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03.企画財政課\01_財政班\21_地方公営企業\H28地方公営企業\照会・回答\170210_【再照会】公営企業に係る「経営比較分析表」の再配布について\"/>
    </mc:Choice>
  </mc:AlternateContent>
  <workbookProtection workbookPassword="8649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62913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BB8" i="4" s="1"/>
  <c r="S6" i="5"/>
  <c r="AT8" i="4" s="1"/>
  <c r="R6" i="5"/>
  <c r="Q6" i="5"/>
  <c r="P6" i="5"/>
  <c r="W10" i="4" s="1"/>
  <c r="O6" i="5"/>
  <c r="P10" i="4" s="1"/>
  <c r="N6" i="5"/>
  <c r="M6" i="5"/>
  <c r="L6" i="5"/>
  <c r="K6" i="5"/>
  <c r="P8" i="4" s="1"/>
  <c r="J6" i="5"/>
  <c r="I6" i="5"/>
  <c r="H6" i="5"/>
  <c r="B6" i="4" s="1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AD10" i="4"/>
  <c r="I10" i="4"/>
  <c r="B10" i="4"/>
  <c r="AL8" i="4"/>
  <c r="W8" i="4"/>
  <c r="I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<sst xmlns="http://schemas.openxmlformats.org/spreadsheetml/2006/main" count="221" uniqueCount="111">
  <si>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</si>
  <si>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</si>
  <si>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</si>
  <si>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</si>
  <si>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</si>
  <si>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</si>
  <si>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</si>
  <si>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</si>
  <si>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</si>
  <si>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</si>
  <si>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</si>
  <si>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</si>
  <si>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</si>
  <si>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</si>
  <si>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</si>
  <si>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</si>
  <si>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</si>
  <si>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</si>
  <si>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</si>
  <si>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</si>
  <si>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</si>
  <si>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</si>
  <si>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</si>
  <si>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</si>
  <si>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</si>
  <si>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</si>
  <si>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</si>
  <si>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</si>
  <si>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</si>
  <si>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</si>
  <si>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</si>
  <si>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</si>
  <si>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</si>
  <si>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</si>
  <si>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</si>
  <si>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</si>
  <si>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</si>
  <si>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</si>
  <si>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</si>
  <si>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</si>
  <si>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</si>
  <si>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23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</si>
  <si>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</si>
  <si>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</si>
  <si>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</si>
  <si>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</si>
  <si>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</si>
  <si>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</si>
  <si>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</si>
  <si>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</si>
  <si>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</si>
  <si>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</si>
  <si>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</si>
  <si>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</si>
  <si>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</si>
  <si>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</si>
  <si>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</si>
  <si>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</si>
  <si>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</si>
  <si>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</si>
  <si>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</si>
  <si>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</si>
  <si>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</si>
  <si>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</si>
  <si>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</si>
  <si>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</si>
  <si>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</si>
  <si>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</si>
  <si>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</si>
  <si>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</si>
  <si>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</si>
  <si>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</si>
  <si>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</si>
  <si>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</si>
  <si>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</si>
  <si>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</si>
  <si>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</si>
  <si>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</si>
  <si>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</si>
  <si>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</si>
  <si>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</si>
  <si>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</si>
  <si>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</si>
  <si>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</si>
  <si>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</si>
  <si>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</si>
  <si>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</si>
  <si>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</si>
  <si>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</si>
  <si>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</si>
  <si>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</si>
  <si>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</si>
  <si>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</si>
  <si>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</si>
  <si>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</si>
  <si>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</si>
  <si>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千葉県　横芝光町</t>
  </si>
  <si>
    <t>法非適用</t>
  </si>
  <si>
    <t>下水道事業</t>
  </si>
  <si>
    <t>農業集落排水</t>
  </si>
  <si>
    <t>F2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</si>
  <si>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</si>
  <si>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</si>
  <si>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</si>
  <si>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</si>
  <si>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</si>
  <si>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</si>
  <si>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</si>
  <si>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直接の維持管理費については、概ね使用料で賄うことができるが、人件費、公債費を含めると財源不足となるため、一般会計からの負担を必要としている。
　また、今後、施設、設備等の老朽化が進んでいくことから、機能診断を実施し、中長期的な事業計画を策定し、健全な経営を図る。</t>
    <rPh sb="100" eb="102">
      <t>キノウ</t>
    </rPh>
    <rPh sb="102" eb="104">
      <t>シンダン</t>
    </rPh>
    <phoneticPr fontId="4"/>
  </si>
  <si>
    <t xml:space="preserve"> ①収益的収支比率は、H23からH25までは100％を上回ったもののH26では、95.98％、H27では、99.40％と100％を下回った、これは、修繕費の増加が主な要因である。
　④企業債残高対事業規模比率は、H23からH27まで0.00%となっているが、これは、一般会計からの繰入金で賄っているためである。
　⑤経費回収率は、類似団体とほぼ同水準であるが、使用料収入以外は、一般会計で賄われている。
　⑥汚水処理原価は、類似団体に比べ安価となっており、効率的な汚水処理が実施されている。
　⑦施設利用率は、類似団体に比べ高い稼働率であり、適正に稼働している。
　⑧水洗化率は、類似団対と比べ高い数値となっているが、更なる接続増加に取り組む必要がある。</t>
    <phoneticPr fontId="4"/>
  </si>
  <si>
    <t>　③管渠改善率は、H23からH27まで0.00%となっているが、これは、改善を要する管渠がなかったためである。
　しかしながら今後管渠の老朽化が進み、更新が必要となることが懸念されるため、機能診断を行い、中長期的な事業計画を策定し、健全な経営を図る。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</si>
</sst>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B4-4D3A-81ED-65A49EC60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800640"/>
        <c:axId val="1488025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0.08</c:v>
                </c:pt>
                <c:pt idx="1">
                  <c:v>0.06</c:v>
                </c:pt>
                <c:pt idx="2">
                  <c:v>0.04</c:v>
                </c:pt>
                <c:pt idx="3">
                  <c:v>7.0000000000000007E-2</c:v>
                </c:pt>
                <c:pt idx="4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B4-4D3A-81ED-65A49EC60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800640"/>
        <c:axId val="148802560"/>
      </c:lineChart>
      <c:dateAx>
        <c:axId val="1488006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8802560"/>
        <c:crosses val="autoZero"/>
        <c:auto val="1"/>
        <c:lblOffset val="100"/>
        <c:baseTimeUnit val="years"/>
      </c:dateAx>
      <c:valAx>
        <c:axId val="1488025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88006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80.790000000000006</c:v>
                </c:pt>
                <c:pt idx="1">
                  <c:v>82.1</c:v>
                </c:pt>
                <c:pt idx="2">
                  <c:v>82.97</c:v>
                </c:pt>
                <c:pt idx="3">
                  <c:v>80.349999999999994</c:v>
                </c:pt>
                <c:pt idx="4">
                  <c:v>54.41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CC-4002-8773-6F8D05DE2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391040"/>
        <c:axId val="150405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46.85</c:v>
                </c:pt>
                <c:pt idx="1">
                  <c:v>46.06</c:v>
                </c:pt>
                <c:pt idx="2">
                  <c:v>45.95</c:v>
                </c:pt>
                <c:pt idx="3">
                  <c:v>44.69</c:v>
                </c:pt>
                <c:pt idx="4">
                  <c:v>52.31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CC-4002-8773-6F8D05DE2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391040"/>
        <c:axId val="150405504"/>
      </c:lineChart>
      <c:dateAx>
        <c:axId val="1503910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0405504"/>
        <c:crosses val="autoZero"/>
        <c:auto val="1"/>
        <c:lblOffset val="100"/>
        <c:baseTimeUnit val="years"/>
      </c:dateAx>
      <c:valAx>
        <c:axId val="150405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03910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78.58</c:v>
                </c:pt>
                <c:pt idx="1">
                  <c:v>81.67</c:v>
                </c:pt>
                <c:pt idx="2">
                  <c:v>84.11</c:v>
                </c:pt>
                <c:pt idx="3">
                  <c:v>84.14</c:v>
                </c:pt>
                <c:pt idx="4">
                  <c:v>84.91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0F-484B-9D07-16C20D6E3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468480"/>
        <c:axId val="150474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73.78</c:v>
                </c:pt>
                <c:pt idx="1">
                  <c:v>72.989999999999995</c:v>
                </c:pt>
                <c:pt idx="2">
                  <c:v>71.97</c:v>
                </c:pt>
                <c:pt idx="3">
                  <c:v>70.59</c:v>
                </c:pt>
                <c:pt idx="4">
                  <c:v>84.32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0F-484B-9D07-16C20D6E3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468480"/>
        <c:axId val="150474752"/>
      </c:lineChart>
      <c:dateAx>
        <c:axId val="1504684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0474752"/>
        <c:crosses val="autoZero"/>
        <c:auto val="1"/>
        <c:lblOffset val="100"/>
        <c:baseTimeUnit val="years"/>
      </c:dateAx>
      <c:valAx>
        <c:axId val="1504747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04684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100.13</c:v>
                </c:pt>
                <c:pt idx="1">
                  <c:v>101.39</c:v>
                </c:pt>
                <c:pt idx="2">
                  <c:v>101.23</c:v>
                </c:pt>
                <c:pt idx="3">
                  <c:v>95.98</c:v>
                </c:pt>
                <c:pt idx="4">
                  <c:v>99.4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C4-44AC-A5D2-19B6D76D0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820736"/>
        <c:axId val="148822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C4-44AC-A5D2-19B6D76D0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820736"/>
        <c:axId val="148822656"/>
      </c:lineChart>
      <c:dateAx>
        <c:axId val="1488207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8822656"/>
        <c:crosses val="autoZero"/>
        <c:auto val="1"/>
        <c:lblOffset val="100"/>
        <c:baseTimeUnit val="years"/>
      </c:dateAx>
      <c:valAx>
        <c:axId val="1488226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88207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91-4923-95E8-DF504D136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853120"/>
        <c:axId val="1488550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91-4923-95E8-DF504D136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853120"/>
        <c:axId val="148855040"/>
      </c:lineChart>
      <c:dateAx>
        <c:axId val="1488531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8855040"/>
        <c:crosses val="autoZero"/>
        <c:auto val="1"/>
        <c:lblOffset val="100"/>
        <c:baseTimeUnit val="years"/>
      </c:dateAx>
      <c:valAx>
        <c:axId val="1488550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88531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7E-438F-BF4E-057F2F79E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028864"/>
        <c:axId val="1490307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7E-438F-BF4E-057F2F79E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028864"/>
        <c:axId val="149030784"/>
      </c:lineChart>
      <c:dateAx>
        <c:axId val="1490288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9030784"/>
        <c:crosses val="autoZero"/>
        <c:auto val="1"/>
        <c:lblOffset val="100"/>
        <c:baseTimeUnit val="years"/>
      </c:dateAx>
      <c:valAx>
        <c:axId val="1490307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90288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40-4896-90A0-42AC44FD0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057536"/>
        <c:axId val="1490594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40-4896-90A0-42AC44FD0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057536"/>
        <c:axId val="149059456"/>
      </c:lineChart>
      <c:dateAx>
        <c:axId val="1490575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9059456"/>
        <c:crosses val="autoZero"/>
        <c:auto val="1"/>
        <c:lblOffset val="100"/>
        <c:baseTimeUnit val="years"/>
      </c:dateAx>
      <c:valAx>
        <c:axId val="1490594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90575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E5-4D13-B6E5-5976FC9B4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093760"/>
        <c:axId val="15014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E5-4D13-B6E5-5976FC9B4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093760"/>
        <c:axId val="150144512"/>
      </c:lineChart>
      <c:dateAx>
        <c:axId val="1490937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0144512"/>
        <c:crosses val="autoZero"/>
        <c:auto val="1"/>
        <c:lblOffset val="100"/>
        <c:baseTimeUnit val="years"/>
      </c:dateAx>
      <c:valAx>
        <c:axId val="150144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90937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データ!$BE$6:$BI$6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D5-4440-B4DE-798BB5CBD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162432"/>
        <c:axId val="15017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1224.75</c:v>
                </c:pt>
                <c:pt idx="1">
                  <c:v>1144.05</c:v>
                </c:pt>
                <c:pt idx="2">
                  <c:v>1117.1099999999999</c:v>
                </c:pt>
                <c:pt idx="3">
                  <c:v>1161.05</c:v>
                </c:pt>
                <c:pt idx="4">
                  <c:v>1081.8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D5-4440-B4DE-798BB5CBD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162432"/>
        <c:axId val="150172800"/>
      </c:lineChart>
      <c:dateAx>
        <c:axId val="1501624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0172800"/>
        <c:crosses val="autoZero"/>
        <c:auto val="1"/>
        <c:lblOffset val="100"/>
        <c:baseTimeUnit val="years"/>
      </c:dateAx>
      <c:valAx>
        <c:axId val="15017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0162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53.71</c:v>
                </c:pt>
                <c:pt idx="1">
                  <c:v>47</c:v>
                </c:pt>
                <c:pt idx="2">
                  <c:v>50.05</c:v>
                </c:pt>
                <c:pt idx="3">
                  <c:v>43.65</c:v>
                </c:pt>
                <c:pt idx="4">
                  <c:v>50.44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2B-4ACF-9B89-08FE8CF4B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194816"/>
        <c:axId val="1503444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42.13</c:v>
                </c:pt>
                <c:pt idx="1">
                  <c:v>42.48</c:v>
                </c:pt>
                <c:pt idx="2">
                  <c:v>41.04</c:v>
                </c:pt>
                <c:pt idx="3">
                  <c:v>41.08</c:v>
                </c:pt>
                <c:pt idx="4">
                  <c:v>52.19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2B-4ACF-9B89-08FE8CF4B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194816"/>
        <c:axId val="150344448"/>
      </c:lineChart>
      <c:dateAx>
        <c:axId val="1501948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0344448"/>
        <c:crosses val="autoZero"/>
        <c:auto val="1"/>
        <c:lblOffset val="100"/>
        <c:baseTimeUnit val="years"/>
      </c:dateAx>
      <c:valAx>
        <c:axId val="1503444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01948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246.27</c:v>
                </c:pt>
                <c:pt idx="1">
                  <c:v>276.18</c:v>
                </c:pt>
                <c:pt idx="2">
                  <c:v>262.91000000000003</c:v>
                </c:pt>
                <c:pt idx="3">
                  <c:v>316.61</c:v>
                </c:pt>
                <c:pt idx="4">
                  <c:v>281.64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70-48A8-8BF0-A1525A8EB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370944"/>
        <c:axId val="1503813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348.41</c:v>
                </c:pt>
                <c:pt idx="1">
                  <c:v>343.8</c:v>
                </c:pt>
                <c:pt idx="2">
                  <c:v>357.08</c:v>
                </c:pt>
                <c:pt idx="3">
                  <c:v>378.08</c:v>
                </c:pt>
                <c:pt idx="4">
                  <c:v>296.14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70-48A8-8BF0-A1525A8EB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370944"/>
        <c:axId val="150381312"/>
      </c:lineChart>
      <c:dateAx>
        <c:axId val="1503709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0381312"/>
        <c:crosses val="autoZero"/>
        <c:auto val="1"/>
        <c:lblOffset val="100"/>
        <c:baseTimeUnit val="years"/>
      </c:dateAx>
      <c:valAx>
        <c:axId val="1503813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03709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【1,015.77】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【84.50】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【52.74】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【289.81】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【52.78】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topLeftCell="AG4" zoomScaleNormal="100" workbookViewId="0">
      <selection activeCell="BL64" sqref="BL64:BZ65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</row>
    <row r="3" spans="1:78" ht="9.75" customHeight="1" x14ac:dyDescent="0.15">
      <c r="A3" s="2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</row>
    <row r="4" spans="1:78" ht="9.75" customHeight="1" x14ac:dyDescent="0.15">
      <c r="A4" s="2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2" t="str">
        <f>データ!H6</f>
        <v>千葉県　横芝光町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69" t="s">
        <v>1</v>
      </c>
      <c r="C7" s="69"/>
      <c r="D7" s="69"/>
      <c r="E7" s="69"/>
      <c r="F7" s="69"/>
      <c r="G7" s="69"/>
      <c r="H7" s="69"/>
      <c r="I7" s="69" t="s">
        <v>2</v>
      </c>
      <c r="J7" s="69"/>
      <c r="K7" s="69"/>
      <c r="L7" s="69"/>
      <c r="M7" s="69"/>
      <c r="N7" s="69"/>
      <c r="O7" s="69"/>
      <c r="P7" s="69" t="s">
        <v>3</v>
      </c>
      <c r="Q7" s="69"/>
      <c r="R7" s="69"/>
      <c r="S7" s="69"/>
      <c r="T7" s="69"/>
      <c r="U7" s="69"/>
      <c r="V7" s="69"/>
      <c r="W7" s="69" t="s">
        <v>4</v>
      </c>
      <c r="X7" s="69"/>
      <c r="Y7" s="69"/>
      <c r="Z7" s="69"/>
      <c r="AA7" s="69"/>
      <c r="AB7" s="69"/>
      <c r="AC7" s="69"/>
      <c r="AD7" s="3"/>
      <c r="AE7" s="3"/>
      <c r="AF7" s="3"/>
      <c r="AG7" s="3"/>
      <c r="AH7" s="3"/>
      <c r="AI7" s="3"/>
      <c r="AJ7" s="3"/>
      <c r="AK7" s="3"/>
      <c r="AL7" s="69" t="s">
        <v>5</v>
      </c>
      <c r="AM7" s="69"/>
      <c r="AN7" s="69"/>
      <c r="AO7" s="69"/>
      <c r="AP7" s="69"/>
      <c r="AQ7" s="69"/>
      <c r="AR7" s="69"/>
      <c r="AS7" s="69"/>
      <c r="AT7" s="69" t="s">
        <v>6</v>
      </c>
      <c r="AU7" s="69"/>
      <c r="AV7" s="69"/>
      <c r="AW7" s="69"/>
      <c r="AX7" s="69"/>
      <c r="AY7" s="69"/>
      <c r="AZ7" s="69"/>
      <c r="BA7" s="69"/>
      <c r="BB7" s="69" t="s">
        <v>7</v>
      </c>
      <c r="BC7" s="69"/>
      <c r="BD7" s="69"/>
      <c r="BE7" s="69"/>
      <c r="BF7" s="69"/>
      <c r="BG7" s="69"/>
      <c r="BH7" s="69"/>
      <c r="BI7" s="69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70" t="str">
        <f>データ!I6</f>
        <v>法非適用</v>
      </c>
      <c r="C8" s="70"/>
      <c r="D8" s="70"/>
      <c r="E8" s="70"/>
      <c r="F8" s="70"/>
      <c r="G8" s="70"/>
      <c r="H8" s="70"/>
      <c r="I8" s="70" t="str">
        <f>データ!J6</f>
        <v>下水道事業</v>
      </c>
      <c r="J8" s="70"/>
      <c r="K8" s="70"/>
      <c r="L8" s="70"/>
      <c r="M8" s="70"/>
      <c r="N8" s="70"/>
      <c r="O8" s="70"/>
      <c r="P8" s="70" t="str">
        <f>データ!K6</f>
        <v>農業集落排水</v>
      </c>
      <c r="Q8" s="70"/>
      <c r="R8" s="70"/>
      <c r="S8" s="70"/>
      <c r="T8" s="70"/>
      <c r="U8" s="70"/>
      <c r="V8" s="70"/>
      <c r="W8" s="70" t="str">
        <f>データ!L6</f>
        <v>F2</v>
      </c>
      <c r="X8" s="70"/>
      <c r="Y8" s="70"/>
      <c r="Z8" s="70"/>
      <c r="AA8" s="70"/>
      <c r="AB8" s="70"/>
      <c r="AC8" s="70"/>
      <c r="AD8" s="3"/>
      <c r="AE8" s="3"/>
      <c r="AF8" s="3"/>
      <c r="AG8" s="3"/>
      <c r="AH8" s="3"/>
      <c r="AI8" s="3"/>
      <c r="AJ8" s="3"/>
      <c r="AK8" s="3"/>
      <c r="AL8" s="64">
        <f>データ!R6</f>
        <v>24728</v>
      </c>
      <c r="AM8" s="64"/>
      <c r="AN8" s="64"/>
      <c r="AO8" s="64"/>
      <c r="AP8" s="64"/>
      <c r="AQ8" s="64"/>
      <c r="AR8" s="64"/>
      <c r="AS8" s="64"/>
      <c r="AT8" s="63">
        <f>データ!S6</f>
        <v>67.010000000000005</v>
      </c>
      <c r="AU8" s="63"/>
      <c r="AV8" s="63"/>
      <c r="AW8" s="63"/>
      <c r="AX8" s="63"/>
      <c r="AY8" s="63"/>
      <c r="AZ8" s="63"/>
      <c r="BA8" s="63"/>
      <c r="BB8" s="63">
        <f>データ!T6</f>
        <v>369.02</v>
      </c>
      <c r="BC8" s="63"/>
      <c r="BD8" s="63"/>
      <c r="BE8" s="63"/>
      <c r="BF8" s="63"/>
      <c r="BG8" s="63"/>
      <c r="BH8" s="63"/>
      <c r="BI8" s="63"/>
      <c r="BJ8" s="3"/>
      <c r="BK8" s="3"/>
      <c r="BL8" s="67" t="s">
        <v>9</v>
      </c>
      <c r="BM8" s="68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69" t="s">
        <v>11</v>
      </c>
      <c r="C9" s="69"/>
      <c r="D9" s="69"/>
      <c r="E9" s="69"/>
      <c r="F9" s="69"/>
      <c r="G9" s="69"/>
      <c r="H9" s="69"/>
      <c r="I9" s="69" t="s">
        <v>12</v>
      </c>
      <c r="J9" s="69"/>
      <c r="K9" s="69"/>
      <c r="L9" s="69"/>
      <c r="M9" s="69"/>
      <c r="N9" s="69"/>
      <c r="O9" s="69"/>
      <c r="P9" s="69" t="s">
        <v>13</v>
      </c>
      <c r="Q9" s="69"/>
      <c r="R9" s="69"/>
      <c r="S9" s="69"/>
      <c r="T9" s="69"/>
      <c r="U9" s="69"/>
      <c r="V9" s="69"/>
      <c r="W9" s="69" t="s">
        <v>14</v>
      </c>
      <c r="X9" s="69"/>
      <c r="Y9" s="69"/>
      <c r="Z9" s="69"/>
      <c r="AA9" s="69"/>
      <c r="AB9" s="69"/>
      <c r="AC9" s="69"/>
      <c r="AD9" s="69" t="s">
        <v>15</v>
      </c>
      <c r="AE9" s="69"/>
      <c r="AF9" s="69"/>
      <c r="AG9" s="69"/>
      <c r="AH9" s="69"/>
      <c r="AI9" s="69"/>
      <c r="AJ9" s="69"/>
      <c r="AK9" s="3"/>
      <c r="AL9" s="69" t="s">
        <v>16</v>
      </c>
      <c r="AM9" s="69"/>
      <c r="AN9" s="69"/>
      <c r="AO9" s="69"/>
      <c r="AP9" s="69"/>
      <c r="AQ9" s="69"/>
      <c r="AR9" s="69"/>
      <c r="AS9" s="69"/>
      <c r="AT9" s="69" t="s">
        <v>17</v>
      </c>
      <c r="AU9" s="69"/>
      <c r="AV9" s="69"/>
      <c r="AW9" s="69"/>
      <c r="AX9" s="69"/>
      <c r="AY9" s="69"/>
      <c r="AZ9" s="69"/>
      <c r="BA9" s="69"/>
      <c r="BB9" s="69" t="s">
        <v>18</v>
      </c>
      <c r="BC9" s="69"/>
      <c r="BD9" s="69"/>
      <c r="BE9" s="69"/>
      <c r="BF9" s="69"/>
      <c r="BG9" s="69"/>
      <c r="BH9" s="69"/>
      <c r="BI9" s="69"/>
      <c r="BJ9" s="3"/>
      <c r="BK9" s="3"/>
      <c r="BL9" s="61" t="s">
        <v>19</v>
      </c>
      <c r="BM9" s="62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63" t="str">
        <f>データ!M6</f>
        <v>-</v>
      </c>
      <c r="C10" s="63"/>
      <c r="D10" s="63"/>
      <c r="E10" s="63"/>
      <c r="F10" s="63"/>
      <c r="G10" s="63"/>
      <c r="H10" s="63"/>
      <c r="I10" s="63" t="str">
        <f>データ!N6</f>
        <v>該当数値なし</v>
      </c>
      <c r="J10" s="63"/>
      <c r="K10" s="63"/>
      <c r="L10" s="63"/>
      <c r="M10" s="63"/>
      <c r="N10" s="63"/>
      <c r="O10" s="63"/>
      <c r="P10" s="63">
        <f>データ!O6</f>
        <v>3.18</v>
      </c>
      <c r="Q10" s="63"/>
      <c r="R10" s="63"/>
      <c r="S10" s="63"/>
      <c r="T10" s="63"/>
      <c r="U10" s="63"/>
      <c r="V10" s="63"/>
      <c r="W10" s="63">
        <f>データ!P6</f>
        <v>100</v>
      </c>
      <c r="X10" s="63"/>
      <c r="Y10" s="63"/>
      <c r="Z10" s="63"/>
      <c r="AA10" s="63"/>
      <c r="AB10" s="63"/>
      <c r="AC10" s="63"/>
      <c r="AD10" s="64">
        <f>データ!Q6</f>
        <v>3675</v>
      </c>
      <c r="AE10" s="64"/>
      <c r="AF10" s="64"/>
      <c r="AG10" s="64"/>
      <c r="AH10" s="64"/>
      <c r="AI10" s="64"/>
      <c r="AJ10" s="64"/>
      <c r="AK10" s="2"/>
      <c r="AL10" s="64">
        <f>データ!U6</f>
        <v>782</v>
      </c>
      <c r="AM10" s="64"/>
      <c r="AN10" s="64"/>
      <c r="AO10" s="64"/>
      <c r="AP10" s="64"/>
      <c r="AQ10" s="64"/>
      <c r="AR10" s="64"/>
      <c r="AS10" s="64"/>
      <c r="AT10" s="63">
        <f>データ!V6</f>
        <v>0.39</v>
      </c>
      <c r="AU10" s="63"/>
      <c r="AV10" s="63"/>
      <c r="AW10" s="63"/>
      <c r="AX10" s="63"/>
      <c r="AY10" s="63"/>
      <c r="AZ10" s="63"/>
      <c r="BA10" s="63"/>
      <c r="BB10" s="63">
        <f>データ!W6</f>
        <v>2005.13</v>
      </c>
      <c r="BC10" s="63"/>
      <c r="BD10" s="63"/>
      <c r="BE10" s="63"/>
      <c r="BF10" s="63"/>
      <c r="BG10" s="63"/>
      <c r="BH10" s="63"/>
      <c r="BI10" s="63"/>
      <c r="BJ10" s="2"/>
      <c r="BK10" s="2"/>
      <c r="BL10" s="65" t="s">
        <v>21</v>
      </c>
      <c r="BM10" s="66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15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0" t="s">
        <v>25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 x14ac:dyDescent="0.15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6" t="s">
        <v>109</v>
      </c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8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6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8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6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8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6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8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6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8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6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8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6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8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6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8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6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8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6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8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6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8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6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8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6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8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6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8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6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8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6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8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6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8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6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8"/>
    </row>
    <row r="34" spans="1:78" ht="13.5" customHeight="1" x14ac:dyDescent="0.15">
      <c r="A34" s="2"/>
      <c r="B34" s="16"/>
      <c r="C34" s="52" t="s">
        <v>26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27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28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29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46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8"/>
    </row>
    <row r="35" spans="1:78" ht="13.5" customHeight="1" x14ac:dyDescent="0.15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46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8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6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8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6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8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6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8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6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8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6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8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6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8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6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8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6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8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30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6" t="s">
        <v>110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 x14ac:dyDescent="0.15">
      <c r="A56" s="2"/>
      <c r="B56" s="16"/>
      <c r="C56" s="52" t="s">
        <v>31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32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33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34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 x14ac:dyDescent="0.15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 x14ac:dyDescent="0.15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 x14ac:dyDescent="0.15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 x14ac:dyDescent="0.15">
      <c r="A60" s="2"/>
      <c r="B60" s="53" t="s">
        <v>35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 x14ac:dyDescent="0.15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36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6" t="s">
        <v>108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 x14ac:dyDescent="0.15">
      <c r="A79" s="2"/>
      <c r="B79" s="16"/>
      <c r="C79" s="52" t="s">
        <v>37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38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39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 x14ac:dyDescent="0.15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 x14ac:dyDescent="0.15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 x14ac:dyDescent="0.15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 x14ac:dyDescent="0.15">
      <c r="C83" s="2" t="s">
        <v>40</v>
      </c>
    </row>
    <row r="84" spans="1:78" x14ac:dyDescent="0.15">
      <c r="C84" s="2" t="s">
        <v>41</v>
      </c>
    </row>
  </sheetData>
  <sheetProtection password="8649" sheet="1" objects="1" scenarios="1" formatCells="0" formatColumns="0" formatRows="0"/>
  <mergeCells count="55">
    <mergeCell ref="B2:BZ4"/>
    <mergeCell ref="B6:AC6"/>
    <mergeCell ref="B7:H7"/>
    <mergeCell ref="I7:O7"/>
    <mergeCell ref="P7:V7"/>
    <mergeCell ref="W7:AC7"/>
    <mergeCell ref="AL7:AS7"/>
    <mergeCell ref="AT7:BA7"/>
    <mergeCell ref="BB7:BI7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 x14ac:dyDescent="0.15"/>
  <cols>
    <col min="2" max="143" width="11.875" customWidth="1"/>
  </cols>
  <sheetData>
    <row r="1" spans="1:144" x14ac:dyDescent="0.15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 x14ac:dyDescent="0.15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 x14ac:dyDescent="0.15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 x14ac:dyDescent="0.15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 x14ac:dyDescent="0.15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 x14ac:dyDescent="0.15">
      <c r="A6" s="26" t="s">
        <v>95</v>
      </c>
      <c r="B6" s="31">
        <f>B7</f>
        <v>2015</v>
      </c>
      <c r="C6" s="31">
        <f t="shared" ref="C6:W6" si="3">C7</f>
        <v>124109</v>
      </c>
      <c r="D6" s="31">
        <f t="shared" si="3"/>
        <v>47</v>
      </c>
      <c r="E6" s="31">
        <f t="shared" si="3"/>
        <v>17</v>
      </c>
      <c r="F6" s="31">
        <f t="shared" si="3"/>
        <v>5</v>
      </c>
      <c r="G6" s="31">
        <f t="shared" si="3"/>
        <v>0</v>
      </c>
      <c r="H6" s="31" t="str">
        <f t="shared" si="3"/>
        <v>千葉県　横芝光町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農業集落排水</v>
      </c>
      <c r="L6" s="31" t="str">
        <f t="shared" si="3"/>
        <v>F2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3.18</v>
      </c>
      <c r="P6" s="32">
        <f t="shared" si="3"/>
        <v>100</v>
      </c>
      <c r="Q6" s="32">
        <f t="shared" si="3"/>
        <v>3675</v>
      </c>
      <c r="R6" s="32">
        <f t="shared" si="3"/>
        <v>24728</v>
      </c>
      <c r="S6" s="32">
        <f t="shared" si="3"/>
        <v>67.010000000000005</v>
      </c>
      <c r="T6" s="32">
        <f t="shared" si="3"/>
        <v>369.02</v>
      </c>
      <c r="U6" s="32">
        <f t="shared" si="3"/>
        <v>782</v>
      </c>
      <c r="V6" s="32">
        <f t="shared" si="3"/>
        <v>0.39</v>
      </c>
      <c r="W6" s="32">
        <f t="shared" si="3"/>
        <v>2005.13</v>
      </c>
      <c r="X6" s="33">
        <f>IF(X7="",NA(),X7)</f>
        <v>100.13</v>
      </c>
      <c r="Y6" s="33">
        <f t="shared" ref="Y6:AG6" si="4">IF(Y7="",NA(),Y7)</f>
        <v>101.39</v>
      </c>
      <c r="Z6" s="33">
        <f t="shared" si="4"/>
        <v>101.23</v>
      </c>
      <c r="AA6" s="33">
        <f t="shared" si="4"/>
        <v>95.98</v>
      </c>
      <c r="AB6" s="33">
        <f t="shared" si="4"/>
        <v>99.4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2">
        <f>IF(BE7="",NA(),BE7)</f>
        <v>0</v>
      </c>
      <c r="BF6" s="32">
        <f t="shared" ref="BF6:BN6" si="7">IF(BF7="",NA(),BF7)</f>
        <v>0</v>
      </c>
      <c r="BG6" s="32">
        <f t="shared" si="7"/>
        <v>0</v>
      </c>
      <c r="BH6" s="32">
        <f t="shared" si="7"/>
        <v>0</v>
      </c>
      <c r="BI6" s="32">
        <f t="shared" si="7"/>
        <v>0</v>
      </c>
      <c r="BJ6" s="33">
        <f t="shared" si="7"/>
        <v>1224.75</v>
      </c>
      <c r="BK6" s="33">
        <f t="shared" si="7"/>
        <v>1144.05</v>
      </c>
      <c r="BL6" s="33">
        <f t="shared" si="7"/>
        <v>1117.1099999999999</v>
      </c>
      <c r="BM6" s="33">
        <f t="shared" si="7"/>
        <v>1161.05</v>
      </c>
      <c r="BN6" s="33">
        <f t="shared" si="7"/>
        <v>1081.8</v>
      </c>
      <c r="BO6" s="32" t="str">
        <f>IF(BO7="","",IF(BO7="-","【-】","【"&amp;SUBSTITUTE(TEXT(BO7,"#,##0.00"),"-","△")&amp;"】"))</f>
        <v>【1,015.77】</v>
      </c>
      <c r="BP6" s="33">
        <f>IF(BP7="",NA(),BP7)</f>
        <v>53.71</v>
      </c>
      <c r="BQ6" s="33">
        <f t="shared" ref="BQ6:BY6" si="8">IF(BQ7="",NA(),BQ7)</f>
        <v>47</v>
      </c>
      <c r="BR6" s="33">
        <f t="shared" si="8"/>
        <v>50.05</v>
      </c>
      <c r="BS6" s="33">
        <f t="shared" si="8"/>
        <v>43.65</v>
      </c>
      <c r="BT6" s="33">
        <f t="shared" si="8"/>
        <v>50.44</v>
      </c>
      <c r="BU6" s="33">
        <f t="shared" si="8"/>
        <v>42.13</v>
      </c>
      <c r="BV6" s="33">
        <f t="shared" si="8"/>
        <v>42.48</v>
      </c>
      <c r="BW6" s="33">
        <f t="shared" si="8"/>
        <v>41.04</v>
      </c>
      <c r="BX6" s="33">
        <f t="shared" si="8"/>
        <v>41.08</v>
      </c>
      <c r="BY6" s="33">
        <f t="shared" si="8"/>
        <v>52.19</v>
      </c>
      <c r="BZ6" s="32" t="str">
        <f>IF(BZ7="","",IF(BZ7="-","【-】","【"&amp;SUBSTITUTE(TEXT(BZ7,"#,##0.00"),"-","△")&amp;"】"))</f>
        <v>【52.78】</v>
      </c>
      <c r="CA6" s="33">
        <f>IF(CA7="",NA(),CA7)</f>
        <v>246.27</v>
      </c>
      <c r="CB6" s="33">
        <f t="shared" ref="CB6:CJ6" si="9">IF(CB7="",NA(),CB7)</f>
        <v>276.18</v>
      </c>
      <c r="CC6" s="33">
        <f t="shared" si="9"/>
        <v>262.91000000000003</v>
      </c>
      <c r="CD6" s="33">
        <f t="shared" si="9"/>
        <v>316.61</v>
      </c>
      <c r="CE6" s="33">
        <f t="shared" si="9"/>
        <v>281.64</v>
      </c>
      <c r="CF6" s="33">
        <f t="shared" si="9"/>
        <v>348.41</v>
      </c>
      <c r="CG6" s="33">
        <f t="shared" si="9"/>
        <v>343.8</v>
      </c>
      <c r="CH6" s="33">
        <f t="shared" si="9"/>
        <v>357.08</v>
      </c>
      <c r="CI6" s="33">
        <f t="shared" si="9"/>
        <v>378.08</v>
      </c>
      <c r="CJ6" s="33">
        <f t="shared" si="9"/>
        <v>296.14</v>
      </c>
      <c r="CK6" s="32" t="str">
        <f>IF(CK7="","",IF(CK7="-","【-】","【"&amp;SUBSTITUTE(TEXT(CK7,"#,##0.00"),"-","△")&amp;"】"))</f>
        <v>【289.81】</v>
      </c>
      <c r="CL6" s="33">
        <f>IF(CL7="",NA(),CL7)</f>
        <v>80.790000000000006</v>
      </c>
      <c r="CM6" s="33">
        <f t="shared" ref="CM6:CU6" si="10">IF(CM7="",NA(),CM7)</f>
        <v>82.1</v>
      </c>
      <c r="CN6" s="33">
        <f t="shared" si="10"/>
        <v>82.97</v>
      </c>
      <c r="CO6" s="33">
        <f t="shared" si="10"/>
        <v>80.349999999999994</v>
      </c>
      <c r="CP6" s="33">
        <f t="shared" si="10"/>
        <v>54.41</v>
      </c>
      <c r="CQ6" s="33">
        <f t="shared" si="10"/>
        <v>46.85</v>
      </c>
      <c r="CR6" s="33">
        <f t="shared" si="10"/>
        <v>46.06</v>
      </c>
      <c r="CS6" s="33">
        <f t="shared" si="10"/>
        <v>45.95</v>
      </c>
      <c r="CT6" s="33">
        <f t="shared" si="10"/>
        <v>44.69</v>
      </c>
      <c r="CU6" s="33">
        <f t="shared" si="10"/>
        <v>52.31</v>
      </c>
      <c r="CV6" s="32" t="str">
        <f>IF(CV7="","",IF(CV7="-","【-】","【"&amp;SUBSTITUTE(TEXT(CV7,"#,##0.00"),"-","△")&amp;"】"))</f>
        <v>【52.74】</v>
      </c>
      <c r="CW6" s="33">
        <f>IF(CW7="",NA(),CW7)</f>
        <v>78.58</v>
      </c>
      <c r="CX6" s="33">
        <f t="shared" ref="CX6:DF6" si="11">IF(CX7="",NA(),CX7)</f>
        <v>81.67</v>
      </c>
      <c r="CY6" s="33">
        <f t="shared" si="11"/>
        <v>84.11</v>
      </c>
      <c r="CZ6" s="33">
        <f t="shared" si="11"/>
        <v>84.14</v>
      </c>
      <c r="DA6" s="33">
        <f t="shared" si="11"/>
        <v>84.91</v>
      </c>
      <c r="DB6" s="33">
        <f t="shared" si="11"/>
        <v>73.78</v>
      </c>
      <c r="DC6" s="33">
        <f t="shared" si="11"/>
        <v>72.989999999999995</v>
      </c>
      <c r="DD6" s="33">
        <f t="shared" si="11"/>
        <v>71.97</v>
      </c>
      <c r="DE6" s="33">
        <f t="shared" si="11"/>
        <v>70.59</v>
      </c>
      <c r="DF6" s="33">
        <f t="shared" si="11"/>
        <v>84.32</v>
      </c>
      <c r="DG6" s="32" t="str">
        <f>IF(DG7="","",IF(DG7="-","【-】","【"&amp;SUBSTITUTE(TEXT(DG7,"#,##0.00"),"-","△")&amp;"】"))</f>
        <v>【84.50】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2">
        <f>IF(ED7="",NA(),ED7)</f>
        <v>0</v>
      </c>
      <c r="EE6" s="32">
        <f t="shared" ref="EE6:EM6" si="14">IF(EE7="",NA(),EE7)</f>
        <v>0</v>
      </c>
      <c r="EF6" s="32">
        <f t="shared" si="14"/>
        <v>0</v>
      </c>
      <c r="EG6" s="32">
        <f t="shared" si="14"/>
        <v>0</v>
      </c>
      <c r="EH6" s="32">
        <f t="shared" si="14"/>
        <v>0</v>
      </c>
      <c r="EI6" s="33">
        <f t="shared" si="14"/>
        <v>0.08</v>
      </c>
      <c r="EJ6" s="33">
        <f t="shared" si="14"/>
        <v>0.06</v>
      </c>
      <c r="EK6" s="33">
        <f t="shared" si="14"/>
        <v>0.04</v>
      </c>
      <c r="EL6" s="33">
        <f t="shared" si="14"/>
        <v>7.0000000000000007E-2</v>
      </c>
      <c r="EM6" s="33">
        <f t="shared" si="14"/>
        <v>0.01</v>
      </c>
      <c r="EN6" s="32" t="str">
        <f>IF(EN7="","",IF(EN7="-","【-】","【"&amp;SUBSTITUTE(TEXT(EN7,"#,##0.00"),"-","△")&amp;"】"))</f>
        <v>【0.03】</v>
      </c>
    </row>
    <row r="7" spans="1:144" s="34" customFormat="1" x14ac:dyDescent="0.15">
      <c r="A7" s="26"/>
      <c r="B7" s="35">
        <v>2015</v>
      </c>
      <c r="C7" s="35">
        <v>124109</v>
      </c>
      <c r="D7" s="35">
        <v>47</v>
      </c>
      <c r="E7" s="35">
        <v>17</v>
      </c>
      <c r="F7" s="35">
        <v>5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3.18</v>
      </c>
      <c r="P7" s="36">
        <v>100</v>
      </c>
      <c r="Q7" s="36">
        <v>3675</v>
      </c>
      <c r="R7" s="36">
        <v>24728</v>
      </c>
      <c r="S7" s="36">
        <v>67.010000000000005</v>
      </c>
      <c r="T7" s="36">
        <v>369.02</v>
      </c>
      <c r="U7" s="36">
        <v>782</v>
      </c>
      <c r="V7" s="36">
        <v>0.39</v>
      </c>
      <c r="W7" s="36">
        <v>2005.13</v>
      </c>
      <c r="X7" s="36">
        <v>100.13</v>
      </c>
      <c r="Y7" s="36">
        <v>101.39</v>
      </c>
      <c r="Z7" s="36">
        <v>101.23</v>
      </c>
      <c r="AA7" s="36">
        <v>95.98</v>
      </c>
      <c r="AB7" s="36">
        <v>99.4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0</v>
      </c>
      <c r="BF7" s="36">
        <v>0</v>
      </c>
      <c r="BG7" s="36">
        <v>0</v>
      </c>
      <c r="BH7" s="36">
        <v>0</v>
      </c>
      <c r="BI7" s="36">
        <v>0</v>
      </c>
      <c r="BJ7" s="36">
        <v>1224.75</v>
      </c>
      <c r="BK7" s="36">
        <v>1144.05</v>
      </c>
      <c r="BL7" s="36">
        <v>1117.1099999999999</v>
      </c>
      <c r="BM7" s="36">
        <v>1161.05</v>
      </c>
      <c r="BN7" s="36">
        <v>1081.8</v>
      </c>
      <c r="BO7" s="36">
        <v>1015.77</v>
      </c>
      <c r="BP7" s="36">
        <v>53.71</v>
      </c>
      <c r="BQ7" s="36">
        <v>47</v>
      </c>
      <c r="BR7" s="36">
        <v>50.05</v>
      </c>
      <c r="BS7" s="36">
        <v>43.65</v>
      </c>
      <c r="BT7" s="36">
        <v>50.44</v>
      </c>
      <c r="BU7" s="36">
        <v>42.13</v>
      </c>
      <c r="BV7" s="36">
        <v>42.48</v>
      </c>
      <c r="BW7" s="36">
        <v>41.04</v>
      </c>
      <c r="BX7" s="36">
        <v>41.08</v>
      </c>
      <c r="BY7" s="36">
        <v>52.19</v>
      </c>
      <c r="BZ7" s="36">
        <v>52.78</v>
      </c>
      <c r="CA7" s="36">
        <v>246.27</v>
      </c>
      <c r="CB7" s="36">
        <v>276.18</v>
      </c>
      <c r="CC7" s="36">
        <v>262.91000000000003</v>
      </c>
      <c r="CD7" s="36">
        <v>316.61</v>
      </c>
      <c r="CE7" s="36">
        <v>281.64</v>
      </c>
      <c r="CF7" s="36">
        <v>348.41</v>
      </c>
      <c r="CG7" s="36">
        <v>343.8</v>
      </c>
      <c r="CH7" s="36">
        <v>357.08</v>
      </c>
      <c r="CI7" s="36">
        <v>378.08</v>
      </c>
      <c r="CJ7" s="36">
        <v>296.14</v>
      </c>
      <c r="CK7" s="36">
        <v>289.81</v>
      </c>
      <c r="CL7" s="36">
        <v>80.790000000000006</v>
      </c>
      <c r="CM7" s="36">
        <v>82.1</v>
      </c>
      <c r="CN7" s="36">
        <v>82.97</v>
      </c>
      <c r="CO7" s="36">
        <v>80.349999999999994</v>
      </c>
      <c r="CP7" s="36">
        <v>54.41</v>
      </c>
      <c r="CQ7" s="36">
        <v>46.85</v>
      </c>
      <c r="CR7" s="36">
        <v>46.06</v>
      </c>
      <c r="CS7" s="36">
        <v>45.95</v>
      </c>
      <c r="CT7" s="36">
        <v>44.69</v>
      </c>
      <c r="CU7" s="36">
        <v>52.31</v>
      </c>
      <c r="CV7" s="36">
        <v>52.74</v>
      </c>
      <c r="CW7" s="36">
        <v>78.58</v>
      </c>
      <c r="CX7" s="36">
        <v>81.67</v>
      </c>
      <c r="CY7" s="36">
        <v>84.11</v>
      </c>
      <c r="CZ7" s="36">
        <v>84.14</v>
      </c>
      <c r="DA7" s="36">
        <v>84.91</v>
      </c>
      <c r="DB7" s="36">
        <v>73.78</v>
      </c>
      <c r="DC7" s="36">
        <v>72.989999999999995</v>
      </c>
      <c r="DD7" s="36">
        <v>71.97</v>
      </c>
      <c r="DE7" s="36">
        <v>70.59</v>
      </c>
      <c r="DF7" s="36">
        <v>84.32</v>
      </c>
      <c r="DG7" s="36">
        <v>84.5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</v>
      </c>
      <c r="EE7" s="36">
        <v>0</v>
      </c>
      <c r="EF7" s="36">
        <v>0</v>
      </c>
      <c r="EG7" s="36">
        <v>0</v>
      </c>
      <c r="EH7" s="36">
        <v>0</v>
      </c>
      <c r="EI7" s="36">
        <v>0.08</v>
      </c>
      <c r="EJ7" s="36">
        <v>0.06</v>
      </c>
      <c r="EK7" s="36">
        <v>0.04</v>
      </c>
      <c r="EL7" s="36">
        <v>7.0000000000000007E-2</v>
      </c>
      <c r="EM7" s="36">
        <v>0.01</v>
      </c>
      <c r="EN7" s="36">
        <v>0.03</v>
      </c>
    </row>
    <row r="8" spans="1:144" x14ac:dyDescent="0.15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 x14ac:dyDescent="0.15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 x14ac:dyDescent="0.15">
      <c r="A10" s="38" t="s">
        <v>45</v>
      </c>
      <c r="B10" s="39">
        <f>DATEVALUE($B$6-4&amp;"年1月1日")</f>
        <v>40544</v>
      </c>
      <c r="C10" s="39">
        <f>DATEVALUE($B$6-3&amp;"年1月1日")</f>
        <v>40909</v>
      </c>
      <c r="D10" s="39">
        <f>DATEVALUE($B$6-2&amp;"年1月1日")</f>
        <v>41275</v>
      </c>
      <c r="E10" s="39">
        <f>DATEVALUE($B$6-1&amp;"年1月1日")</f>
        <v>41640</v>
      </c>
      <c r="F10" s="39">
        <f>DATEVALUE($B$6&amp;"年1月1日")</f>
        <v>42005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横芝光町役場</cp:lastModifiedBy>
  <cp:lastPrinted>2017-02-13T05:57:53Z</cp:lastPrinted>
  <dcterms:created xsi:type="dcterms:W3CDTF">2017-02-08T03:09:43Z</dcterms:created>
  <dcterms:modified xsi:type="dcterms:W3CDTF">2017-02-13T05:57:56Z</dcterms:modified>
  <cp:category/>
</cp:coreProperties>
</file>