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Dstfs01\32230_施設設備課$\01_所属全体フォルダ\600_水質管理室\13 水質試験月報・年報\○ 水質月報\令和7年度\"/>
    </mc:Choice>
  </mc:AlternateContent>
  <xr:revisionPtr revIDLastSave="0" documentId="13_ncr:1_{797F5763-0F1C-425B-82FD-F054C44119BE}" xr6:coauthVersionLast="47" xr6:coauthVersionMax="47" xr10:uidLastSave="{00000000-0000-0000-0000-000000000000}"/>
  <bookViews>
    <workbookView xWindow="-108" yWindow="-108" windowWidth="23256" windowHeight="12456" tabRatio="593" xr2:uid="{00000000-000D-0000-FFFF-FFFF00000000}"/>
  </bookViews>
  <sheets>
    <sheet name="南八幡" sheetId="36" r:id="rId1"/>
    <sheet name="印旛沼" sheetId="58" r:id="rId2"/>
    <sheet name="郡本" sheetId="55" r:id="rId3"/>
    <sheet name="佐倉" sheetId="53" r:id="rId4"/>
    <sheet name="袖ケ浦" sheetId="54" r:id="rId5"/>
    <sheet name="皿木" sheetId="56" r:id="rId6"/>
    <sheet name="人見" sheetId="57" r:id="rId7"/>
    <sheet name="空港南部・横芝給水場" sheetId="39" r:id="rId8"/>
    <sheet name="排水・汚泥処理" sheetId="59" r:id="rId9"/>
    <sheet name="汚泥分析結果" sheetId="30" r:id="rId10"/>
    <sheet name="浄水薬品" sheetId="29" r:id="rId11"/>
  </sheets>
  <definedNames>
    <definedName name="_xlnm.Print_Area" localSheetId="1">印旛沼!$A$1:$AO$421</definedName>
    <definedName name="_xlnm.Print_Area" localSheetId="7">空港南部・横芝給水場!$A$1:$N$408</definedName>
    <definedName name="_xlnm.Print_Area" localSheetId="5">皿木!$A$1:$X$421</definedName>
    <definedName name="_xlnm.Print_Area" localSheetId="10">浄水薬品!$A$1:$F$44,浄水薬品!$G$1:$V$38</definedName>
    <definedName name="_xlnm.Print_Area" localSheetId="0">南八幡!$A$1:$Z$421</definedName>
    <definedName name="_xlnm.Print_Area" localSheetId="8">排水・汚泥処理!$A$1:$I$35</definedName>
    <definedName name="_xlnm.Print_Titles" localSheetId="1">印旛沼!$1:$3</definedName>
    <definedName name="_xlnm.Print_Titles" localSheetId="7">空港南部・横芝給水場!$1:$3</definedName>
    <definedName name="_xlnm.Print_Titles" localSheetId="2">郡本!$1:$3</definedName>
    <definedName name="_xlnm.Print_Titles" localSheetId="3">佐倉!$1:$3</definedName>
    <definedName name="_xlnm.Print_Titles" localSheetId="5">皿木!$1:$3</definedName>
    <definedName name="_xlnm.Print_Titles" localSheetId="6">人見!$1:$3</definedName>
    <definedName name="_xlnm.Print_Titles" localSheetId="4">袖ケ浦!$1:$3</definedName>
    <definedName name="_xlnm.Print_Titles" localSheetId="0">南八幡!$1:$3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1" i="57" l="1"/>
  <c r="D421" i="53"/>
  <c r="D421" i="55"/>
  <c r="D421" i="58"/>
  <c r="D421" i="36"/>
  <c r="AC415" i="58"/>
  <c r="U346" i="53"/>
  <c r="U349" i="53"/>
  <c r="B373" i="39" l="1"/>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372" i="39"/>
  <c r="B37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41" i="39"/>
  <c r="B340"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07" i="39"/>
  <c r="B306"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273" i="39"/>
  <c r="B272"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40" i="39"/>
  <c r="B239"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06" i="39"/>
  <c r="B205"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173" i="39"/>
  <c r="B172"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39" i="39"/>
  <c r="B138"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05" i="39"/>
  <c r="B104"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72" i="39"/>
  <c r="B71" i="39"/>
  <c r="B39" i="39"/>
  <c r="B40" i="39"/>
  <c r="B41" i="39"/>
  <c r="B42" i="39"/>
  <c r="B43" i="39"/>
  <c r="B44" i="39"/>
  <c r="B45" i="39"/>
  <c r="B46" i="39"/>
  <c r="B47" i="39"/>
  <c r="B48" i="39"/>
  <c r="B49" i="39"/>
  <c r="B50" i="39"/>
  <c r="B51" i="39"/>
  <c r="B52" i="39"/>
  <c r="B53" i="39"/>
  <c r="B54" i="39"/>
  <c r="B55" i="39"/>
  <c r="B56" i="39"/>
  <c r="B57" i="39"/>
  <c r="B58" i="39"/>
  <c r="B59" i="39"/>
  <c r="B60" i="39"/>
  <c r="B61" i="39"/>
  <c r="B62" i="39"/>
  <c r="B63" i="39"/>
  <c r="B64" i="39"/>
  <c r="B65" i="39"/>
  <c r="B66" i="39"/>
  <c r="B67" i="39"/>
  <c r="B38" i="39"/>
  <c r="B37" i="39"/>
  <c r="B6" i="39"/>
  <c r="B7" i="39"/>
  <c r="B8" i="39"/>
  <c r="B9" i="39"/>
  <c r="B10" i="39"/>
  <c r="B11" i="39"/>
  <c r="B12" i="39"/>
  <c r="B13" i="39"/>
  <c r="B14" i="39"/>
  <c r="B15" i="39"/>
  <c r="B16" i="39"/>
  <c r="B17" i="39"/>
  <c r="B18" i="39"/>
  <c r="B19" i="39"/>
  <c r="B20" i="39"/>
  <c r="B21" i="39"/>
  <c r="B22" i="39"/>
  <c r="B23" i="39"/>
  <c r="B24" i="39"/>
  <c r="B25" i="39"/>
  <c r="B26" i="39"/>
  <c r="B27" i="39"/>
  <c r="B28" i="39"/>
  <c r="B29" i="39"/>
  <c r="B30" i="39"/>
  <c r="B31" i="39"/>
  <c r="B32" i="39"/>
  <c r="B33" i="39"/>
  <c r="B5" i="39"/>
  <c r="B4" i="39"/>
  <c r="D1" i="39"/>
  <c r="B384" i="57"/>
  <c r="B385" i="57"/>
  <c r="B386" i="57"/>
  <c r="B387" i="57"/>
  <c r="B388" i="57"/>
  <c r="B389" i="57"/>
  <c r="B390" i="57"/>
  <c r="B391" i="57"/>
  <c r="B392" i="57"/>
  <c r="B393" i="57"/>
  <c r="B394" i="57"/>
  <c r="B395" i="57"/>
  <c r="B396" i="57"/>
  <c r="B397" i="57"/>
  <c r="B398" i="57"/>
  <c r="B399" i="57"/>
  <c r="B400" i="57"/>
  <c r="B401" i="57"/>
  <c r="B402" i="57"/>
  <c r="B403" i="57"/>
  <c r="B404" i="57"/>
  <c r="B405" i="57"/>
  <c r="B406" i="57"/>
  <c r="B407" i="57"/>
  <c r="B408" i="57"/>
  <c r="B409" i="57"/>
  <c r="B410" i="57"/>
  <c r="B411" i="57"/>
  <c r="B412" i="57"/>
  <c r="B383" i="57"/>
  <c r="B382" i="57"/>
  <c r="B352" i="57"/>
  <c r="B353" i="57"/>
  <c r="B354" i="57"/>
  <c r="B355" i="57"/>
  <c r="B356" i="57"/>
  <c r="B357" i="57"/>
  <c r="B358" i="57"/>
  <c r="B359" i="57"/>
  <c r="B360" i="57"/>
  <c r="B361" i="57"/>
  <c r="B362" i="57"/>
  <c r="B363" i="57"/>
  <c r="B364" i="57"/>
  <c r="B365" i="57"/>
  <c r="B366" i="57"/>
  <c r="B367" i="57"/>
  <c r="B368" i="57"/>
  <c r="B369" i="57"/>
  <c r="B370" i="57"/>
  <c r="B371" i="57"/>
  <c r="B372" i="57"/>
  <c r="B373" i="57"/>
  <c r="B374" i="57"/>
  <c r="B375" i="57"/>
  <c r="B376" i="57"/>
  <c r="B377" i="57"/>
  <c r="B351" i="57"/>
  <c r="B350" i="57"/>
  <c r="B317" i="57"/>
  <c r="B318" i="57"/>
  <c r="B319" i="57"/>
  <c r="B320" i="57"/>
  <c r="B321" i="57"/>
  <c r="B322" i="57"/>
  <c r="B323" i="57"/>
  <c r="B324" i="57"/>
  <c r="B325" i="57"/>
  <c r="B326" i="57"/>
  <c r="B327" i="57"/>
  <c r="B328" i="57"/>
  <c r="B329" i="57"/>
  <c r="B330" i="57"/>
  <c r="B331" i="57"/>
  <c r="B332" i="57"/>
  <c r="B333" i="57"/>
  <c r="B334" i="57"/>
  <c r="B335" i="57"/>
  <c r="B336" i="57"/>
  <c r="B337" i="57"/>
  <c r="B338" i="57"/>
  <c r="B339" i="57"/>
  <c r="B340" i="57"/>
  <c r="B341" i="57"/>
  <c r="B342" i="57"/>
  <c r="B343" i="57"/>
  <c r="B344" i="57"/>
  <c r="B345" i="57"/>
  <c r="B316" i="57"/>
  <c r="B315" i="57"/>
  <c r="B282" i="57"/>
  <c r="B283" i="57"/>
  <c r="B284" i="57"/>
  <c r="B285" i="57"/>
  <c r="B286" i="57"/>
  <c r="B287" i="57"/>
  <c r="B288" i="57"/>
  <c r="B289" i="57"/>
  <c r="B290" i="57"/>
  <c r="B291" i="57"/>
  <c r="B292" i="57"/>
  <c r="B293" i="57"/>
  <c r="B294" i="57"/>
  <c r="B295" i="57"/>
  <c r="B296" i="57"/>
  <c r="B297" i="57"/>
  <c r="B298" i="57"/>
  <c r="B299" i="57"/>
  <c r="B300" i="57"/>
  <c r="B301" i="57"/>
  <c r="B302" i="57"/>
  <c r="B303" i="57"/>
  <c r="B304" i="57"/>
  <c r="B305" i="57"/>
  <c r="B306" i="57"/>
  <c r="B307" i="57"/>
  <c r="B308" i="57"/>
  <c r="B309" i="57"/>
  <c r="B310" i="57"/>
  <c r="B281" i="57"/>
  <c r="B280" i="57"/>
  <c r="B248" i="57"/>
  <c r="B249" i="57"/>
  <c r="B250" i="57"/>
  <c r="B251" i="57"/>
  <c r="B252" i="57"/>
  <c r="B253" i="57"/>
  <c r="B254" i="57"/>
  <c r="B255" i="57"/>
  <c r="B256" i="57"/>
  <c r="B257" i="57"/>
  <c r="B258" i="57"/>
  <c r="B259" i="57"/>
  <c r="B260" i="57"/>
  <c r="B261" i="57"/>
  <c r="B262" i="57"/>
  <c r="B263" i="57"/>
  <c r="B264" i="57"/>
  <c r="B265" i="57"/>
  <c r="B266" i="57"/>
  <c r="B267" i="57"/>
  <c r="B268" i="57"/>
  <c r="B269" i="57"/>
  <c r="B270" i="57"/>
  <c r="B271" i="57"/>
  <c r="B272" i="57"/>
  <c r="B273" i="57"/>
  <c r="B274" i="57"/>
  <c r="B275" i="57"/>
  <c r="B247" i="57"/>
  <c r="B246" i="57"/>
  <c r="B213" i="57"/>
  <c r="B214" i="57"/>
  <c r="B215" i="57"/>
  <c r="B216" i="57"/>
  <c r="B217" i="57"/>
  <c r="B218" i="57"/>
  <c r="B219" i="57"/>
  <c r="B220" i="57"/>
  <c r="B221" i="57"/>
  <c r="B222" i="57"/>
  <c r="B223" i="57"/>
  <c r="B224" i="57"/>
  <c r="B225" i="57"/>
  <c r="B226" i="57"/>
  <c r="B227" i="57"/>
  <c r="B228" i="57"/>
  <c r="B229" i="57"/>
  <c r="B230" i="57"/>
  <c r="B231" i="57"/>
  <c r="B232" i="57"/>
  <c r="B233" i="57"/>
  <c r="B234" i="57"/>
  <c r="B235" i="57"/>
  <c r="B236" i="57"/>
  <c r="B237" i="57"/>
  <c r="B238" i="57"/>
  <c r="B239" i="57"/>
  <c r="B240" i="57"/>
  <c r="B241" i="57"/>
  <c r="B212" i="57"/>
  <c r="B211" i="57"/>
  <c r="B179" i="57"/>
  <c r="B180" i="57"/>
  <c r="B181" i="57"/>
  <c r="B182" i="57"/>
  <c r="B183" i="57"/>
  <c r="B184" i="57"/>
  <c r="B185" i="57"/>
  <c r="B186" i="57"/>
  <c r="B187" i="57"/>
  <c r="B188" i="57"/>
  <c r="B189" i="57"/>
  <c r="B190" i="57"/>
  <c r="B191" i="57"/>
  <c r="B192" i="57"/>
  <c r="B193" i="57"/>
  <c r="B194" i="57"/>
  <c r="B195" i="57"/>
  <c r="B196" i="57"/>
  <c r="B197" i="57"/>
  <c r="B198" i="57"/>
  <c r="B199" i="57"/>
  <c r="B200" i="57"/>
  <c r="B201" i="57"/>
  <c r="B202" i="57"/>
  <c r="B203" i="57"/>
  <c r="B204" i="57"/>
  <c r="B205" i="57"/>
  <c r="B206" i="57"/>
  <c r="B178" i="57"/>
  <c r="B177" i="57"/>
  <c r="B144" i="57"/>
  <c r="B145" i="57"/>
  <c r="B146" i="57"/>
  <c r="B147" i="57"/>
  <c r="B148" i="57"/>
  <c r="B149" i="57"/>
  <c r="B150" i="57"/>
  <c r="B151" i="57"/>
  <c r="B152" i="57"/>
  <c r="B153" i="57"/>
  <c r="B154" i="57"/>
  <c r="B155" i="57"/>
  <c r="B156" i="57"/>
  <c r="B157" i="57"/>
  <c r="B158" i="57"/>
  <c r="B159" i="57"/>
  <c r="B160" i="57"/>
  <c r="B161" i="57"/>
  <c r="B162" i="57"/>
  <c r="B163" i="57"/>
  <c r="B164" i="57"/>
  <c r="B165" i="57"/>
  <c r="B166" i="57"/>
  <c r="B167" i="57"/>
  <c r="B168" i="57"/>
  <c r="B169" i="57"/>
  <c r="B170" i="57"/>
  <c r="B171" i="57"/>
  <c r="B172" i="57"/>
  <c r="B143" i="57"/>
  <c r="B142" i="57"/>
  <c r="B109" i="57"/>
  <c r="B110" i="57"/>
  <c r="B111" i="57"/>
  <c r="B112" i="57"/>
  <c r="B113" i="57"/>
  <c r="B114" i="57"/>
  <c r="B115" i="57"/>
  <c r="B116" i="57"/>
  <c r="B117" i="57"/>
  <c r="B118" i="57"/>
  <c r="B119" i="57"/>
  <c r="B120" i="57"/>
  <c r="B121" i="57"/>
  <c r="B122" i="57"/>
  <c r="B123" i="57"/>
  <c r="B124" i="57"/>
  <c r="B125" i="57"/>
  <c r="B126" i="57"/>
  <c r="B127" i="57"/>
  <c r="B128" i="57"/>
  <c r="B129" i="57"/>
  <c r="B130" i="57"/>
  <c r="B131" i="57"/>
  <c r="B132" i="57"/>
  <c r="B133" i="57"/>
  <c r="B134" i="57"/>
  <c r="B135" i="57"/>
  <c r="B136" i="57"/>
  <c r="B137" i="57"/>
  <c r="B108" i="57"/>
  <c r="B107" i="57"/>
  <c r="B75" i="57"/>
  <c r="B76" i="57"/>
  <c r="B77" i="57"/>
  <c r="B78" i="57"/>
  <c r="B79" i="57"/>
  <c r="B80" i="57"/>
  <c r="B81" i="57"/>
  <c r="B82" i="57"/>
  <c r="B83" i="57"/>
  <c r="B84" i="57"/>
  <c r="B85" i="57"/>
  <c r="B86" i="57"/>
  <c r="B87" i="57"/>
  <c r="B88" i="57"/>
  <c r="B89" i="57"/>
  <c r="B90" i="57"/>
  <c r="B91" i="57"/>
  <c r="B92" i="57"/>
  <c r="B93" i="57"/>
  <c r="B94" i="57"/>
  <c r="B95" i="57"/>
  <c r="B96" i="57"/>
  <c r="B97" i="57"/>
  <c r="B98" i="57"/>
  <c r="B99" i="57"/>
  <c r="B100" i="57"/>
  <c r="B101" i="57"/>
  <c r="B102" i="57"/>
  <c r="B74" i="57"/>
  <c r="B73" i="57"/>
  <c r="B40" i="57"/>
  <c r="B41" i="57"/>
  <c r="B42" i="57"/>
  <c r="B43" i="57"/>
  <c r="B44" i="57"/>
  <c r="B45" i="57"/>
  <c r="B46" i="57"/>
  <c r="B47" i="57"/>
  <c r="B48" i="57"/>
  <c r="B49" i="57"/>
  <c r="B50" i="57"/>
  <c r="B51" i="57"/>
  <c r="B52" i="57"/>
  <c r="B53" i="57"/>
  <c r="B54" i="57"/>
  <c r="B55" i="57"/>
  <c r="B56" i="57"/>
  <c r="B57" i="57"/>
  <c r="B58" i="57"/>
  <c r="B59" i="57"/>
  <c r="B60" i="57"/>
  <c r="B61" i="57"/>
  <c r="B62" i="57"/>
  <c r="B63" i="57"/>
  <c r="B64" i="57"/>
  <c r="B65" i="57"/>
  <c r="B66" i="57"/>
  <c r="B67" i="57"/>
  <c r="B68" i="57"/>
  <c r="B39" i="57"/>
  <c r="B38" i="57"/>
  <c r="B6" i="57"/>
  <c r="B7" i="57"/>
  <c r="B8" i="57"/>
  <c r="B9" i="57"/>
  <c r="B10" i="57"/>
  <c r="B11" i="57"/>
  <c r="B12" i="57"/>
  <c r="B13" i="57"/>
  <c r="B14" i="57"/>
  <c r="B15" i="57"/>
  <c r="B16" i="57"/>
  <c r="B17" i="57"/>
  <c r="B18" i="57"/>
  <c r="B19" i="57"/>
  <c r="B20" i="57"/>
  <c r="B21" i="57"/>
  <c r="B22" i="57"/>
  <c r="B23" i="57"/>
  <c r="B24" i="57"/>
  <c r="B25" i="57"/>
  <c r="B26" i="57"/>
  <c r="B27" i="57"/>
  <c r="B28" i="57"/>
  <c r="B29" i="57"/>
  <c r="B30" i="57"/>
  <c r="B31" i="57"/>
  <c r="B32" i="57"/>
  <c r="B33" i="57"/>
  <c r="B5" i="57"/>
  <c r="B4" i="57"/>
  <c r="G1" i="57"/>
  <c r="F1" i="56"/>
  <c r="B384" i="56" l="1"/>
  <c r="B385" i="56"/>
  <c r="B386" i="56"/>
  <c r="B387" i="56"/>
  <c r="B388" i="56"/>
  <c r="B389" i="56"/>
  <c r="B390" i="56"/>
  <c r="B391" i="56"/>
  <c r="B392" i="56"/>
  <c r="B393" i="56"/>
  <c r="B394" i="56"/>
  <c r="B395" i="56"/>
  <c r="B396" i="56"/>
  <c r="B397" i="56"/>
  <c r="B398" i="56"/>
  <c r="B399" i="56"/>
  <c r="B400" i="56"/>
  <c r="B401" i="56"/>
  <c r="B402" i="56"/>
  <c r="B403" i="56"/>
  <c r="B404" i="56"/>
  <c r="B405" i="56"/>
  <c r="B406" i="56"/>
  <c r="B407" i="56"/>
  <c r="B408" i="56"/>
  <c r="B409" i="56"/>
  <c r="B410" i="56"/>
  <c r="B411" i="56"/>
  <c r="B412" i="56"/>
  <c r="B383" i="56"/>
  <c r="B382" i="56"/>
  <c r="B352" i="56"/>
  <c r="B353" i="56"/>
  <c r="B354" i="56"/>
  <c r="B355" i="56"/>
  <c r="B356" i="56"/>
  <c r="B357" i="56"/>
  <c r="B358" i="56"/>
  <c r="B359" i="56"/>
  <c r="B360" i="56"/>
  <c r="B361" i="56"/>
  <c r="B362" i="56"/>
  <c r="B363" i="56"/>
  <c r="B364" i="56"/>
  <c r="B365" i="56"/>
  <c r="B366" i="56"/>
  <c r="B367" i="56"/>
  <c r="B368" i="56"/>
  <c r="B369" i="56"/>
  <c r="B370" i="56"/>
  <c r="B371" i="56"/>
  <c r="B372" i="56"/>
  <c r="B373" i="56"/>
  <c r="B374" i="56"/>
  <c r="B375" i="56"/>
  <c r="B376" i="56"/>
  <c r="B377" i="56"/>
  <c r="B351" i="56"/>
  <c r="B350" i="56"/>
  <c r="B317" i="56"/>
  <c r="B318" i="56"/>
  <c r="B319" i="56"/>
  <c r="B320" i="56"/>
  <c r="B321" i="56"/>
  <c r="B322" i="56"/>
  <c r="B323" i="56"/>
  <c r="B324" i="56"/>
  <c r="B325" i="56"/>
  <c r="B326" i="56"/>
  <c r="B327" i="56"/>
  <c r="B328" i="56"/>
  <c r="B329" i="56"/>
  <c r="B330" i="56"/>
  <c r="B331" i="56"/>
  <c r="B332" i="56"/>
  <c r="B333" i="56"/>
  <c r="B334" i="56"/>
  <c r="B335" i="56"/>
  <c r="B336" i="56"/>
  <c r="B337" i="56"/>
  <c r="B338" i="56"/>
  <c r="B339" i="56"/>
  <c r="B340" i="56"/>
  <c r="B341" i="56"/>
  <c r="B342" i="56"/>
  <c r="B343" i="56"/>
  <c r="B344" i="56"/>
  <c r="B345" i="56"/>
  <c r="B316" i="56"/>
  <c r="B315" i="56"/>
  <c r="B282" i="56"/>
  <c r="B283" i="56"/>
  <c r="B284" i="56"/>
  <c r="B285" i="56"/>
  <c r="B286" i="56"/>
  <c r="B287" i="56"/>
  <c r="B288" i="56"/>
  <c r="B289" i="56"/>
  <c r="B290" i="56"/>
  <c r="B291" i="56"/>
  <c r="B292" i="56"/>
  <c r="B293" i="56"/>
  <c r="B294" i="56"/>
  <c r="B295" i="56"/>
  <c r="B296" i="56"/>
  <c r="B297" i="56"/>
  <c r="B298" i="56"/>
  <c r="B299" i="56"/>
  <c r="B300" i="56"/>
  <c r="B301" i="56"/>
  <c r="B302" i="56"/>
  <c r="B303" i="56"/>
  <c r="B304" i="56"/>
  <c r="B305" i="56"/>
  <c r="B306" i="56"/>
  <c r="B307" i="56"/>
  <c r="B308" i="56"/>
  <c r="B309" i="56"/>
  <c r="B310" i="56"/>
  <c r="B281" i="56"/>
  <c r="B280" i="56"/>
  <c r="B248" i="56"/>
  <c r="B249" i="56"/>
  <c r="B250" i="56"/>
  <c r="B251" i="56"/>
  <c r="B252" i="56"/>
  <c r="B253" i="56"/>
  <c r="B254" i="56"/>
  <c r="B255" i="56"/>
  <c r="B256" i="56"/>
  <c r="B257" i="56"/>
  <c r="B258" i="56"/>
  <c r="B259" i="56"/>
  <c r="B260" i="56"/>
  <c r="B261" i="56"/>
  <c r="B262" i="56"/>
  <c r="B263" i="56"/>
  <c r="B264" i="56"/>
  <c r="B265" i="56"/>
  <c r="B266" i="56"/>
  <c r="B267" i="56"/>
  <c r="B268" i="56"/>
  <c r="B269" i="56"/>
  <c r="B270" i="56"/>
  <c r="B271" i="56"/>
  <c r="B272" i="56"/>
  <c r="B273" i="56"/>
  <c r="B274" i="56"/>
  <c r="B275" i="56"/>
  <c r="B247" i="56"/>
  <c r="B246" i="56"/>
  <c r="B213" i="56"/>
  <c r="B214" i="56"/>
  <c r="B215" i="56"/>
  <c r="B216" i="56"/>
  <c r="B217" i="56"/>
  <c r="B218" i="56"/>
  <c r="B219" i="56"/>
  <c r="B220" i="56"/>
  <c r="B221" i="56"/>
  <c r="B222" i="56"/>
  <c r="B223" i="56"/>
  <c r="B224" i="56"/>
  <c r="B225" i="56"/>
  <c r="B226" i="56"/>
  <c r="B227" i="56"/>
  <c r="B228" i="56"/>
  <c r="B229" i="56"/>
  <c r="B230" i="56"/>
  <c r="B231" i="56"/>
  <c r="B232" i="56"/>
  <c r="B233" i="56"/>
  <c r="B234" i="56"/>
  <c r="B235" i="56"/>
  <c r="B236" i="56"/>
  <c r="B237" i="56"/>
  <c r="B238" i="56"/>
  <c r="B239" i="56"/>
  <c r="B240" i="56"/>
  <c r="B241" i="56"/>
  <c r="B212" i="56"/>
  <c r="B211" i="56"/>
  <c r="B179" i="56"/>
  <c r="B180" i="56"/>
  <c r="B181" i="56"/>
  <c r="B182" i="56"/>
  <c r="B183" i="56"/>
  <c r="B184" i="56"/>
  <c r="B185" i="56"/>
  <c r="B186" i="56"/>
  <c r="B187" i="56"/>
  <c r="B188" i="56"/>
  <c r="B189" i="56"/>
  <c r="B190" i="56"/>
  <c r="B191" i="56"/>
  <c r="B192" i="56"/>
  <c r="B193" i="56"/>
  <c r="B194" i="56"/>
  <c r="B195" i="56"/>
  <c r="B196" i="56"/>
  <c r="B197" i="56"/>
  <c r="B198" i="56"/>
  <c r="B199" i="56"/>
  <c r="B200" i="56"/>
  <c r="B201" i="56"/>
  <c r="B202" i="56"/>
  <c r="B203" i="56"/>
  <c r="B204" i="56"/>
  <c r="B205" i="56"/>
  <c r="B206" i="56"/>
  <c r="B178" i="56"/>
  <c r="B177" i="56"/>
  <c r="B144" i="56"/>
  <c r="B145" i="56"/>
  <c r="B146" i="56"/>
  <c r="B147" i="56"/>
  <c r="B148" i="56"/>
  <c r="B149" i="56"/>
  <c r="B150" i="56"/>
  <c r="B151" i="56"/>
  <c r="B152" i="56"/>
  <c r="B153" i="56"/>
  <c r="B154" i="56"/>
  <c r="B155" i="56"/>
  <c r="B156" i="56"/>
  <c r="B157" i="56"/>
  <c r="B158" i="56"/>
  <c r="B159" i="56"/>
  <c r="B160" i="56"/>
  <c r="B161" i="56"/>
  <c r="B162" i="56"/>
  <c r="B163" i="56"/>
  <c r="B164" i="56"/>
  <c r="B165" i="56"/>
  <c r="B166" i="56"/>
  <c r="B167" i="56"/>
  <c r="B168" i="56"/>
  <c r="B169" i="56"/>
  <c r="B170" i="56"/>
  <c r="B171" i="56"/>
  <c r="B172" i="56"/>
  <c r="B143" i="56"/>
  <c r="B142" i="56"/>
  <c r="B109" i="56"/>
  <c r="B110" i="56"/>
  <c r="B111" i="56"/>
  <c r="B112" i="56"/>
  <c r="B113" i="56"/>
  <c r="B114" i="56"/>
  <c r="B115" i="56"/>
  <c r="B116" i="56"/>
  <c r="B117" i="56"/>
  <c r="B118" i="56"/>
  <c r="B119" i="56"/>
  <c r="B120" i="56"/>
  <c r="B121" i="56"/>
  <c r="B122" i="56"/>
  <c r="B123" i="56"/>
  <c r="B124" i="56"/>
  <c r="B125" i="56"/>
  <c r="B126" i="56"/>
  <c r="B127" i="56"/>
  <c r="B128" i="56"/>
  <c r="B129" i="56"/>
  <c r="B130" i="56"/>
  <c r="B131" i="56"/>
  <c r="B132" i="56"/>
  <c r="B133" i="56"/>
  <c r="B134" i="56"/>
  <c r="B135" i="56"/>
  <c r="B136" i="56"/>
  <c r="B137" i="56"/>
  <c r="B108" i="56"/>
  <c r="B107" i="56"/>
  <c r="B75" i="56"/>
  <c r="B76" i="56"/>
  <c r="B77" i="56"/>
  <c r="B78" i="56"/>
  <c r="B79" i="56"/>
  <c r="B80" i="56"/>
  <c r="B81" i="56"/>
  <c r="B82" i="56"/>
  <c r="B83" i="56"/>
  <c r="B84" i="56"/>
  <c r="B85" i="56"/>
  <c r="B86" i="56"/>
  <c r="B87" i="56"/>
  <c r="B88" i="56"/>
  <c r="B89" i="56"/>
  <c r="B90" i="56"/>
  <c r="B91" i="56"/>
  <c r="B92" i="56"/>
  <c r="B93" i="56"/>
  <c r="B94" i="56"/>
  <c r="B95" i="56"/>
  <c r="B96" i="56"/>
  <c r="B97" i="56"/>
  <c r="B98" i="56"/>
  <c r="B99" i="56"/>
  <c r="B100" i="56"/>
  <c r="B101" i="56"/>
  <c r="B102" i="56"/>
  <c r="B74" i="56"/>
  <c r="B73" i="56"/>
  <c r="B40" i="56"/>
  <c r="B41" i="56"/>
  <c r="B42" i="56"/>
  <c r="B43" i="56"/>
  <c r="B44" i="56"/>
  <c r="B45" i="56"/>
  <c r="B46" i="56"/>
  <c r="B47" i="56"/>
  <c r="B48" i="56"/>
  <c r="B49" i="56"/>
  <c r="B50" i="56"/>
  <c r="B51" i="56"/>
  <c r="B52" i="56"/>
  <c r="B53" i="56"/>
  <c r="B54" i="56"/>
  <c r="B55" i="56"/>
  <c r="B56" i="56"/>
  <c r="B57" i="56"/>
  <c r="B58" i="56"/>
  <c r="B59" i="56"/>
  <c r="B60" i="56"/>
  <c r="B61" i="56"/>
  <c r="B62" i="56"/>
  <c r="B63" i="56"/>
  <c r="B64" i="56"/>
  <c r="B65" i="56"/>
  <c r="B66" i="56"/>
  <c r="B67" i="56"/>
  <c r="B68" i="56"/>
  <c r="B39" i="56"/>
  <c r="B38" i="56"/>
  <c r="B5" i="56"/>
  <c r="B6" i="56"/>
  <c r="B7" i="56"/>
  <c r="B8" i="56"/>
  <c r="B9" i="56"/>
  <c r="B10" i="56"/>
  <c r="B11" i="56"/>
  <c r="B12" i="56"/>
  <c r="B13" i="56"/>
  <c r="B14" i="56"/>
  <c r="B15" i="56"/>
  <c r="B16" i="56"/>
  <c r="B17" i="56"/>
  <c r="B18" i="56"/>
  <c r="B19" i="56"/>
  <c r="B20" i="56"/>
  <c r="B21" i="56"/>
  <c r="B22" i="56"/>
  <c r="B23" i="56"/>
  <c r="B24" i="56"/>
  <c r="B25" i="56"/>
  <c r="B26" i="56"/>
  <c r="B27" i="56"/>
  <c r="B28" i="56"/>
  <c r="B29" i="56"/>
  <c r="B30" i="56"/>
  <c r="B31" i="56"/>
  <c r="B32" i="56"/>
  <c r="B33" i="56"/>
  <c r="B4" i="56"/>
  <c r="B384" i="54"/>
  <c r="B385" i="54"/>
  <c r="B386" i="54"/>
  <c r="B387" i="54"/>
  <c r="B388" i="54"/>
  <c r="B389" i="54"/>
  <c r="B390" i="54"/>
  <c r="B391" i="54"/>
  <c r="B392" i="54"/>
  <c r="B393" i="54"/>
  <c r="B394" i="54"/>
  <c r="B395" i="54"/>
  <c r="B396" i="54"/>
  <c r="B397" i="54"/>
  <c r="B398" i="54"/>
  <c r="B399" i="54"/>
  <c r="B400" i="54"/>
  <c r="B401" i="54"/>
  <c r="B402" i="54"/>
  <c r="B403" i="54"/>
  <c r="B404" i="54"/>
  <c r="B405" i="54"/>
  <c r="B406" i="54"/>
  <c r="B407" i="54"/>
  <c r="B408" i="54"/>
  <c r="B409" i="54"/>
  <c r="B410" i="54"/>
  <c r="B411" i="54"/>
  <c r="B412" i="54"/>
  <c r="B383" i="54"/>
  <c r="B382" i="54"/>
  <c r="B352" i="54"/>
  <c r="B353" i="54"/>
  <c r="B354" i="54"/>
  <c r="B355" i="54"/>
  <c r="B356" i="54"/>
  <c r="B357" i="54"/>
  <c r="B358" i="54"/>
  <c r="B359" i="54"/>
  <c r="B360" i="54"/>
  <c r="B361" i="54"/>
  <c r="B362" i="54"/>
  <c r="B363" i="54"/>
  <c r="B364" i="54"/>
  <c r="B365" i="54"/>
  <c r="B366" i="54"/>
  <c r="B367" i="54"/>
  <c r="B368" i="54"/>
  <c r="B369" i="54"/>
  <c r="B370" i="54"/>
  <c r="B371" i="54"/>
  <c r="B372" i="54"/>
  <c r="B373" i="54"/>
  <c r="B374" i="54"/>
  <c r="B375" i="54"/>
  <c r="B376" i="54"/>
  <c r="B377" i="54"/>
  <c r="B351" i="54"/>
  <c r="B350" i="54"/>
  <c r="B317" i="54"/>
  <c r="B318" i="54"/>
  <c r="B319" i="54"/>
  <c r="B320" i="54"/>
  <c r="B321" i="54"/>
  <c r="B322" i="54"/>
  <c r="B323" i="54"/>
  <c r="B324" i="54"/>
  <c r="B325" i="54"/>
  <c r="B326" i="54"/>
  <c r="B327" i="54"/>
  <c r="B328" i="54"/>
  <c r="B329" i="54"/>
  <c r="B330" i="54"/>
  <c r="B331" i="54"/>
  <c r="B332" i="54"/>
  <c r="B333" i="54"/>
  <c r="B334" i="54"/>
  <c r="B335" i="54"/>
  <c r="B336" i="54"/>
  <c r="B337" i="54"/>
  <c r="B338" i="54"/>
  <c r="B339" i="54"/>
  <c r="B340" i="54"/>
  <c r="B341" i="54"/>
  <c r="B342" i="54"/>
  <c r="B343" i="54"/>
  <c r="B344" i="54"/>
  <c r="B345" i="54"/>
  <c r="B316" i="54"/>
  <c r="B315" i="54"/>
  <c r="B282" i="54"/>
  <c r="B283" i="54"/>
  <c r="B284" i="54"/>
  <c r="B285" i="54"/>
  <c r="B286" i="54"/>
  <c r="B287" i="54"/>
  <c r="B288" i="54"/>
  <c r="B289" i="54"/>
  <c r="B290" i="54"/>
  <c r="B291" i="54"/>
  <c r="B292" i="54"/>
  <c r="B293" i="54"/>
  <c r="B294" i="54"/>
  <c r="B295" i="54"/>
  <c r="B296" i="54"/>
  <c r="B297" i="54"/>
  <c r="B298" i="54"/>
  <c r="B299" i="54"/>
  <c r="B300" i="54"/>
  <c r="B301" i="54"/>
  <c r="B302" i="54"/>
  <c r="B303" i="54"/>
  <c r="B304" i="54"/>
  <c r="B305" i="54"/>
  <c r="B306" i="54"/>
  <c r="B307" i="54"/>
  <c r="B308" i="54"/>
  <c r="B309" i="54"/>
  <c r="B310" i="54"/>
  <c r="B281" i="54"/>
  <c r="B280" i="54"/>
  <c r="B248" i="54"/>
  <c r="B249" i="54"/>
  <c r="B250" i="54"/>
  <c r="B251" i="54"/>
  <c r="B252" i="54"/>
  <c r="B253" i="54"/>
  <c r="B254" i="54"/>
  <c r="B255" i="54"/>
  <c r="B256" i="54"/>
  <c r="B257" i="54"/>
  <c r="B258" i="54"/>
  <c r="B259" i="54"/>
  <c r="B260" i="54"/>
  <c r="B261" i="54"/>
  <c r="B262" i="54"/>
  <c r="B263" i="54"/>
  <c r="B264" i="54"/>
  <c r="B265" i="54"/>
  <c r="B266" i="54"/>
  <c r="B267" i="54"/>
  <c r="B268" i="54"/>
  <c r="B269" i="54"/>
  <c r="B270" i="54"/>
  <c r="B271" i="54"/>
  <c r="B272" i="54"/>
  <c r="B273" i="54"/>
  <c r="B274" i="54"/>
  <c r="B275" i="54"/>
  <c r="B247" i="54"/>
  <c r="B246" i="54"/>
  <c r="B213" i="54"/>
  <c r="B214" i="54"/>
  <c r="B215" i="54"/>
  <c r="B216" i="54"/>
  <c r="B217" i="54"/>
  <c r="B218" i="54"/>
  <c r="B219" i="54"/>
  <c r="B220" i="54"/>
  <c r="B221" i="54"/>
  <c r="B222" i="54"/>
  <c r="B223" i="54"/>
  <c r="B224" i="54"/>
  <c r="B225" i="54"/>
  <c r="B226" i="54"/>
  <c r="B227" i="54"/>
  <c r="B228" i="54"/>
  <c r="B229" i="54"/>
  <c r="B230" i="54"/>
  <c r="B231" i="54"/>
  <c r="B232" i="54"/>
  <c r="B233" i="54"/>
  <c r="B234" i="54"/>
  <c r="B235" i="54"/>
  <c r="B236" i="54"/>
  <c r="B237" i="54"/>
  <c r="B238" i="54"/>
  <c r="B239" i="54"/>
  <c r="B240" i="54"/>
  <c r="B241" i="54"/>
  <c r="B212" i="54"/>
  <c r="B211" i="54"/>
  <c r="B179" i="54"/>
  <c r="B180" i="54"/>
  <c r="B181" i="54"/>
  <c r="B182" i="54"/>
  <c r="B183" i="54"/>
  <c r="B184" i="54"/>
  <c r="B185" i="54"/>
  <c r="B186" i="54"/>
  <c r="B187" i="54"/>
  <c r="B188" i="54"/>
  <c r="B189" i="54"/>
  <c r="B190" i="54"/>
  <c r="B191" i="54"/>
  <c r="B192" i="54"/>
  <c r="B193" i="54"/>
  <c r="B194" i="54"/>
  <c r="B195" i="54"/>
  <c r="B196" i="54"/>
  <c r="B197" i="54"/>
  <c r="B198" i="54"/>
  <c r="B199" i="54"/>
  <c r="B200" i="54"/>
  <c r="B201" i="54"/>
  <c r="B202" i="54"/>
  <c r="B203" i="54"/>
  <c r="B204" i="54"/>
  <c r="B205" i="54"/>
  <c r="B206" i="54"/>
  <c r="B178" i="54"/>
  <c r="B177" i="54"/>
  <c r="B144" i="54"/>
  <c r="B145" i="54"/>
  <c r="B146" i="54"/>
  <c r="B147" i="54"/>
  <c r="B148" i="54"/>
  <c r="B149" i="54"/>
  <c r="B150" i="54"/>
  <c r="B151" i="54"/>
  <c r="B152" i="54"/>
  <c r="B153" i="54"/>
  <c r="B154" i="54"/>
  <c r="B155" i="54"/>
  <c r="B156" i="54"/>
  <c r="B157" i="54"/>
  <c r="B158" i="54"/>
  <c r="B159" i="54"/>
  <c r="B160" i="54"/>
  <c r="B161" i="54"/>
  <c r="B162" i="54"/>
  <c r="B163" i="54"/>
  <c r="B164" i="54"/>
  <c r="B165" i="54"/>
  <c r="B166" i="54"/>
  <c r="B167" i="54"/>
  <c r="B168" i="54"/>
  <c r="B169" i="54"/>
  <c r="B170" i="54"/>
  <c r="B171" i="54"/>
  <c r="B172" i="54"/>
  <c r="B143" i="54"/>
  <c r="B142" i="54"/>
  <c r="B109" i="54"/>
  <c r="B110" i="54"/>
  <c r="B111" i="54"/>
  <c r="B112" i="54"/>
  <c r="B113" i="54"/>
  <c r="B114" i="54"/>
  <c r="B115" i="54"/>
  <c r="B116" i="54"/>
  <c r="B117" i="54"/>
  <c r="B118" i="54"/>
  <c r="B119" i="54"/>
  <c r="B120" i="54"/>
  <c r="B121" i="54"/>
  <c r="B122" i="54"/>
  <c r="B123" i="54"/>
  <c r="B124" i="54"/>
  <c r="B125" i="54"/>
  <c r="B126" i="54"/>
  <c r="B127" i="54"/>
  <c r="B128" i="54"/>
  <c r="B129" i="54"/>
  <c r="B130" i="54"/>
  <c r="B131" i="54"/>
  <c r="B132" i="54"/>
  <c r="B133" i="54"/>
  <c r="B134" i="54"/>
  <c r="B135" i="54"/>
  <c r="B136" i="54"/>
  <c r="B137" i="54"/>
  <c r="B108" i="54"/>
  <c r="B107" i="54"/>
  <c r="B75" i="54"/>
  <c r="B76" i="54"/>
  <c r="B77" i="54"/>
  <c r="B78" i="54"/>
  <c r="B79" i="54"/>
  <c r="B80" i="54"/>
  <c r="B81" i="54"/>
  <c r="B82" i="54"/>
  <c r="B83" i="54"/>
  <c r="B84" i="54"/>
  <c r="B85" i="54"/>
  <c r="B86" i="54"/>
  <c r="B87" i="54"/>
  <c r="B88" i="54"/>
  <c r="B89" i="54"/>
  <c r="B90" i="54"/>
  <c r="B91" i="54"/>
  <c r="B92" i="54"/>
  <c r="B93" i="54"/>
  <c r="B94" i="54"/>
  <c r="B95" i="54"/>
  <c r="B96" i="54"/>
  <c r="B97" i="54"/>
  <c r="B98" i="54"/>
  <c r="B99" i="54"/>
  <c r="B100" i="54"/>
  <c r="B101" i="54"/>
  <c r="B102" i="54"/>
  <c r="B74" i="54"/>
  <c r="B73" i="54"/>
  <c r="B40" i="54"/>
  <c r="B41" i="54"/>
  <c r="B42" i="54"/>
  <c r="B43" i="54"/>
  <c r="B44" i="54"/>
  <c r="B45" i="54"/>
  <c r="B46" i="54"/>
  <c r="B47" i="54"/>
  <c r="B48" i="54"/>
  <c r="B49" i="54"/>
  <c r="B50" i="54"/>
  <c r="B51" i="54"/>
  <c r="B52" i="54"/>
  <c r="B53" i="54"/>
  <c r="B54" i="54"/>
  <c r="B55" i="54"/>
  <c r="B56" i="54"/>
  <c r="B57" i="54"/>
  <c r="B58" i="54"/>
  <c r="B59" i="54"/>
  <c r="B60" i="54"/>
  <c r="B61" i="54"/>
  <c r="B62" i="54"/>
  <c r="B63" i="54"/>
  <c r="B64" i="54"/>
  <c r="B65" i="54"/>
  <c r="B66" i="54"/>
  <c r="B67" i="54"/>
  <c r="B68" i="54"/>
  <c r="B39" i="54"/>
  <c r="B38" i="54"/>
  <c r="B6" i="54"/>
  <c r="B7" i="54"/>
  <c r="B8" i="54"/>
  <c r="B9" i="54"/>
  <c r="B10" i="54"/>
  <c r="B11" i="54"/>
  <c r="B12" i="54"/>
  <c r="B13" i="54"/>
  <c r="B14" i="54"/>
  <c r="B15" i="54"/>
  <c r="B16" i="54"/>
  <c r="B17" i="54"/>
  <c r="B18" i="54"/>
  <c r="B19" i="54"/>
  <c r="B20" i="54"/>
  <c r="B21" i="54"/>
  <c r="B22" i="54"/>
  <c r="B23" i="54"/>
  <c r="B24" i="54"/>
  <c r="B25" i="54"/>
  <c r="B26" i="54"/>
  <c r="B27" i="54"/>
  <c r="B28" i="54"/>
  <c r="B29" i="54"/>
  <c r="B30" i="54"/>
  <c r="B31" i="54"/>
  <c r="B32" i="54"/>
  <c r="B33" i="54"/>
  <c r="B5" i="54"/>
  <c r="B4" i="54"/>
  <c r="G1" i="54"/>
  <c r="B384" i="53"/>
  <c r="B385" i="53"/>
  <c r="B386" i="53"/>
  <c r="B387" i="53"/>
  <c r="B388" i="53"/>
  <c r="B389" i="53"/>
  <c r="B390" i="53"/>
  <c r="B391" i="53"/>
  <c r="B392" i="53"/>
  <c r="B393" i="53"/>
  <c r="B394" i="53"/>
  <c r="B395" i="53"/>
  <c r="B396" i="53"/>
  <c r="B397" i="53"/>
  <c r="B398" i="53"/>
  <c r="B399" i="53"/>
  <c r="B400" i="53"/>
  <c r="B401" i="53"/>
  <c r="B402" i="53"/>
  <c r="B403" i="53"/>
  <c r="B404" i="53"/>
  <c r="B405" i="53"/>
  <c r="B406" i="53"/>
  <c r="B407" i="53"/>
  <c r="B408" i="53"/>
  <c r="B409" i="53"/>
  <c r="B410" i="53"/>
  <c r="B411" i="53"/>
  <c r="B412" i="53"/>
  <c r="B383" i="53"/>
  <c r="B382" i="53"/>
  <c r="B352" i="53"/>
  <c r="B353" i="53"/>
  <c r="B354" i="53"/>
  <c r="B355" i="53"/>
  <c r="B356" i="53"/>
  <c r="B357" i="53"/>
  <c r="B358" i="53"/>
  <c r="B359" i="53"/>
  <c r="B360" i="53"/>
  <c r="B361" i="53"/>
  <c r="B362" i="53"/>
  <c r="B363" i="53"/>
  <c r="B364" i="53"/>
  <c r="B365" i="53"/>
  <c r="B366" i="53"/>
  <c r="B367" i="53"/>
  <c r="B368" i="53"/>
  <c r="B369" i="53"/>
  <c r="B370" i="53"/>
  <c r="B371" i="53"/>
  <c r="B372" i="53"/>
  <c r="B373" i="53"/>
  <c r="B374" i="53"/>
  <c r="B375" i="53"/>
  <c r="B376" i="53"/>
  <c r="B377" i="53"/>
  <c r="B351" i="53"/>
  <c r="B350" i="53"/>
  <c r="B317" i="53"/>
  <c r="B318" i="53"/>
  <c r="B319" i="53"/>
  <c r="B320" i="53"/>
  <c r="B321" i="53"/>
  <c r="B322" i="53"/>
  <c r="B323" i="53"/>
  <c r="B324" i="53"/>
  <c r="B325" i="53"/>
  <c r="B326" i="53"/>
  <c r="B327" i="53"/>
  <c r="B328" i="53"/>
  <c r="B329" i="53"/>
  <c r="B330" i="53"/>
  <c r="B331" i="53"/>
  <c r="B332" i="53"/>
  <c r="B333" i="53"/>
  <c r="B334" i="53"/>
  <c r="B335" i="53"/>
  <c r="B336" i="53"/>
  <c r="B337" i="53"/>
  <c r="B338" i="53"/>
  <c r="B339" i="53"/>
  <c r="B340" i="53"/>
  <c r="B341" i="53"/>
  <c r="B342" i="53"/>
  <c r="B343" i="53"/>
  <c r="B344" i="53"/>
  <c r="B345" i="53"/>
  <c r="B316" i="53"/>
  <c r="B315" i="53"/>
  <c r="B282" i="53"/>
  <c r="B283" i="53"/>
  <c r="B284" i="53"/>
  <c r="B285" i="53"/>
  <c r="B286" i="53"/>
  <c r="B287" i="53"/>
  <c r="B288" i="53"/>
  <c r="B289" i="53"/>
  <c r="B290" i="53"/>
  <c r="B291" i="53"/>
  <c r="B292" i="53"/>
  <c r="B293" i="53"/>
  <c r="B294" i="53"/>
  <c r="B295" i="53"/>
  <c r="B296" i="53"/>
  <c r="B297" i="53"/>
  <c r="B298" i="53"/>
  <c r="B299" i="53"/>
  <c r="B300" i="53"/>
  <c r="B301" i="53"/>
  <c r="B302" i="53"/>
  <c r="B303" i="53"/>
  <c r="B304" i="53"/>
  <c r="B305" i="53"/>
  <c r="B306" i="53"/>
  <c r="B307" i="53"/>
  <c r="B308" i="53"/>
  <c r="B309" i="53"/>
  <c r="B310" i="53"/>
  <c r="B281" i="53"/>
  <c r="B280" i="53"/>
  <c r="B248" i="53"/>
  <c r="B249" i="53"/>
  <c r="B250" i="53"/>
  <c r="B251" i="53"/>
  <c r="B252" i="53"/>
  <c r="B253" i="53"/>
  <c r="B254" i="53"/>
  <c r="B255" i="53"/>
  <c r="B256" i="53"/>
  <c r="B257" i="53"/>
  <c r="B258" i="53"/>
  <c r="B259" i="53"/>
  <c r="B260" i="53"/>
  <c r="B261" i="53"/>
  <c r="B262" i="53"/>
  <c r="B263" i="53"/>
  <c r="B264" i="53"/>
  <c r="B265" i="53"/>
  <c r="B266" i="53"/>
  <c r="B267" i="53"/>
  <c r="B268" i="53"/>
  <c r="B269" i="53"/>
  <c r="B270" i="53"/>
  <c r="B271" i="53"/>
  <c r="B272" i="53"/>
  <c r="B273" i="53"/>
  <c r="B274" i="53"/>
  <c r="B275" i="53"/>
  <c r="B247" i="53"/>
  <c r="B246" i="53"/>
  <c r="B213" i="53"/>
  <c r="B214" i="53"/>
  <c r="B215" i="53"/>
  <c r="B216" i="53"/>
  <c r="B217" i="53"/>
  <c r="B218" i="53"/>
  <c r="B219" i="53"/>
  <c r="B220" i="53"/>
  <c r="B221" i="53"/>
  <c r="B222" i="53"/>
  <c r="B223" i="53"/>
  <c r="B224" i="53"/>
  <c r="B225" i="53"/>
  <c r="B226" i="53"/>
  <c r="B227" i="53"/>
  <c r="B228" i="53"/>
  <c r="B229" i="53"/>
  <c r="B230" i="53"/>
  <c r="B231" i="53"/>
  <c r="B232" i="53"/>
  <c r="B233" i="53"/>
  <c r="B234" i="53"/>
  <c r="B235" i="53"/>
  <c r="B236" i="53"/>
  <c r="B237" i="53"/>
  <c r="B238" i="53"/>
  <c r="B239" i="53"/>
  <c r="B240" i="53"/>
  <c r="B241" i="53"/>
  <c r="B212" i="53"/>
  <c r="B211" i="53"/>
  <c r="B179" i="53"/>
  <c r="B180" i="53"/>
  <c r="B181" i="53"/>
  <c r="B182" i="53"/>
  <c r="B183" i="53"/>
  <c r="B184" i="53"/>
  <c r="B185" i="53"/>
  <c r="B186" i="53"/>
  <c r="B187" i="53"/>
  <c r="B188" i="53"/>
  <c r="B189" i="53"/>
  <c r="B190" i="53"/>
  <c r="B191" i="53"/>
  <c r="B192" i="53"/>
  <c r="B193" i="53"/>
  <c r="B194" i="53"/>
  <c r="B195" i="53"/>
  <c r="B196" i="53"/>
  <c r="B197" i="53"/>
  <c r="B198" i="53"/>
  <c r="B199" i="53"/>
  <c r="B200" i="53"/>
  <c r="B201" i="53"/>
  <c r="B202" i="53"/>
  <c r="B203" i="53"/>
  <c r="B204" i="53"/>
  <c r="B205" i="53"/>
  <c r="B206" i="53"/>
  <c r="B178" i="53"/>
  <c r="B177" i="53"/>
  <c r="B144" i="53"/>
  <c r="B145" i="53"/>
  <c r="B146" i="53"/>
  <c r="B147" i="53"/>
  <c r="B148" i="53"/>
  <c r="B149" i="53"/>
  <c r="B150" i="53"/>
  <c r="B151" i="53"/>
  <c r="B152" i="53"/>
  <c r="B153" i="53"/>
  <c r="B154" i="53"/>
  <c r="B155" i="53"/>
  <c r="B156" i="53"/>
  <c r="B157" i="53"/>
  <c r="B158" i="53"/>
  <c r="B159" i="53"/>
  <c r="B160" i="53"/>
  <c r="B161" i="53"/>
  <c r="B162" i="53"/>
  <c r="B163" i="53"/>
  <c r="B164" i="53"/>
  <c r="B165" i="53"/>
  <c r="B166" i="53"/>
  <c r="B167" i="53"/>
  <c r="B168" i="53"/>
  <c r="B169" i="53"/>
  <c r="B170" i="53"/>
  <c r="B171" i="53"/>
  <c r="B172" i="53"/>
  <c r="B143" i="53"/>
  <c r="B142" i="53"/>
  <c r="B109" i="53"/>
  <c r="B110" i="53"/>
  <c r="B111" i="53"/>
  <c r="B112" i="53"/>
  <c r="B113" i="53"/>
  <c r="B114" i="53"/>
  <c r="B115" i="53"/>
  <c r="B116" i="53"/>
  <c r="B117" i="53"/>
  <c r="B118" i="53"/>
  <c r="B119" i="53"/>
  <c r="B120" i="53"/>
  <c r="B121" i="53"/>
  <c r="B122" i="53"/>
  <c r="B123" i="53"/>
  <c r="B124" i="53"/>
  <c r="B125" i="53"/>
  <c r="B126" i="53"/>
  <c r="B127" i="53"/>
  <c r="B128" i="53"/>
  <c r="B129" i="53"/>
  <c r="B130" i="53"/>
  <c r="B131" i="53"/>
  <c r="B132" i="53"/>
  <c r="B133" i="53"/>
  <c r="B134" i="53"/>
  <c r="B135" i="53"/>
  <c r="B136" i="53"/>
  <c r="B137" i="53"/>
  <c r="B108" i="53"/>
  <c r="B107" i="53"/>
  <c r="B75" i="53"/>
  <c r="B76" i="53"/>
  <c r="B77" i="53"/>
  <c r="B78" i="53"/>
  <c r="B79" i="53"/>
  <c r="B80" i="53"/>
  <c r="B81" i="53"/>
  <c r="B82" i="53"/>
  <c r="B83" i="53"/>
  <c r="B84" i="53"/>
  <c r="B85" i="53"/>
  <c r="B86" i="53"/>
  <c r="B87" i="53"/>
  <c r="B88" i="53"/>
  <c r="B89" i="53"/>
  <c r="B90" i="53"/>
  <c r="B91" i="53"/>
  <c r="B92" i="53"/>
  <c r="B93" i="53"/>
  <c r="B94" i="53"/>
  <c r="B95" i="53"/>
  <c r="B96" i="53"/>
  <c r="B97" i="53"/>
  <c r="B98" i="53"/>
  <c r="B99" i="53"/>
  <c r="B100" i="53"/>
  <c r="B101" i="53"/>
  <c r="B102" i="53"/>
  <c r="B74" i="53"/>
  <c r="B73" i="53"/>
  <c r="B40" i="53"/>
  <c r="B41" i="53"/>
  <c r="B42" i="53"/>
  <c r="B43" i="53"/>
  <c r="B44" i="53"/>
  <c r="B45" i="53"/>
  <c r="B46" i="53"/>
  <c r="B47" i="53"/>
  <c r="B48" i="53"/>
  <c r="B49" i="53"/>
  <c r="B50" i="53"/>
  <c r="B51" i="53"/>
  <c r="B52" i="53"/>
  <c r="B53" i="53"/>
  <c r="B54" i="53"/>
  <c r="B55" i="53"/>
  <c r="B56" i="53"/>
  <c r="B57" i="53"/>
  <c r="B58" i="53"/>
  <c r="B59" i="53"/>
  <c r="B60" i="53"/>
  <c r="B61" i="53"/>
  <c r="B62" i="53"/>
  <c r="B63" i="53"/>
  <c r="B64" i="53"/>
  <c r="B65" i="53"/>
  <c r="B66" i="53"/>
  <c r="B67" i="53"/>
  <c r="B68" i="53"/>
  <c r="B39" i="53"/>
  <c r="B38" i="53"/>
  <c r="B6" i="53"/>
  <c r="B7" i="53"/>
  <c r="B8" i="53"/>
  <c r="B9" i="53"/>
  <c r="B10" i="53"/>
  <c r="B11" i="53"/>
  <c r="B12" i="53"/>
  <c r="B13" i="53"/>
  <c r="B14" i="53"/>
  <c r="B15" i="53"/>
  <c r="B16" i="53"/>
  <c r="B17" i="53"/>
  <c r="B18" i="53"/>
  <c r="B19" i="53"/>
  <c r="B20" i="53"/>
  <c r="B21" i="53"/>
  <c r="B22" i="53"/>
  <c r="B23" i="53"/>
  <c r="B24" i="53"/>
  <c r="B25" i="53"/>
  <c r="B26" i="53"/>
  <c r="B27" i="53"/>
  <c r="B28" i="53"/>
  <c r="B29" i="53"/>
  <c r="B30" i="53"/>
  <c r="B31" i="53"/>
  <c r="B32" i="53"/>
  <c r="B33" i="53"/>
  <c r="B5" i="53"/>
  <c r="B4" i="53"/>
  <c r="G1" i="53"/>
  <c r="B384" i="55"/>
  <c r="B385" i="55"/>
  <c r="B386" i="55"/>
  <c r="B387" i="55"/>
  <c r="B388" i="55"/>
  <c r="B389" i="55"/>
  <c r="B390" i="55"/>
  <c r="B391" i="55"/>
  <c r="B392" i="55"/>
  <c r="B393" i="55"/>
  <c r="B394" i="55"/>
  <c r="B395" i="55"/>
  <c r="B396" i="55"/>
  <c r="B397" i="55"/>
  <c r="B398" i="55"/>
  <c r="B399" i="55"/>
  <c r="B400" i="55"/>
  <c r="B401" i="55"/>
  <c r="B402" i="55"/>
  <c r="B403" i="55"/>
  <c r="B404" i="55"/>
  <c r="B405" i="55"/>
  <c r="B406" i="55"/>
  <c r="B407" i="55"/>
  <c r="B408" i="55"/>
  <c r="B409" i="55"/>
  <c r="B410" i="55"/>
  <c r="B411" i="55"/>
  <c r="B412" i="55"/>
  <c r="B383" i="55"/>
  <c r="B382" i="55"/>
  <c r="B352" i="55"/>
  <c r="B353" i="55"/>
  <c r="B354" i="55"/>
  <c r="B355" i="55"/>
  <c r="B356" i="55"/>
  <c r="B357" i="55"/>
  <c r="B358" i="55"/>
  <c r="B359" i="55"/>
  <c r="B360" i="55"/>
  <c r="B361" i="55"/>
  <c r="B362" i="55"/>
  <c r="B363" i="55"/>
  <c r="B364" i="55"/>
  <c r="B365" i="55"/>
  <c r="B366" i="55"/>
  <c r="B367" i="55"/>
  <c r="B368" i="55"/>
  <c r="B369" i="55"/>
  <c r="B370" i="55"/>
  <c r="B371" i="55"/>
  <c r="B372" i="55"/>
  <c r="B373" i="55"/>
  <c r="B374" i="55"/>
  <c r="B375" i="55"/>
  <c r="B376" i="55"/>
  <c r="B377" i="55"/>
  <c r="B351" i="55"/>
  <c r="B350" i="55"/>
  <c r="B317" i="55"/>
  <c r="B318" i="55"/>
  <c r="B319" i="55"/>
  <c r="B320" i="55"/>
  <c r="B321" i="55"/>
  <c r="B322" i="55"/>
  <c r="B323" i="55"/>
  <c r="B324" i="55"/>
  <c r="B325" i="55"/>
  <c r="B326" i="55"/>
  <c r="B327" i="55"/>
  <c r="B328" i="55"/>
  <c r="B329" i="55"/>
  <c r="B330" i="55"/>
  <c r="B331" i="55"/>
  <c r="B332" i="55"/>
  <c r="B333" i="55"/>
  <c r="B334" i="55"/>
  <c r="B335" i="55"/>
  <c r="B336" i="55"/>
  <c r="B337" i="55"/>
  <c r="B338" i="55"/>
  <c r="B339" i="55"/>
  <c r="B340" i="55"/>
  <c r="B341" i="55"/>
  <c r="B342" i="55"/>
  <c r="B343" i="55"/>
  <c r="B344" i="55"/>
  <c r="B345" i="55"/>
  <c r="B316" i="55"/>
  <c r="B315" i="55"/>
  <c r="B282" i="55"/>
  <c r="B283" i="55"/>
  <c r="B284" i="55"/>
  <c r="B285" i="55"/>
  <c r="B286" i="55"/>
  <c r="B287" i="55"/>
  <c r="B288" i="55"/>
  <c r="B289" i="55"/>
  <c r="B290" i="55"/>
  <c r="B291" i="55"/>
  <c r="B292" i="55"/>
  <c r="B293" i="55"/>
  <c r="B294" i="55"/>
  <c r="B295" i="55"/>
  <c r="B296" i="55"/>
  <c r="B297" i="55"/>
  <c r="B298" i="55"/>
  <c r="B299" i="55"/>
  <c r="B300" i="55"/>
  <c r="B301" i="55"/>
  <c r="B302" i="55"/>
  <c r="B303" i="55"/>
  <c r="B304" i="55"/>
  <c r="B305" i="55"/>
  <c r="B306" i="55"/>
  <c r="B307" i="55"/>
  <c r="B308" i="55"/>
  <c r="B309" i="55"/>
  <c r="B310" i="55"/>
  <c r="B281" i="55"/>
  <c r="B280" i="55"/>
  <c r="B248" i="55"/>
  <c r="B249" i="55"/>
  <c r="B250" i="55"/>
  <c r="B251" i="55"/>
  <c r="B252" i="55"/>
  <c r="B253" i="55"/>
  <c r="B254" i="55"/>
  <c r="B255" i="55"/>
  <c r="B256" i="55"/>
  <c r="B257" i="55"/>
  <c r="B258" i="55"/>
  <c r="B259" i="55"/>
  <c r="B260" i="55"/>
  <c r="B261" i="55"/>
  <c r="B262" i="55"/>
  <c r="B263" i="55"/>
  <c r="B264" i="55"/>
  <c r="B265" i="55"/>
  <c r="B266" i="55"/>
  <c r="B267" i="55"/>
  <c r="B268" i="55"/>
  <c r="B269" i="55"/>
  <c r="B270" i="55"/>
  <c r="B271" i="55"/>
  <c r="B272" i="55"/>
  <c r="B273" i="55"/>
  <c r="B274" i="55"/>
  <c r="B275" i="55"/>
  <c r="B247" i="55"/>
  <c r="B246" i="55"/>
  <c r="B213" i="55"/>
  <c r="B214" i="55"/>
  <c r="B215" i="55"/>
  <c r="B216" i="55"/>
  <c r="B217" i="55"/>
  <c r="B218" i="55"/>
  <c r="B219" i="55"/>
  <c r="B220" i="55"/>
  <c r="B221" i="55"/>
  <c r="B222" i="55"/>
  <c r="B223" i="55"/>
  <c r="B224" i="55"/>
  <c r="B225" i="55"/>
  <c r="B226" i="55"/>
  <c r="B227" i="55"/>
  <c r="B228" i="55"/>
  <c r="B229" i="55"/>
  <c r="B230" i="55"/>
  <c r="B231" i="55"/>
  <c r="B232" i="55"/>
  <c r="B233" i="55"/>
  <c r="B234" i="55"/>
  <c r="B235" i="55"/>
  <c r="B236" i="55"/>
  <c r="B237" i="55"/>
  <c r="B238" i="55"/>
  <c r="B239" i="55"/>
  <c r="B240" i="55"/>
  <c r="B241" i="55"/>
  <c r="B212" i="55"/>
  <c r="B211" i="55"/>
  <c r="B179" i="55"/>
  <c r="B180" i="55"/>
  <c r="B181" i="55"/>
  <c r="B182" i="55"/>
  <c r="B183" i="55"/>
  <c r="B184" i="55"/>
  <c r="B185" i="55"/>
  <c r="B186" i="55"/>
  <c r="B187" i="55"/>
  <c r="B188" i="55"/>
  <c r="B189" i="55"/>
  <c r="B190" i="55"/>
  <c r="B191" i="55"/>
  <c r="B192" i="55"/>
  <c r="B193" i="55"/>
  <c r="B194" i="55"/>
  <c r="B195" i="55"/>
  <c r="B196" i="55"/>
  <c r="B197" i="55"/>
  <c r="B198" i="55"/>
  <c r="B199" i="55"/>
  <c r="B200" i="55"/>
  <c r="B201" i="55"/>
  <c r="B202" i="55"/>
  <c r="B203" i="55"/>
  <c r="B204" i="55"/>
  <c r="B205" i="55"/>
  <c r="B206" i="55"/>
  <c r="B178" i="55"/>
  <c r="B177" i="55"/>
  <c r="B144" i="55"/>
  <c r="B145" i="55"/>
  <c r="B146" i="55"/>
  <c r="B147" i="55"/>
  <c r="B148" i="55"/>
  <c r="B149" i="55"/>
  <c r="B150" i="55"/>
  <c r="B151" i="55"/>
  <c r="B152" i="55"/>
  <c r="B153" i="55"/>
  <c r="B154" i="55"/>
  <c r="B155" i="55"/>
  <c r="B156" i="55"/>
  <c r="B157" i="55"/>
  <c r="B158" i="55"/>
  <c r="B159" i="55"/>
  <c r="B160" i="55"/>
  <c r="B161" i="55"/>
  <c r="B162" i="55"/>
  <c r="B163" i="55"/>
  <c r="B164" i="55"/>
  <c r="B165" i="55"/>
  <c r="B166" i="55"/>
  <c r="B167" i="55"/>
  <c r="B168" i="55"/>
  <c r="B169" i="55"/>
  <c r="B170" i="55"/>
  <c r="B171" i="55"/>
  <c r="B172" i="55"/>
  <c r="B143" i="55"/>
  <c r="B142" i="55"/>
  <c r="B109" i="55"/>
  <c r="B110" i="55"/>
  <c r="B111" i="55"/>
  <c r="B112" i="55"/>
  <c r="B113" i="55"/>
  <c r="B114" i="55"/>
  <c r="B115" i="55"/>
  <c r="B116" i="55"/>
  <c r="B117" i="55"/>
  <c r="B118" i="55"/>
  <c r="B119" i="55"/>
  <c r="B120" i="55"/>
  <c r="B121" i="55"/>
  <c r="B122" i="55"/>
  <c r="B123" i="55"/>
  <c r="B124" i="55"/>
  <c r="B125" i="55"/>
  <c r="B126" i="55"/>
  <c r="B127" i="55"/>
  <c r="B128" i="55"/>
  <c r="B129" i="55"/>
  <c r="B130" i="55"/>
  <c r="B131" i="55"/>
  <c r="B132" i="55"/>
  <c r="B133" i="55"/>
  <c r="B134" i="55"/>
  <c r="B135" i="55"/>
  <c r="B136" i="55"/>
  <c r="B137" i="55"/>
  <c r="B108" i="55"/>
  <c r="B107" i="55"/>
  <c r="B75" i="55"/>
  <c r="B76" i="55"/>
  <c r="B77" i="55"/>
  <c r="B78" i="55"/>
  <c r="B79" i="55"/>
  <c r="B80" i="55"/>
  <c r="B81" i="55"/>
  <c r="B82" i="55"/>
  <c r="B83" i="55"/>
  <c r="B84" i="55"/>
  <c r="B85" i="55"/>
  <c r="B86" i="55"/>
  <c r="B87" i="55"/>
  <c r="B88" i="55"/>
  <c r="B89" i="55"/>
  <c r="B90" i="55"/>
  <c r="B91" i="55"/>
  <c r="B92" i="55"/>
  <c r="B93" i="55"/>
  <c r="B94" i="55"/>
  <c r="B95" i="55"/>
  <c r="B96" i="55"/>
  <c r="B97" i="55"/>
  <c r="B98" i="55"/>
  <c r="B99" i="55"/>
  <c r="B100" i="55"/>
  <c r="B101" i="55"/>
  <c r="B102" i="55"/>
  <c r="B74" i="55"/>
  <c r="B73" i="55"/>
  <c r="B40" i="55"/>
  <c r="B41" i="55"/>
  <c r="B42" i="55"/>
  <c r="B43" i="55"/>
  <c r="B44" i="55"/>
  <c r="B45" i="55"/>
  <c r="B46" i="55"/>
  <c r="B47" i="55"/>
  <c r="B48" i="55"/>
  <c r="B49" i="55"/>
  <c r="B50" i="55"/>
  <c r="B51" i="55"/>
  <c r="B52" i="55"/>
  <c r="B53" i="55"/>
  <c r="B54" i="55"/>
  <c r="B55" i="55"/>
  <c r="B56" i="55"/>
  <c r="B57" i="55"/>
  <c r="B58" i="55"/>
  <c r="B59" i="55"/>
  <c r="B60" i="55"/>
  <c r="B61" i="55"/>
  <c r="B62" i="55"/>
  <c r="B63" i="55"/>
  <c r="B64" i="55"/>
  <c r="B65" i="55"/>
  <c r="B66" i="55"/>
  <c r="B67" i="55"/>
  <c r="B68" i="55"/>
  <c r="B39" i="55"/>
  <c r="B38" i="55"/>
  <c r="B6" i="55"/>
  <c r="B7" i="55"/>
  <c r="B8" i="55"/>
  <c r="B9" i="55"/>
  <c r="B10" i="55"/>
  <c r="B11" i="55"/>
  <c r="B12" i="55"/>
  <c r="B13" i="55"/>
  <c r="B14" i="55"/>
  <c r="B15" i="55"/>
  <c r="B16" i="55"/>
  <c r="B17" i="55"/>
  <c r="B18" i="55"/>
  <c r="B19" i="55"/>
  <c r="B20" i="55"/>
  <c r="B21" i="55"/>
  <c r="B22" i="55"/>
  <c r="B23" i="55"/>
  <c r="B24" i="55"/>
  <c r="B25" i="55"/>
  <c r="B26" i="55"/>
  <c r="B27" i="55"/>
  <c r="B28" i="55"/>
  <c r="B29" i="55"/>
  <c r="B30" i="55"/>
  <c r="B31" i="55"/>
  <c r="B32" i="55"/>
  <c r="B33" i="55"/>
  <c r="B5" i="55"/>
  <c r="B4" i="55"/>
  <c r="G1" i="55" l="1"/>
  <c r="B384" i="58"/>
  <c r="C384" i="58" s="1"/>
  <c r="B385" i="58"/>
  <c r="B386" i="58"/>
  <c r="B387" i="58"/>
  <c r="B388" i="58"/>
  <c r="B389" i="58"/>
  <c r="C389" i="58" s="1"/>
  <c r="B390" i="58"/>
  <c r="B391" i="58"/>
  <c r="B392" i="58"/>
  <c r="C392" i="58" s="1"/>
  <c r="B393" i="58"/>
  <c r="B394" i="58"/>
  <c r="B395" i="58"/>
  <c r="B396" i="58"/>
  <c r="B397" i="58"/>
  <c r="B398" i="58"/>
  <c r="B399" i="58"/>
  <c r="B400" i="58"/>
  <c r="C400" i="58" s="1"/>
  <c r="B401" i="58"/>
  <c r="B402" i="58"/>
  <c r="B403" i="58"/>
  <c r="B404" i="58"/>
  <c r="B405" i="58"/>
  <c r="C405" i="58" s="1"/>
  <c r="B406" i="58"/>
  <c r="B407" i="58"/>
  <c r="B408" i="58"/>
  <c r="C408" i="58" s="1"/>
  <c r="B409" i="58"/>
  <c r="B410" i="58"/>
  <c r="B411" i="58"/>
  <c r="B412" i="58"/>
  <c r="B383" i="58"/>
  <c r="C383" i="58" s="1"/>
  <c r="B382" i="58"/>
  <c r="B352" i="58"/>
  <c r="B353" i="58"/>
  <c r="B354" i="58"/>
  <c r="B355" i="58"/>
  <c r="B356" i="58"/>
  <c r="B357" i="58"/>
  <c r="B358" i="58"/>
  <c r="C358" i="58" s="1"/>
  <c r="B359" i="58"/>
  <c r="B360" i="58"/>
  <c r="B361" i="58"/>
  <c r="B362" i="58"/>
  <c r="B363" i="58"/>
  <c r="B364" i="58"/>
  <c r="B365" i="58"/>
  <c r="B366" i="58"/>
  <c r="C366" i="58" s="1"/>
  <c r="B367" i="58"/>
  <c r="B368" i="58"/>
  <c r="B369" i="58"/>
  <c r="B370" i="58"/>
  <c r="B371" i="58"/>
  <c r="B372" i="58"/>
  <c r="B373" i="58"/>
  <c r="B374" i="58"/>
  <c r="C374" i="58" s="1"/>
  <c r="B375" i="58"/>
  <c r="B376" i="58"/>
  <c r="B377" i="58"/>
  <c r="B351" i="58"/>
  <c r="B350" i="58"/>
  <c r="B317" i="58"/>
  <c r="B318" i="58"/>
  <c r="B319" i="58"/>
  <c r="C319" i="58" s="1"/>
  <c r="B320" i="58"/>
  <c r="B321" i="58"/>
  <c r="B322" i="58"/>
  <c r="B323" i="58"/>
  <c r="B324" i="58"/>
  <c r="B325" i="58"/>
  <c r="B326" i="58"/>
  <c r="B327" i="58"/>
  <c r="C327" i="58" s="1"/>
  <c r="B328" i="58"/>
  <c r="B329" i="58"/>
  <c r="B330" i="58"/>
  <c r="B331" i="58"/>
  <c r="B332" i="58"/>
  <c r="B333" i="58"/>
  <c r="B334" i="58"/>
  <c r="B335" i="58"/>
  <c r="C335" i="58" s="1"/>
  <c r="B336" i="58"/>
  <c r="B337" i="58"/>
  <c r="B338" i="58"/>
  <c r="B339" i="58"/>
  <c r="B340" i="58"/>
  <c r="B341" i="58"/>
  <c r="B342" i="58"/>
  <c r="B343" i="58"/>
  <c r="C343" i="58" s="1"/>
  <c r="B344" i="58"/>
  <c r="B345" i="58"/>
  <c r="B316" i="58"/>
  <c r="B315" i="58"/>
  <c r="B282" i="58"/>
  <c r="B283" i="58"/>
  <c r="B284" i="58"/>
  <c r="B285" i="58"/>
  <c r="B286" i="58"/>
  <c r="C286" i="58" s="1"/>
  <c r="B287" i="58"/>
  <c r="B288" i="58"/>
  <c r="B289" i="58"/>
  <c r="C289" i="58" s="1"/>
  <c r="B290" i="58"/>
  <c r="B291" i="58"/>
  <c r="B292" i="58"/>
  <c r="B293" i="58"/>
  <c r="C293" i="58" s="1"/>
  <c r="B294" i="58"/>
  <c r="C294" i="58" s="1"/>
  <c r="B295" i="58"/>
  <c r="B296" i="58"/>
  <c r="B297" i="58"/>
  <c r="C297" i="58" s="1"/>
  <c r="B298" i="58"/>
  <c r="B299" i="58"/>
  <c r="B300" i="58"/>
  <c r="B301" i="58"/>
  <c r="C301" i="58" s="1"/>
  <c r="B302" i="58"/>
  <c r="C302" i="58" s="1"/>
  <c r="B303" i="58"/>
  <c r="B304" i="58"/>
  <c r="B305" i="58"/>
  <c r="C305" i="58" s="1"/>
  <c r="B306" i="58"/>
  <c r="B307" i="58"/>
  <c r="B308" i="58"/>
  <c r="B309" i="58"/>
  <c r="C309" i="58" s="1"/>
  <c r="B310" i="58"/>
  <c r="C310" i="58" s="1"/>
  <c r="B281" i="58"/>
  <c r="B280" i="58"/>
  <c r="B248" i="58"/>
  <c r="B249" i="58"/>
  <c r="B250" i="58"/>
  <c r="B251" i="58"/>
  <c r="B252" i="58"/>
  <c r="C252" i="58" s="1"/>
  <c r="B253" i="58"/>
  <c r="B254" i="58"/>
  <c r="C254" i="58" s="1"/>
  <c r="B255" i="58"/>
  <c r="C255" i="58" s="1"/>
  <c r="B256" i="58"/>
  <c r="B257" i="58"/>
  <c r="B258" i="58"/>
  <c r="B259" i="58"/>
  <c r="B260" i="58"/>
  <c r="C260" i="58" s="1"/>
  <c r="B261" i="58"/>
  <c r="B262" i="58"/>
  <c r="C262" i="58" s="1"/>
  <c r="B263" i="58"/>
  <c r="C263" i="58" s="1"/>
  <c r="B264" i="58"/>
  <c r="B265" i="58"/>
  <c r="B266" i="58"/>
  <c r="B267" i="58"/>
  <c r="B268" i="58"/>
  <c r="C268" i="58" s="1"/>
  <c r="B269" i="58"/>
  <c r="B270" i="58"/>
  <c r="C270" i="58" s="1"/>
  <c r="B271" i="58"/>
  <c r="C271" i="58" s="1"/>
  <c r="B272" i="58"/>
  <c r="B273" i="58"/>
  <c r="B274" i="58"/>
  <c r="B275" i="58"/>
  <c r="B247" i="58"/>
  <c r="C247" i="58" s="1"/>
  <c r="B246" i="58"/>
  <c r="B213" i="58"/>
  <c r="B214" i="58"/>
  <c r="B215" i="58"/>
  <c r="B216" i="58"/>
  <c r="B217" i="58"/>
  <c r="B218" i="58"/>
  <c r="B219" i="58"/>
  <c r="C219" i="58" s="1"/>
  <c r="B220" i="58"/>
  <c r="C220" i="58" s="1"/>
  <c r="B221" i="58"/>
  <c r="B222" i="58"/>
  <c r="B223" i="58"/>
  <c r="B224" i="58"/>
  <c r="B225" i="58"/>
  <c r="B226" i="58"/>
  <c r="B227" i="58"/>
  <c r="C227" i="58" s="1"/>
  <c r="B228" i="58"/>
  <c r="C228" i="58" s="1"/>
  <c r="B229" i="58"/>
  <c r="B230" i="58"/>
  <c r="B231" i="58"/>
  <c r="B232" i="58"/>
  <c r="B233" i="58"/>
  <c r="B234" i="58"/>
  <c r="B235" i="58"/>
  <c r="C235" i="58" s="1"/>
  <c r="B236" i="58"/>
  <c r="C236" i="58" s="1"/>
  <c r="B237" i="58"/>
  <c r="B238" i="58"/>
  <c r="B239" i="58"/>
  <c r="B240" i="58"/>
  <c r="B241" i="58"/>
  <c r="B212" i="58"/>
  <c r="B211" i="58"/>
  <c r="C211" i="58" s="1"/>
  <c r="B179" i="58"/>
  <c r="B180" i="58"/>
  <c r="B181" i="58"/>
  <c r="B182" i="58"/>
  <c r="B183" i="58"/>
  <c r="B184" i="58"/>
  <c r="B185" i="58"/>
  <c r="B186" i="58"/>
  <c r="C186" i="58" s="1"/>
  <c r="B187" i="58"/>
  <c r="B188" i="58"/>
  <c r="B189" i="58"/>
  <c r="B190" i="58"/>
  <c r="B191" i="58"/>
  <c r="B192" i="58"/>
  <c r="B193" i="58"/>
  <c r="B194" i="58"/>
  <c r="C194" i="58" s="1"/>
  <c r="B195" i="58"/>
  <c r="B196" i="58"/>
  <c r="B197" i="58"/>
  <c r="B198" i="58"/>
  <c r="B199" i="58"/>
  <c r="C199" i="58" s="1"/>
  <c r="B200" i="58"/>
  <c r="B201" i="58"/>
  <c r="B202" i="58"/>
  <c r="C202" i="58" s="1"/>
  <c r="B203" i="58"/>
  <c r="B204" i="58"/>
  <c r="B205" i="58"/>
  <c r="B206" i="58"/>
  <c r="B178" i="58"/>
  <c r="B177" i="58"/>
  <c r="B144" i="58"/>
  <c r="B145" i="58"/>
  <c r="C145" i="58" s="1"/>
  <c r="B146" i="58"/>
  <c r="B147" i="58"/>
  <c r="B148" i="58"/>
  <c r="B149" i="58"/>
  <c r="C149" i="58" s="1"/>
  <c r="B150" i="58"/>
  <c r="B151" i="58"/>
  <c r="B152" i="58"/>
  <c r="B153" i="58"/>
  <c r="B154" i="58"/>
  <c r="B155" i="58"/>
  <c r="B156" i="58"/>
  <c r="B157" i="58"/>
  <c r="C157" i="58" s="1"/>
  <c r="B158" i="58"/>
  <c r="B159" i="58"/>
  <c r="B160" i="58"/>
  <c r="B161" i="58"/>
  <c r="C161" i="58" s="1"/>
  <c r="B162" i="58"/>
  <c r="B163" i="58"/>
  <c r="B164" i="58"/>
  <c r="B165" i="58"/>
  <c r="C165" i="58" s="1"/>
  <c r="B166" i="58"/>
  <c r="B167" i="58"/>
  <c r="B168" i="58"/>
  <c r="B169" i="58"/>
  <c r="C169" i="58" s="1"/>
  <c r="B170" i="58"/>
  <c r="B171" i="58"/>
  <c r="B172" i="58"/>
  <c r="B143" i="58"/>
  <c r="B142" i="58"/>
  <c r="B109" i="58"/>
  <c r="B110" i="58"/>
  <c r="B111" i="58"/>
  <c r="C111" i="58" s="1"/>
  <c r="B112" i="58"/>
  <c r="B113" i="58"/>
  <c r="C113" i="58" s="1"/>
  <c r="B114" i="58"/>
  <c r="B115" i="58"/>
  <c r="B116" i="58"/>
  <c r="C116" i="58" s="1"/>
  <c r="B117" i="58"/>
  <c r="B118" i="58"/>
  <c r="B119" i="58"/>
  <c r="B120" i="58"/>
  <c r="B121" i="58"/>
  <c r="C121" i="58" s="1"/>
  <c r="B122" i="58"/>
  <c r="B123" i="58"/>
  <c r="B124" i="58"/>
  <c r="C124" i="58" s="1"/>
  <c r="B125" i="58"/>
  <c r="B126" i="58"/>
  <c r="B127" i="58"/>
  <c r="C127" i="58" s="1"/>
  <c r="B128" i="58"/>
  <c r="B129" i="58"/>
  <c r="C129" i="58" s="1"/>
  <c r="B130" i="58"/>
  <c r="B131" i="58"/>
  <c r="B132" i="58"/>
  <c r="C132" i="58" s="1"/>
  <c r="B133" i="58"/>
  <c r="B134" i="58"/>
  <c r="B135" i="58"/>
  <c r="C135" i="58" s="1"/>
  <c r="B136" i="58"/>
  <c r="B137" i="58"/>
  <c r="C137" i="58" s="1"/>
  <c r="B108" i="58"/>
  <c r="B107" i="58"/>
  <c r="B75" i="58"/>
  <c r="B76" i="58"/>
  <c r="B77" i="58"/>
  <c r="B78" i="58"/>
  <c r="B79" i="58"/>
  <c r="B80" i="58"/>
  <c r="B81" i="58"/>
  <c r="C81" i="58" s="1"/>
  <c r="B82" i="58"/>
  <c r="B83" i="58"/>
  <c r="B84" i="58"/>
  <c r="B85" i="58"/>
  <c r="B86" i="58"/>
  <c r="C86" i="58" s="1"/>
  <c r="B87" i="58"/>
  <c r="B88" i="58"/>
  <c r="B89" i="58"/>
  <c r="C89" i="58" s="1"/>
  <c r="B90" i="58"/>
  <c r="B91" i="58"/>
  <c r="B92" i="58"/>
  <c r="B93" i="58"/>
  <c r="B94" i="58"/>
  <c r="C94" i="58" s="1"/>
  <c r="B95" i="58"/>
  <c r="B96" i="58"/>
  <c r="B97" i="58"/>
  <c r="C97" i="58" s="1"/>
  <c r="B98" i="58"/>
  <c r="B99" i="58"/>
  <c r="B100" i="58"/>
  <c r="B101" i="58"/>
  <c r="B102" i="58"/>
  <c r="C102" i="58" s="1"/>
  <c r="B74" i="58"/>
  <c r="B73" i="58"/>
  <c r="B40" i="58"/>
  <c r="B41" i="58"/>
  <c r="B42" i="58"/>
  <c r="B43" i="58"/>
  <c r="B44" i="58"/>
  <c r="B45" i="58"/>
  <c r="C45" i="58" s="1"/>
  <c r="B46" i="58"/>
  <c r="B47" i="58"/>
  <c r="C47" i="58" s="1"/>
  <c r="B48" i="58"/>
  <c r="B49" i="58"/>
  <c r="B50" i="58"/>
  <c r="B51" i="58"/>
  <c r="B52" i="58"/>
  <c r="B53" i="58"/>
  <c r="C53" i="58" s="1"/>
  <c r="B54" i="58"/>
  <c r="B55" i="58"/>
  <c r="C55" i="58" s="1"/>
  <c r="B56" i="58"/>
  <c r="B57" i="58"/>
  <c r="B58" i="58"/>
  <c r="B59" i="58"/>
  <c r="B60" i="58"/>
  <c r="B61" i="58"/>
  <c r="C61" i="58" s="1"/>
  <c r="B62" i="58"/>
  <c r="B63" i="58"/>
  <c r="C63" i="58" s="1"/>
  <c r="B64" i="58"/>
  <c r="B65" i="58"/>
  <c r="B66" i="58"/>
  <c r="B67" i="58"/>
  <c r="B68" i="58"/>
  <c r="B39" i="58"/>
  <c r="B38" i="58"/>
  <c r="B6" i="58"/>
  <c r="B7" i="58"/>
  <c r="B8" i="58"/>
  <c r="B9" i="58"/>
  <c r="B10" i="58"/>
  <c r="B11" i="58"/>
  <c r="B12" i="58"/>
  <c r="C12" i="58" s="1"/>
  <c r="B13" i="58"/>
  <c r="C13" i="58" s="1"/>
  <c r="B14" i="58"/>
  <c r="B15" i="58"/>
  <c r="B16" i="58"/>
  <c r="B17" i="58"/>
  <c r="B18" i="58"/>
  <c r="B19" i="58"/>
  <c r="B20" i="58"/>
  <c r="C20" i="58" s="1"/>
  <c r="B21" i="58"/>
  <c r="C21" i="58" s="1"/>
  <c r="B22" i="58"/>
  <c r="B23" i="58"/>
  <c r="B24" i="58"/>
  <c r="B25" i="58"/>
  <c r="B26" i="58"/>
  <c r="B27" i="58"/>
  <c r="B28" i="58"/>
  <c r="C28" i="58" s="1"/>
  <c r="B29" i="58"/>
  <c r="C29" i="58" s="1"/>
  <c r="B30" i="58"/>
  <c r="B31" i="58"/>
  <c r="B32" i="58"/>
  <c r="B33" i="58"/>
  <c r="C33" i="58" s="1"/>
  <c r="B5" i="58"/>
  <c r="C5" i="58" s="1"/>
  <c r="C11" i="58"/>
  <c r="C19" i="58"/>
  <c r="C27" i="58"/>
  <c r="B4" i="58"/>
  <c r="G1" i="58"/>
  <c r="C4" i="39"/>
  <c r="C5" i="39"/>
  <c r="C6" i="39"/>
  <c r="C7" i="39"/>
  <c r="C8" i="39"/>
  <c r="C9" i="39"/>
  <c r="C10" i="39"/>
  <c r="C11" i="39"/>
  <c r="C12" i="39"/>
  <c r="C13" i="39"/>
  <c r="C14" i="39"/>
  <c r="C15" i="39"/>
  <c r="C16" i="39"/>
  <c r="C17" i="39"/>
  <c r="C18" i="39"/>
  <c r="C19" i="39"/>
  <c r="C20" i="39"/>
  <c r="C21" i="39"/>
  <c r="C22" i="39"/>
  <c r="C23" i="39"/>
  <c r="C24" i="39"/>
  <c r="C25" i="39"/>
  <c r="C26" i="39"/>
  <c r="C27" i="39"/>
  <c r="C28" i="39"/>
  <c r="C29" i="39"/>
  <c r="C30" i="39"/>
  <c r="C31" i="39"/>
  <c r="C32" i="39"/>
  <c r="C33" i="39"/>
  <c r="C37" i="39"/>
  <c r="C38" i="39"/>
  <c r="C39" i="39"/>
  <c r="C40" i="39"/>
  <c r="C41" i="39"/>
  <c r="C42" i="39"/>
  <c r="C43" i="39"/>
  <c r="C44" i="39"/>
  <c r="C45" i="39"/>
  <c r="C46" i="39"/>
  <c r="C47" i="39"/>
  <c r="C48" i="39"/>
  <c r="C49" i="39"/>
  <c r="C50" i="39"/>
  <c r="C51" i="39"/>
  <c r="C52" i="39"/>
  <c r="C53" i="39"/>
  <c r="C54" i="39"/>
  <c r="C55" i="39"/>
  <c r="C56" i="39"/>
  <c r="C57" i="39"/>
  <c r="C58" i="39"/>
  <c r="C59" i="39"/>
  <c r="C60" i="39"/>
  <c r="C61" i="39"/>
  <c r="C62" i="39"/>
  <c r="C63" i="39"/>
  <c r="C64" i="39"/>
  <c r="C65" i="39"/>
  <c r="C66" i="39"/>
  <c r="C67" i="39"/>
  <c r="C71" i="39"/>
  <c r="C72" i="39"/>
  <c r="C73" i="39"/>
  <c r="C74" i="39"/>
  <c r="C75" i="39"/>
  <c r="C76" i="39"/>
  <c r="C77" i="39"/>
  <c r="C78" i="39"/>
  <c r="C79" i="39"/>
  <c r="C80" i="39"/>
  <c r="C81" i="39"/>
  <c r="C82" i="39"/>
  <c r="C83" i="39"/>
  <c r="C84" i="39"/>
  <c r="C85" i="39"/>
  <c r="C86" i="39"/>
  <c r="C87" i="39"/>
  <c r="C88" i="39"/>
  <c r="C89" i="39"/>
  <c r="C90" i="39"/>
  <c r="C91" i="39"/>
  <c r="C92" i="39"/>
  <c r="C93" i="39"/>
  <c r="C94" i="39"/>
  <c r="C95" i="39"/>
  <c r="C96" i="39"/>
  <c r="C97" i="39"/>
  <c r="C98" i="39"/>
  <c r="C99" i="39"/>
  <c r="C100" i="39"/>
  <c r="C104" i="39"/>
  <c r="C105" i="39"/>
  <c r="C106" i="39"/>
  <c r="C107" i="39"/>
  <c r="C108" i="39"/>
  <c r="C109" i="39"/>
  <c r="C110" i="39"/>
  <c r="C111" i="39"/>
  <c r="C112" i="39"/>
  <c r="C113" i="39"/>
  <c r="C114" i="39"/>
  <c r="C115" i="39"/>
  <c r="C116" i="39"/>
  <c r="C117" i="39"/>
  <c r="C118" i="39"/>
  <c r="C119" i="39"/>
  <c r="C120" i="39"/>
  <c r="C121" i="39"/>
  <c r="C122" i="39"/>
  <c r="C123" i="39"/>
  <c r="C124" i="39"/>
  <c r="C125" i="39"/>
  <c r="C126" i="39"/>
  <c r="C127" i="39"/>
  <c r="C128" i="39"/>
  <c r="C129" i="39"/>
  <c r="C130" i="39"/>
  <c r="C131" i="39"/>
  <c r="C132" i="39"/>
  <c r="C133" i="39"/>
  <c r="C134" i="39"/>
  <c r="C138" i="39"/>
  <c r="C139" i="39"/>
  <c r="C140" i="39"/>
  <c r="C141" i="39"/>
  <c r="C142" i="39"/>
  <c r="C143" i="39"/>
  <c r="C144" i="39"/>
  <c r="C145" i="39"/>
  <c r="C146" i="39"/>
  <c r="C147" i="39"/>
  <c r="C148" i="39"/>
  <c r="C149" i="39"/>
  <c r="C150" i="39"/>
  <c r="C151" i="39"/>
  <c r="C152" i="39"/>
  <c r="C153" i="39"/>
  <c r="C154" i="39"/>
  <c r="C155" i="39"/>
  <c r="C156" i="39"/>
  <c r="C157" i="39"/>
  <c r="C158" i="39"/>
  <c r="C159" i="39"/>
  <c r="C160" i="39"/>
  <c r="C161" i="39"/>
  <c r="C162" i="39"/>
  <c r="C163" i="39"/>
  <c r="C164" i="39"/>
  <c r="C165" i="39"/>
  <c r="C166" i="39"/>
  <c r="C167" i="39"/>
  <c r="C168" i="39"/>
  <c r="C172" i="39"/>
  <c r="C173" i="39"/>
  <c r="C174" i="39"/>
  <c r="C175" i="39"/>
  <c r="C176" i="39"/>
  <c r="C177" i="39"/>
  <c r="C178" i="39"/>
  <c r="C179" i="39"/>
  <c r="C180" i="39"/>
  <c r="C181" i="39"/>
  <c r="C182" i="39"/>
  <c r="C183" i="39"/>
  <c r="C184" i="39"/>
  <c r="C185" i="39"/>
  <c r="C186" i="39"/>
  <c r="C187" i="39"/>
  <c r="C188" i="39"/>
  <c r="C189" i="39"/>
  <c r="C190" i="39"/>
  <c r="C191" i="39"/>
  <c r="C192" i="39"/>
  <c r="C193" i="39"/>
  <c r="C194" i="39"/>
  <c r="C195" i="39"/>
  <c r="C196" i="39"/>
  <c r="C197" i="39"/>
  <c r="C198" i="39"/>
  <c r="C199" i="39"/>
  <c r="C200" i="39"/>
  <c r="C201" i="39"/>
  <c r="C205" i="39"/>
  <c r="C206" i="39"/>
  <c r="C207" i="39"/>
  <c r="C208" i="39"/>
  <c r="C209" i="39"/>
  <c r="C210" i="39"/>
  <c r="C211" i="39"/>
  <c r="C212" i="39"/>
  <c r="C213" i="39"/>
  <c r="C214" i="39"/>
  <c r="C215" i="39"/>
  <c r="C216" i="39"/>
  <c r="C217" i="39"/>
  <c r="C218" i="39"/>
  <c r="C219" i="39"/>
  <c r="C220" i="39"/>
  <c r="C221" i="39"/>
  <c r="C222" i="39"/>
  <c r="C223" i="39"/>
  <c r="C224" i="39"/>
  <c r="C225" i="39"/>
  <c r="C226" i="39"/>
  <c r="C227" i="39"/>
  <c r="C228" i="39"/>
  <c r="C229" i="39"/>
  <c r="C230" i="39"/>
  <c r="C231" i="39"/>
  <c r="C232" i="39"/>
  <c r="C233" i="39"/>
  <c r="C234" i="39"/>
  <c r="C235" i="39"/>
  <c r="C239" i="39"/>
  <c r="C240" i="39"/>
  <c r="C241" i="39"/>
  <c r="C242" i="39"/>
  <c r="C243" i="39"/>
  <c r="C244" i="39"/>
  <c r="C245" i="39"/>
  <c r="C246" i="39"/>
  <c r="C247" i="39"/>
  <c r="C248" i="39"/>
  <c r="C249" i="39"/>
  <c r="C250" i="39"/>
  <c r="C251" i="39"/>
  <c r="C252" i="39"/>
  <c r="C253" i="39"/>
  <c r="C254" i="39"/>
  <c r="C255" i="39"/>
  <c r="C256" i="39"/>
  <c r="C257" i="39"/>
  <c r="C258" i="39"/>
  <c r="C259" i="39"/>
  <c r="C260" i="39"/>
  <c r="C261" i="39"/>
  <c r="C262" i="39"/>
  <c r="C263" i="39"/>
  <c r="C264" i="39"/>
  <c r="C265" i="39"/>
  <c r="C266" i="39"/>
  <c r="C267" i="39"/>
  <c r="C268" i="39"/>
  <c r="C272" i="39"/>
  <c r="C273" i="39"/>
  <c r="C274" i="39"/>
  <c r="C275" i="39"/>
  <c r="C276" i="39"/>
  <c r="C277" i="39"/>
  <c r="C278" i="39"/>
  <c r="C279" i="39"/>
  <c r="C280" i="39"/>
  <c r="C281" i="39"/>
  <c r="C282" i="39"/>
  <c r="C283" i="39"/>
  <c r="C284" i="39"/>
  <c r="C285" i="39"/>
  <c r="C286" i="39"/>
  <c r="C287" i="39"/>
  <c r="C288" i="39"/>
  <c r="C289" i="39"/>
  <c r="C290" i="39"/>
  <c r="C291" i="39"/>
  <c r="C292" i="39"/>
  <c r="C293" i="39"/>
  <c r="C294" i="39"/>
  <c r="C295" i="39"/>
  <c r="C296" i="39"/>
  <c r="C297" i="39"/>
  <c r="C298" i="39"/>
  <c r="C299" i="39"/>
  <c r="C300" i="39"/>
  <c r="C301" i="39"/>
  <c r="C302" i="39"/>
  <c r="C306" i="39"/>
  <c r="C307" i="39"/>
  <c r="C308" i="39"/>
  <c r="C309" i="39"/>
  <c r="C310" i="39"/>
  <c r="C311" i="39"/>
  <c r="C312" i="39"/>
  <c r="C313" i="39"/>
  <c r="C314" i="39"/>
  <c r="C315" i="39"/>
  <c r="C316" i="39"/>
  <c r="C317" i="39"/>
  <c r="C318" i="39"/>
  <c r="C319" i="39"/>
  <c r="C320" i="39"/>
  <c r="C321" i="39"/>
  <c r="C322" i="39"/>
  <c r="C323" i="39"/>
  <c r="C324" i="39"/>
  <c r="C325" i="39"/>
  <c r="C326" i="39"/>
  <c r="C327" i="39"/>
  <c r="C328" i="39"/>
  <c r="C329" i="39"/>
  <c r="C330" i="39"/>
  <c r="C331" i="39"/>
  <c r="C332" i="39"/>
  <c r="C333" i="39"/>
  <c r="C334" i="39"/>
  <c r="C335" i="39"/>
  <c r="C336" i="39"/>
  <c r="C340" i="39"/>
  <c r="C341" i="39"/>
  <c r="C342" i="39"/>
  <c r="C343" i="39"/>
  <c r="C344" i="39"/>
  <c r="C345" i="39"/>
  <c r="C346" i="39"/>
  <c r="C347" i="39"/>
  <c r="C348" i="39"/>
  <c r="C349" i="39"/>
  <c r="C350" i="39"/>
  <c r="C351" i="39"/>
  <c r="C352" i="39"/>
  <c r="C353" i="39"/>
  <c r="C354" i="39"/>
  <c r="C355" i="39"/>
  <c r="C356" i="39"/>
  <c r="C357" i="39"/>
  <c r="C358" i="39"/>
  <c r="C359" i="39"/>
  <c r="C360" i="39"/>
  <c r="C361" i="39"/>
  <c r="C362" i="39"/>
  <c r="C363" i="39"/>
  <c r="C364" i="39"/>
  <c r="C365" i="39"/>
  <c r="C366" i="39"/>
  <c r="C367" i="39"/>
  <c r="C371" i="39"/>
  <c r="C372" i="39"/>
  <c r="C373" i="39"/>
  <c r="C374" i="39"/>
  <c r="C375" i="39"/>
  <c r="C376" i="39"/>
  <c r="C377" i="39"/>
  <c r="C378" i="39"/>
  <c r="C379" i="39"/>
  <c r="C380" i="39"/>
  <c r="C381" i="39"/>
  <c r="C382" i="39"/>
  <c r="C383" i="39"/>
  <c r="C384" i="39"/>
  <c r="C385" i="39"/>
  <c r="C386" i="39"/>
  <c r="C387" i="39"/>
  <c r="C388" i="39"/>
  <c r="C389" i="39"/>
  <c r="C390" i="39"/>
  <c r="C391" i="39"/>
  <c r="C392" i="39"/>
  <c r="C393" i="39"/>
  <c r="C394" i="39"/>
  <c r="C395" i="39"/>
  <c r="C396" i="39"/>
  <c r="C397" i="39"/>
  <c r="C398" i="39"/>
  <c r="C399" i="39"/>
  <c r="C400" i="39"/>
  <c r="C401" i="39"/>
  <c r="C412" i="57"/>
  <c r="C411" i="57"/>
  <c r="C410" i="57"/>
  <c r="C409" i="57"/>
  <c r="C408" i="57"/>
  <c r="C407" i="57"/>
  <c r="C406" i="57"/>
  <c r="C405" i="57"/>
  <c r="C404" i="57"/>
  <c r="C403" i="57"/>
  <c r="C402" i="57"/>
  <c r="C401" i="57"/>
  <c r="C400" i="57"/>
  <c r="C399" i="57"/>
  <c r="C398" i="57"/>
  <c r="C397" i="57"/>
  <c r="C396" i="57"/>
  <c r="C395" i="57"/>
  <c r="C394" i="57"/>
  <c r="C393" i="57"/>
  <c r="C392" i="57"/>
  <c r="C391" i="57"/>
  <c r="C390" i="57"/>
  <c r="C389" i="57"/>
  <c r="C388" i="57"/>
  <c r="C387" i="57"/>
  <c r="C386" i="57"/>
  <c r="C385" i="57"/>
  <c r="C384" i="57"/>
  <c r="C383" i="57"/>
  <c r="C382" i="57"/>
  <c r="C377" i="57"/>
  <c r="C376" i="57"/>
  <c r="C375" i="57"/>
  <c r="C374" i="57"/>
  <c r="C373" i="57"/>
  <c r="C372" i="57"/>
  <c r="C371" i="57"/>
  <c r="C370" i="57"/>
  <c r="C369" i="57"/>
  <c r="C368" i="57"/>
  <c r="C367" i="57"/>
  <c r="C366" i="57"/>
  <c r="C365" i="57"/>
  <c r="C364" i="57"/>
  <c r="C363" i="57"/>
  <c r="C362" i="57"/>
  <c r="C361" i="57"/>
  <c r="C360" i="57"/>
  <c r="C359" i="57"/>
  <c r="C358" i="57"/>
  <c r="C357" i="57"/>
  <c r="C356" i="57"/>
  <c r="C355" i="57"/>
  <c r="C354" i="57"/>
  <c r="C353" i="57"/>
  <c r="C352" i="57"/>
  <c r="C351" i="57"/>
  <c r="C350" i="57"/>
  <c r="C345" i="57"/>
  <c r="C344" i="57"/>
  <c r="C343" i="57"/>
  <c r="C342" i="57"/>
  <c r="C341" i="57"/>
  <c r="C340" i="57"/>
  <c r="C339" i="57"/>
  <c r="C338" i="57"/>
  <c r="C337" i="57"/>
  <c r="C336" i="57"/>
  <c r="C335" i="57"/>
  <c r="C334" i="57"/>
  <c r="C333" i="57"/>
  <c r="C332" i="57"/>
  <c r="C331" i="57"/>
  <c r="C330" i="57"/>
  <c r="C329" i="57"/>
  <c r="C328" i="57"/>
  <c r="C327" i="57"/>
  <c r="C326" i="57"/>
  <c r="C325" i="57"/>
  <c r="C324" i="57"/>
  <c r="C323" i="57"/>
  <c r="C322" i="57"/>
  <c r="C321" i="57"/>
  <c r="C320" i="57"/>
  <c r="C319" i="57"/>
  <c r="C318" i="57"/>
  <c r="C317" i="57"/>
  <c r="C316" i="57"/>
  <c r="C315" i="57"/>
  <c r="C310" i="57"/>
  <c r="C309" i="57"/>
  <c r="C308" i="57"/>
  <c r="C307" i="57"/>
  <c r="C306" i="57"/>
  <c r="C305" i="57"/>
  <c r="C304" i="57"/>
  <c r="C303" i="57"/>
  <c r="C302" i="57"/>
  <c r="C301" i="57"/>
  <c r="C300" i="57"/>
  <c r="C299" i="57"/>
  <c r="C298" i="57"/>
  <c r="C297" i="57"/>
  <c r="C296" i="57"/>
  <c r="C295" i="57"/>
  <c r="C294" i="57"/>
  <c r="C293" i="57"/>
  <c r="C292" i="57"/>
  <c r="C291" i="57"/>
  <c r="C290" i="57"/>
  <c r="C289" i="57"/>
  <c r="C288" i="57"/>
  <c r="C287" i="57"/>
  <c r="C286" i="57"/>
  <c r="C285" i="57"/>
  <c r="C284" i="57"/>
  <c r="C283" i="57"/>
  <c r="C282" i="57"/>
  <c r="C281" i="57"/>
  <c r="C280" i="57"/>
  <c r="C275" i="57"/>
  <c r="C274" i="57"/>
  <c r="C273" i="57"/>
  <c r="C272" i="57"/>
  <c r="C271" i="57"/>
  <c r="C270" i="57"/>
  <c r="C269" i="57"/>
  <c r="C268" i="57"/>
  <c r="C267" i="57"/>
  <c r="C266" i="57"/>
  <c r="C265" i="57"/>
  <c r="C264" i="57"/>
  <c r="C263" i="57"/>
  <c r="C262" i="57"/>
  <c r="C261" i="57"/>
  <c r="C260" i="57"/>
  <c r="C259" i="57"/>
  <c r="C258" i="57"/>
  <c r="C257" i="57"/>
  <c r="C256" i="57"/>
  <c r="C255" i="57"/>
  <c r="C254" i="57"/>
  <c r="C253" i="57"/>
  <c r="C252" i="57"/>
  <c r="C251" i="57"/>
  <c r="C250" i="57"/>
  <c r="C249" i="57"/>
  <c r="C248" i="57"/>
  <c r="C247" i="57"/>
  <c r="C246" i="57"/>
  <c r="C241" i="57"/>
  <c r="C240" i="57"/>
  <c r="C239" i="57"/>
  <c r="C238" i="57"/>
  <c r="C237" i="57"/>
  <c r="C236" i="57"/>
  <c r="C235" i="57"/>
  <c r="C234" i="57"/>
  <c r="C233" i="57"/>
  <c r="C232" i="57"/>
  <c r="C231" i="57"/>
  <c r="C230" i="57"/>
  <c r="C229" i="57"/>
  <c r="C228" i="57"/>
  <c r="C227" i="57"/>
  <c r="C226" i="57"/>
  <c r="C225" i="57"/>
  <c r="C224" i="57"/>
  <c r="C223" i="57"/>
  <c r="C222" i="57"/>
  <c r="C221" i="57"/>
  <c r="C220" i="57"/>
  <c r="C219" i="57"/>
  <c r="C218" i="57"/>
  <c r="C217" i="57"/>
  <c r="C216" i="57"/>
  <c r="C215" i="57"/>
  <c r="C214" i="57"/>
  <c r="C213" i="57"/>
  <c r="C212" i="57"/>
  <c r="C211" i="57"/>
  <c r="C206" i="57"/>
  <c r="C205" i="57"/>
  <c r="C204" i="57"/>
  <c r="C203" i="57"/>
  <c r="C202" i="57"/>
  <c r="C201" i="57"/>
  <c r="C200" i="57"/>
  <c r="C199" i="57"/>
  <c r="C198" i="57"/>
  <c r="C197" i="57"/>
  <c r="C196" i="57"/>
  <c r="C195" i="57"/>
  <c r="C194" i="57"/>
  <c r="C193" i="57"/>
  <c r="C192" i="57"/>
  <c r="C191" i="57"/>
  <c r="C190" i="57"/>
  <c r="C189" i="57"/>
  <c r="C188" i="57"/>
  <c r="C187" i="57"/>
  <c r="C186" i="57"/>
  <c r="C185" i="57"/>
  <c r="C184" i="57"/>
  <c r="C183" i="57"/>
  <c r="C182" i="57"/>
  <c r="C181" i="57"/>
  <c r="C180" i="57"/>
  <c r="C179" i="57"/>
  <c r="C178" i="57"/>
  <c r="C177" i="57"/>
  <c r="C172" i="57"/>
  <c r="C171" i="57"/>
  <c r="C170" i="57"/>
  <c r="C169" i="57"/>
  <c r="C168" i="57"/>
  <c r="C167" i="57"/>
  <c r="C166" i="57"/>
  <c r="C165" i="57"/>
  <c r="C164" i="57"/>
  <c r="C163" i="57"/>
  <c r="C162" i="57"/>
  <c r="C161" i="57"/>
  <c r="C160" i="57"/>
  <c r="C159" i="57"/>
  <c r="C158" i="57"/>
  <c r="C157" i="57"/>
  <c r="C156" i="57"/>
  <c r="C155" i="57"/>
  <c r="C154" i="57"/>
  <c r="C153" i="57"/>
  <c r="C152" i="57"/>
  <c r="C151" i="57"/>
  <c r="C150" i="57"/>
  <c r="C149" i="57"/>
  <c r="C148" i="57"/>
  <c r="C147" i="57"/>
  <c r="C146" i="57"/>
  <c r="C145" i="57"/>
  <c r="C144" i="57"/>
  <c r="C143" i="57"/>
  <c r="C142" i="57"/>
  <c r="C137" i="57"/>
  <c r="C136" i="57"/>
  <c r="C135" i="57"/>
  <c r="C134" i="57"/>
  <c r="C133" i="57"/>
  <c r="C132" i="57"/>
  <c r="C131" i="57"/>
  <c r="C130" i="57"/>
  <c r="C129" i="57"/>
  <c r="C128" i="57"/>
  <c r="C127" i="57"/>
  <c r="C126" i="57"/>
  <c r="C125" i="57"/>
  <c r="C124" i="57"/>
  <c r="C123" i="57"/>
  <c r="C122" i="57"/>
  <c r="C121" i="57"/>
  <c r="C120" i="57"/>
  <c r="C119" i="57"/>
  <c r="C118" i="57"/>
  <c r="C117" i="57"/>
  <c r="C116" i="57"/>
  <c r="C115" i="57"/>
  <c r="C114" i="57"/>
  <c r="C113" i="57"/>
  <c r="C112" i="57"/>
  <c r="C111" i="57"/>
  <c r="C110" i="57"/>
  <c r="C109" i="57"/>
  <c r="C108" i="57"/>
  <c r="C107" i="57"/>
  <c r="C102" i="57"/>
  <c r="C101" i="57"/>
  <c r="C100" i="57"/>
  <c r="C99" i="57"/>
  <c r="C98" i="57"/>
  <c r="C97" i="57"/>
  <c r="C96" i="57"/>
  <c r="C95" i="57"/>
  <c r="C94" i="57"/>
  <c r="C93" i="57"/>
  <c r="C92" i="57"/>
  <c r="C91" i="57"/>
  <c r="C90" i="57"/>
  <c r="C89" i="57"/>
  <c r="C88" i="57"/>
  <c r="C87" i="57"/>
  <c r="C86" i="57"/>
  <c r="C85" i="57"/>
  <c r="C84" i="57"/>
  <c r="C83" i="57"/>
  <c r="C82" i="57"/>
  <c r="C81" i="57"/>
  <c r="C80" i="57"/>
  <c r="C79" i="57"/>
  <c r="C78" i="57"/>
  <c r="C77" i="57"/>
  <c r="C76" i="57"/>
  <c r="C75" i="57"/>
  <c r="C74" i="57"/>
  <c r="C73" i="57"/>
  <c r="C68" i="57"/>
  <c r="C67" i="57"/>
  <c r="C66" i="57"/>
  <c r="C65" i="57"/>
  <c r="C64" i="57"/>
  <c r="C63" i="57"/>
  <c r="C62" i="57"/>
  <c r="C61" i="57"/>
  <c r="C60" i="57"/>
  <c r="C59" i="57"/>
  <c r="C58" i="57"/>
  <c r="C57" i="57"/>
  <c r="C56" i="57"/>
  <c r="C55" i="57"/>
  <c r="C54" i="57"/>
  <c r="C53" i="57"/>
  <c r="C52" i="57"/>
  <c r="C51" i="57"/>
  <c r="C50" i="57"/>
  <c r="C49" i="57"/>
  <c r="C48" i="57"/>
  <c r="C47" i="57"/>
  <c r="C46" i="57"/>
  <c r="C45" i="57"/>
  <c r="C44" i="57"/>
  <c r="C43" i="57"/>
  <c r="C42" i="57"/>
  <c r="C41" i="57"/>
  <c r="C40" i="57"/>
  <c r="C39" i="57"/>
  <c r="C38" i="57"/>
  <c r="C33" i="57"/>
  <c r="C32" i="57"/>
  <c r="C31" i="57"/>
  <c r="C30" i="57"/>
  <c r="C29" i="57"/>
  <c r="C28" i="57"/>
  <c r="C27" i="57"/>
  <c r="C26" i="57"/>
  <c r="C25" i="57"/>
  <c r="C24" i="57"/>
  <c r="C23" i="57"/>
  <c r="C22" i="57"/>
  <c r="C21" i="57"/>
  <c r="C20" i="57"/>
  <c r="C19" i="57"/>
  <c r="C18" i="57"/>
  <c r="C17" i="57"/>
  <c r="C16" i="57"/>
  <c r="C15" i="57"/>
  <c r="C14" i="57"/>
  <c r="C13" i="57"/>
  <c r="C12" i="57"/>
  <c r="C11" i="57"/>
  <c r="C10" i="57"/>
  <c r="C9" i="57"/>
  <c r="C8" i="57"/>
  <c r="C7" i="57"/>
  <c r="C6" i="57"/>
  <c r="C5" i="57"/>
  <c r="C4" i="57"/>
  <c r="C412" i="56"/>
  <c r="C411" i="56"/>
  <c r="C410" i="56"/>
  <c r="C409" i="56"/>
  <c r="C408" i="56"/>
  <c r="C407" i="56"/>
  <c r="C406" i="56"/>
  <c r="C405" i="56"/>
  <c r="C404" i="56"/>
  <c r="C403" i="56"/>
  <c r="C402" i="56"/>
  <c r="C401" i="56"/>
  <c r="C400" i="56"/>
  <c r="C399" i="56"/>
  <c r="C398" i="56"/>
  <c r="C397" i="56"/>
  <c r="C396" i="56"/>
  <c r="C395" i="56"/>
  <c r="C394" i="56"/>
  <c r="C393" i="56"/>
  <c r="C392" i="56"/>
  <c r="C391" i="56"/>
  <c r="C390" i="56"/>
  <c r="C389" i="56"/>
  <c r="C388" i="56"/>
  <c r="C387" i="56"/>
  <c r="C386" i="56"/>
  <c r="C385" i="56"/>
  <c r="C384" i="56"/>
  <c r="C383" i="56"/>
  <c r="C382" i="56"/>
  <c r="C377" i="56"/>
  <c r="C376" i="56"/>
  <c r="C375" i="56"/>
  <c r="C374" i="56"/>
  <c r="C373" i="56"/>
  <c r="C372" i="56"/>
  <c r="C371" i="56"/>
  <c r="C370" i="56"/>
  <c r="C369" i="56"/>
  <c r="C368" i="56"/>
  <c r="C367" i="56"/>
  <c r="C366" i="56"/>
  <c r="C365" i="56"/>
  <c r="C364" i="56"/>
  <c r="C363" i="56"/>
  <c r="C362" i="56"/>
  <c r="C361" i="56"/>
  <c r="C360" i="56"/>
  <c r="C359" i="56"/>
  <c r="C358" i="56"/>
  <c r="C357" i="56"/>
  <c r="C356" i="56"/>
  <c r="C355" i="56"/>
  <c r="C354" i="56"/>
  <c r="C353" i="56"/>
  <c r="C352" i="56"/>
  <c r="C351" i="56"/>
  <c r="C350" i="56"/>
  <c r="C345" i="56"/>
  <c r="C344" i="56"/>
  <c r="C343" i="56"/>
  <c r="C342" i="56"/>
  <c r="C341" i="56"/>
  <c r="C340" i="56"/>
  <c r="C339" i="56"/>
  <c r="C338" i="56"/>
  <c r="C337" i="56"/>
  <c r="C336" i="56"/>
  <c r="C335" i="56"/>
  <c r="C334" i="56"/>
  <c r="C333" i="56"/>
  <c r="C332" i="56"/>
  <c r="C331" i="56"/>
  <c r="C330" i="56"/>
  <c r="C329" i="56"/>
  <c r="C328" i="56"/>
  <c r="C327" i="56"/>
  <c r="C326" i="56"/>
  <c r="C325" i="56"/>
  <c r="C324" i="56"/>
  <c r="C323" i="56"/>
  <c r="C322" i="56"/>
  <c r="C321" i="56"/>
  <c r="C320" i="56"/>
  <c r="C319" i="56"/>
  <c r="C318" i="56"/>
  <c r="C317" i="56"/>
  <c r="C316" i="56"/>
  <c r="C315" i="56"/>
  <c r="C310" i="56"/>
  <c r="C309" i="56"/>
  <c r="C308" i="56"/>
  <c r="C307" i="56"/>
  <c r="C306" i="56"/>
  <c r="C305" i="56"/>
  <c r="C304" i="56"/>
  <c r="C303" i="56"/>
  <c r="C302" i="56"/>
  <c r="C301" i="56"/>
  <c r="C300" i="56"/>
  <c r="C299" i="56"/>
  <c r="C298" i="56"/>
  <c r="C297" i="56"/>
  <c r="C296" i="56"/>
  <c r="C295" i="56"/>
  <c r="C294" i="56"/>
  <c r="C293" i="56"/>
  <c r="C292" i="56"/>
  <c r="C291" i="56"/>
  <c r="C290" i="56"/>
  <c r="C289" i="56"/>
  <c r="C288" i="56"/>
  <c r="C287" i="56"/>
  <c r="C286" i="56"/>
  <c r="C285" i="56"/>
  <c r="C284" i="56"/>
  <c r="C283" i="56"/>
  <c r="C282" i="56"/>
  <c r="C281" i="56"/>
  <c r="C280" i="56"/>
  <c r="C275" i="56"/>
  <c r="C274" i="56"/>
  <c r="C273" i="56"/>
  <c r="C272" i="56"/>
  <c r="C271" i="56"/>
  <c r="C270" i="56"/>
  <c r="C269" i="56"/>
  <c r="C268" i="56"/>
  <c r="C267" i="56"/>
  <c r="C266" i="56"/>
  <c r="C265" i="56"/>
  <c r="C264" i="56"/>
  <c r="C263" i="56"/>
  <c r="C262" i="56"/>
  <c r="C261" i="56"/>
  <c r="C260" i="56"/>
  <c r="C259" i="56"/>
  <c r="C258" i="56"/>
  <c r="C257" i="56"/>
  <c r="C256" i="56"/>
  <c r="C255" i="56"/>
  <c r="C254" i="56"/>
  <c r="C253" i="56"/>
  <c r="C252" i="56"/>
  <c r="C251" i="56"/>
  <c r="C250" i="56"/>
  <c r="C249" i="56"/>
  <c r="C248" i="56"/>
  <c r="C247" i="56"/>
  <c r="C246" i="56"/>
  <c r="C241" i="56"/>
  <c r="C240" i="56"/>
  <c r="C239" i="56"/>
  <c r="C238" i="56"/>
  <c r="C237" i="56"/>
  <c r="C236" i="56"/>
  <c r="C235" i="56"/>
  <c r="C234" i="56"/>
  <c r="C233" i="56"/>
  <c r="C232" i="56"/>
  <c r="C231" i="56"/>
  <c r="C230" i="56"/>
  <c r="C229" i="56"/>
  <c r="C228" i="56"/>
  <c r="C227" i="56"/>
  <c r="C226" i="56"/>
  <c r="C225" i="56"/>
  <c r="C224" i="56"/>
  <c r="C223" i="56"/>
  <c r="C222" i="56"/>
  <c r="C221" i="56"/>
  <c r="C220" i="56"/>
  <c r="C219" i="56"/>
  <c r="C218" i="56"/>
  <c r="C217" i="56"/>
  <c r="C216" i="56"/>
  <c r="C215" i="56"/>
  <c r="C214" i="56"/>
  <c r="C213" i="56"/>
  <c r="C212" i="56"/>
  <c r="C211" i="56"/>
  <c r="C206" i="56"/>
  <c r="C205" i="56"/>
  <c r="C204" i="56"/>
  <c r="C203" i="56"/>
  <c r="C202" i="56"/>
  <c r="C201" i="56"/>
  <c r="C200" i="56"/>
  <c r="C199" i="56"/>
  <c r="C198" i="56"/>
  <c r="C197" i="56"/>
  <c r="C196" i="56"/>
  <c r="C195" i="56"/>
  <c r="C194" i="56"/>
  <c r="C193" i="56"/>
  <c r="C192" i="56"/>
  <c r="C191" i="56"/>
  <c r="C190" i="56"/>
  <c r="C189" i="56"/>
  <c r="C188" i="56"/>
  <c r="C187" i="56"/>
  <c r="C186" i="56"/>
  <c r="C185" i="56"/>
  <c r="C184" i="56"/>
  <c r="C183" i="56"/>
  <c r="C182" i="56"/>
  <c r="C181" i="56"/>
  <c r="C180" i="56"/>
  <c r="C179" i="56"/>
  <c r="C178" i="56"/>
  <c r="C177" i="56"/>
  <c r="C172" i="56"/>
  <c r="C171" i="56"/>
  <c r="C170" i="56"/>
  <c r="C169" i="56"/>
  <c r="C168" i="56"/>
  <c r="C167" i="56"/>
  <c r="C166" i="56"/>
  <c r="C165" i="56"/>
  <c r="C164" i="56"/>
  <c r="C163" i="56"/>
  <c r="C162" i="56"/>
  <c r="C161" i="56"/>
  <c r="C160" i="56"/>
  <c r="C159" i="56"/>
  <c r="C158" i="56"/>
  <c r="C157" i="56"/>
  <c r="C156" i="56"/>
  <c r="C155" i="56"/>
  <c r="C154" i="56"/>
  <c r="C153" i="56"/>
  <c r="C152" i="56"/>
  <c r="C151" i="56"/>
  <c r="C150" i="56"/>
  <c r="C149" i="56"/>
  <c r="C148" i="56"/>
  <c r="C147" i="56"/>
  <c r="C146" i="56"/>
  <c r="C145" i="56"/>
  <c r="C144" i="56"/>
  <c r="C143" i="56"/>
  <c r="C142" i="56"/>
  <c r="C137" i="56"/>
  <c r="C136" i="56"/>
  <c r="C135" i="56"/>
  <c r="C134" i="56"/>
  <c r="C133" i="56"/>
  <c r="C132" i="56"/>
  <c r="C131" i="56"/>
  <c r="C130" i="56"/>
  <c r="C129" i="56"/>
  <c r="C128" i="56"/>
  <c r="C127" i="56"/>
  <c r="C126" i="56"/>
  <c r="C125" i="56"/>
  <c r="C124" i="56"/>
  <c r="C123" i="56"/>
  <c r="C122" i="56"/>
  <c r="C121" i="56"/>
  <c r="C120" i="56"/>
  <c r="C119" i="56"/>
  <c r="C118" i="56"/>
  <c r="C117" i="56"/>
  <c r="C116" i="56"/>
  <c r="C115" i="56"/>
  <c r="C114" i="56"/>
  <c r="C113" i="56"/>
  <c r="C112" i="56"/>
  <c r="C111" i="56"/>
  <c r="C110" i="56"/>
  <c r="C109" i="56"/>
  <c r="C108" i="56"/>
  <c r="C107" i="56"/>
  <c r="C102" i="56"/>
  <c r="C101" i="56"/>
  <c r="C100" i="56"/>
  <c r="C99" i="56"/>
  <c r="C98" i="56"/>
  <c r="C97" i="56"/>
  <c r="C96" i="56"/>
  <c r="C95" i="56"/>
  <c r="C94" i="56"/>
  <c r="C93" i="56"/>
  <c r="C92" i="56"/>
  <c r="C91" i="56"/>
  <c r="C90" i="56"/>
  <c r="C89" i="56"/>
  <c r="C88" i="56"/>
  <c r="C87" i="56"/>
  <c r="C86" i="56"/>
  <c r="C85" i="56"/>
  <c r="C84" i="56"/>
  <c r="C83" i="56"/>
  <c r="C82" i="56"/>
  <c r="C81" i="56"/>
  <c r="C80" i="56"/>
  <c r="C79" i="56"/>
  <c r="C78" i="56"/>
  <c r="C77" i="56"/>
  <c r="C76" i="56"/>
  <c r="C75" i="56"/>
  <c r="C74" i="56"/>
  <c r="C73" i="56"/>
  <c r="C68" i="56"/>
  <c r="C67" i="56"/>
  <c r="C66" i="56"/>
  <c r="C65" i="56"/>
  <c r="C64" i="56"/>
  <c r="C63" i="56"/>
  <c r="C62" i="56"/>
  <c r="C61" i="56"/>
  <c r="C60" i="56"/>
  <c r="C59" i="56"/>
  <c r="C58" i="56"/>
  <c r="C57" i="56"/>
  <c r="C56" i="56"/>
  <c r="C55" i="56"/>
  <c r="C54" i="56"/>
  <c r="C53" i="56"/>
  <c r="C52" i="56"/>
  <c r="C51" i="56"/>
  <c r="C50" i="56"/>
  <c r="C49" i="56"/>
  <c r="C48" i="56"/>
  <c r="C47" i="56"/>
  <c r="C46" i="56"/>
  <c r="C45" i="56"/>
  <c r="C44" i="56"/>
  <c r="C43" i="56"/>
  <c r="C42" i="56"/>
  <c r="C41" i="56"/>
  <c r="C40" i="56"/>
  <c r="C39" i="56"/>
  <c r="C38" i="56"/>
  <c r="C33" i="56"/>
  <c r="C32" i="56"/>
  <c r="C31" i="56"/>
  <c r="C30" i="56"/>
  <c r="C29" i="56"/>
  <c r="C28" i="56"/>
  <c r="C27" i="56"/>
  <c r="C26" i="56"/>
  <c r="C25" i="56"/>
  <c r="C24" i="56"/>
  <c r="C23" i="56"/>
  <c r="C22" i="56"/>
  <c r="C21" i="56"/>
  <c r="C20" i="56"/>
  <c r="C19" i="56"/>
  <c r="C18" i="56"/>
  <c r="C17" i="56"/>
  <c r="C16" i="56"/>
  <c r="C15" i="56"/>
  <c r="C14" i="56"/>
  <c r="C13" i="56"/>
  <c r="C12" i="56"/>
  <c r="C11" i="56"/>
  <c r="C10" i="56"/>
  <c r="C9" i="56"/>
  <c r="C8" i="56"/>
  <c r="C7" i="56"/>
  <c r="C6" i="56"/>
  <c r="C5" i="56"/>
  <c r="C4" i="56"/>
  <c r="C412" i="54"/>
  <c r="C411" i="54"/>
  <c r="C410" i="54"/>
  <c r="C409" i="54"/>
  <c r="C408" i="54"/>
  <c r="C407" i="54"/>
  <c r="C406" i="54"/>
  <c r="C405" i="54"/>
  <c r="C404" i="54"/>
  <c r="C403" i="54"/>
  <c r="C402" i="54"/>
  <c r="C401" i="54"/>
  <c r="C400" i="54"/>
  <c r="C399" i="54"/>
  <c r="C398" i="54"/>
  <c r="C397" i="54"/>
  <c r="C396" i="54"/>
  <c r="C395" i="54"/>
  <c r="C394" i="54"/>
  <c r="C393" i="54"/>
  <c r="C392" i="54"/>
  <c r="C391" i="54"/>
  <c r="C390" i="54"/>
  <c r="C389" i="54"/>
  <c r="C388" i="54"/>
  <c r="C387" i="54"/>
  <c r="C386" i="54"/>
  <c r="C385" i="54"/>
  <c r="C384" i="54"/>
  <c r="C383" i="54"/>
  <c r="C382" i="54"/>
  <c r="C377" i="54"/>
  <c r="C376" i="54"/>
  <c r="C375" i="54"/>
  <c r="C374" i="54"/>
  <c r="C373" i="54"/>
  <c r="C372" i="54"/>
  <c r="C371" i="54"/>
  <c r="C370" i="54"/>
  <c r="C369" i="54"/>
  <c r="C368" i="54"/>
  <c r="C367" i="54"/>
  <c r="C366" i="54"/>
  <c r="C365" i="54"/>
  <c r="C364" i="54"/>
  <c r="C363" i="54"/>
  <c r="C362" i="54"/>
  <c r="C361" i="54"/>
  <c r="C360" i="54"/>
  <c r="C359" i="54"/>
  <c r="C358" i="54"/>
  <c r="C357" i="54"/>
  <c r="C356" i="54"/>
  <c r="C355" i="54"/>
  <c r="C354" i="54"/>
  <c r="C353" i="54"/>
  <c r="C352" i="54"/>
  <c r="C351" i="54"/>
  <c r="C350" i="54"/>
  <c r="C345" i="54"/>
  <c r="C344" i="54"/>
  <c r="C343" i="54"/>
  <c r="C342" i="54"/>
  <c r="C341" i="54"/>
  <c r="C340" i="54"/>
  <c r="C339" i="54"/>
  <c r="C338" i="54"/>
  <c r="C337" i="54"/>
  <c r="C336" i="54"/>
  <c r="C335" i="54"/>
  <c r="C334" i="54"/>
  <c r="C333" i="54"/>
  <c r="C332" i="54"/>
  <c r="C331" i="54"/>
  <c r="C330" i="54"/>
  <c r="C329" i="54"/>
  <c r="C328" i="54"/>
  <c r="C327" i="54"/>
  <c r="C326" i="54"/>
  <c r="C325" i="54"/>
  <c r="C324" i="54"/>
  <c r="C323" i="54"/>
  <c r="C322" i="54"/>
  <c r="C321" i="54"/>
  <c r="C320" i="54"/>
  <c r="C319" i="54"/>
  <c r="C318" i="54"/>
  <c r="C317" i="54"/>
  <c r="C316" i="54"/>
  <c r="C315" i="54"/>
  <c r="C310" i="54"/>
  <c r="C309" i="54"/>
  <c r="C308" i="54"/>
  <c r="C307" i="54"/>
  <c r="C306" i="54"/>
  <c r="C305" i="54"/>
  <c r="C304" i="54"/>
  <c r="C303" i="54"/>
  <c r="C302" i="54"/>
  <c r="C301" i="54"/>
  <c r="C300" i="54"/>
  <c r="C299" i="54"/>
  <c r="C298" i="54"/>
  <c r="C297" i="54"/>
  <c r="C296" i="54"/>
  <c r="C295" i="54"/>
  <c r="C294" i="54"/>
  <c r="C293" i="54"/>
  <c r="C292" i="54"/>
  <c r="C291" i="54"/>
  <c r="C290" i="54"/>
  <c r="C289" i="54"/>
  <c r="C288" i="54"/>
  <c r="C287" i="54"/>
  <c r="C286" i="54"/>
  <c r="C285" i="54"/>
  <c r="C284" i="54"/>
  <c r="C283" i="54"/>
  <c r="C282" i="54"/>
  <c r="C281" i="54"/>
  <c r="C280" i="54"/>
  <c r="C275" i="54"/>
  <c r="C274" i="54"/>
  <c r="C273" i="54"/>
  <c r="C272" i="54"/>
  <c r="C271" i="54"/>
  <c r="C270" i="54"/>
  <c r="C269" i="54"/>
  <c r="C268" i="54"/>
  <c r="C267" i="54"/>
  <c r="C266" i="54"/>
  <c r="C265" i="54"/>
  <c r="C264" i="54"/>
  <c r="C263" i="54"/>
  <c r="C262" i="54"/>
  <c r="C261" i="54"/>
  <c r="C260" i="54"/>
  <c r="C259" i="54"/>
  <c r="C258" i="54"/>
  <c r="C257" i="54"/>
  <c r="C256" i="54"/>
  <c r="C255" i="54"/>
  <c r="C254" i="54"/>
  <c r="C253" i="54"/>
  <c r="C252" i="54"/>
  <c r="C251" i="54"/>
  <c r="C250" i="54"/>
  <c r="C249" i="54"/>
  <c r="C248" i="54"/>
  <c r="C247" i="54"/>
  <c r="C246" i="54"/>
  <c r="C241" i="54"/>
  <c r="C240" i="54"/>
  <c r="C239" i="54"/>
  <c r="C238" i="54"/>
  <c r="C237" i="54"/>
  <c r="C236" i="54"/>
  <c r="C235" i="54"/>
  <c r="C234" i="54"/>
  <c r="C233" i="54"/>
  <c r="C232" i="54"/>
  <c r="C231" i="54"/>
  <c r="C230" i="54"/>
  <c r="C229" i="54"/>
  <c r="C228" i="54"/>
  <c r="C227" i="54"/>
  <c r="C226" i="54"/>
  <c r="C225" i="54"/>
  <c r="C224" i="54"/>
  <c r="C223" i="54"/>
  <c r="C222" i="54"/>
  <c r="C221" i="54"/>
  <c r="C220" i="54"/>
  <c r="C219" i="54"/>
  <c r="C218" i="54"/>
  <c r="C217" i="54"/>
  <c r="C216" i="54"/>
  <c r="C215" i="54"/>
  <c r="C214" i="54"/>
  <c r="C213" i="54"/>
  <c r="C212" i="54"/>
  <c r="C211" i="54"/>
  <c r="C206" i="54"/>
  <c r="C205" i="54"/>
  <c r="C204" i="54"/>
  <c r="C203" i="54"/>
  <c r="C202" i="54"/>
  <c r="C201" i="54"/>
  <c r="C200" i="54"/>
  <c r="C199" i="54"/>
  <c r="C198" i="54"/>
  <c r="C197" i="54"/>
  <c r="C196" i="54"/>
  <c r="C195" i="54"/>
  <c r="C194" i="54"/>
  <c r="C193" i="54"/>
  <c r="C192" i="54"/>
  <c r="C191" i="54"/>
  <c r="C190" i="54"/>
  <c r="C189" i="54"/>
  <c r="C188" i="54"/>
  <c r="C187" i="54"/>
  <c r="C186" i="54"/>
  <c r="C185" i="54"/>
  <c r="C184" i="54"/>
  <c r="C183" i="54"/>
  <c r="C182" i="54"/>
  <c r="C181" i="54"/>
  <c r="C180" i="54"/>
  <c r="C179" i="54"/>
  <c r="C178" i="54"/>
  <c r="C177" i="54"/>
  <c r="C172" i="54"/>
  <c r="C171" i="54"/>
  <c r="C170" i="54"/>
  <c r="C169" i="54"/>
  <c r="C168" i="54"/>
  <c r="C167" i="54"/>
  <c r="C166" i="54"/>
  <c r="C165" i="54"/>
  <c r="C164" i="54"/>
  <c r="C163" i="54"/>
  <c r="C162" i="54"/>
  <c r="C161" i="54"/>
  <c r="C160" i="54"/>
  <c r="C159" i="54"/>
  <c r="C158" i="54"/>
  <c r="C157" i="54"/>
  <c r="C156" i="54"/>
  <c r="C155" i="54"/>
  <c r="C154" i="54"/>
  <c r="C153" i="54"/>
  <c r="C152" i="54"/>
  <c r="C151" i="54"/>
  <c r="C150" i="54"/>
  <c r="C149" i="54"/>
  <c r="C148" i="54"/>
  <c r="C147" i="54"/>
  <c r="C146" i="54"/>
  <c r="C145" i="54"/>
  <c r="C144" i="54"/>
  <c r="C143" i="54"/>
  <c r="C142" i="54"/>
  <c r="C137" i="54"/>
  <c r="C136" i="54"/>
  <c r="C135" i="54"/>
  <c r="C134" i="54"/>
  <c r="C133" i="54"/>
  <c r="C132" i="54"/>
  <c r="C131" i="54"/>
  <c r="C130" i="54"/>
  <c r="C129" i="54"/>
  <c r="C128" i="54"/>
  <c r="C127" i="54"/>
  <c r="C126" i="54"/>
  <c r="C125" i="54"/>
  <c r="C124" i="54"/>
  <c r="C123" i="54"/>
  <c r="C122" i="54"/>
  <c r="C121" i="54"/>
  <c r="C120" i="54"/>
  <c r="C119" i="54"/>
  <c r="C118" i="54"/>
  <c r="C117" i="54"/>
  <c r="C116" i="54"/>
  <c r="C115" i="54"/>
  <c r="C114" i="54"/>
  <c r="C113" i="54"/>
  <c r="C112" i="54"/>
  <c r="C111" i="54"/>
  <c r="C110" i="54"/>
  <c r="C109" i="54"/>
  <c r="C108" i="54"/>
  <c r="C107" i="54"/>
  <c r="C102" i="54"/>
  <c r="C101" i="54"/>
  <c r="C100" i="54"/>
  <c r="C99" i="54"/>
  <c r="C98" i="54"/>
  <c r="C97" i="54"/>
  <c r="C96" i="54"/>
  <c r="C95" i="54"/>
  <c r="C94" i="54"/>
  <c r="C93" i="54"/>
  <c r="C92" i="54"/>
  <c r="C91" i="54"/>
  <c r="C90" i="54"/>
  <c r="C89" i="54"/>
  <c r="C88" i="54"/>
  <c r="C87" i="54"/>
  <c r="C86" i="54"/>
  <c r="C85" i="54"/>
  <c r="C84" i="54"/>
  <c r="C83" i="54"/>
  <c r="C82" i="54"/>
  <c r="C81" i="54"/>
  <c r="C80" i="54"/>
  <c r="C79" i="54"/>
  <c r="C78" i="54"/>
  <c r="C77" i="54"/>
  <c r="C76" i="54"/>
  <c r="C75" i="54"/>
  <c r="C74" i="54"/>
  <c r="C73" i="54"/>
  <c r="C68" i="54"/>
  <c r="C67" i="54"/>
  <c r="C66" i="54"/>
  <c r="C65" i="54"/>
  <c r="C64" i="54"/>
  <c r="C63" i="54"/>
  <c r="C62" i="54"/>
  <c r="C61" i="54"/>
  <c r="C60" i="54"/>
  <c r="C59" i="54"/>
  <c r="C58" i="54"/>
  <c r="C57" i="54"/>
  <c r="C56" i="54"/>
  <c r="C55" i="54"/>
  <c r="C54" i="54"/>
  <c r="C53" i="54"/>
  <c r="C52" i="54"/>
  <c r="C51" i="54"/>
  <c r="C50" i="54"/>
  <c r="C49" i="54"/>
  <c r="C48" i="54"/>
  <c r="C47" i="54"/>
  <c r="C46" i="54"/>
  <c r="C45" i="54"/>
  <c r="C44" i="54"/>
  <c r="C43" i="54"/>
  <c r="C42" i="54"/>
  <c r="C41" i="54"/>
  <c r="C40" i="54"/>
  <c r="C39" i="54"/>
  <c r="C38" i="54"/>
  <c r="C33" i="54"/>
  <c r="C32" i="54"/>
  <c r="C31" i="54"/>
  <c r="C30" i="54"/>
  <c r="C29" i="54"/>
  <c r="C28" i="54"/>
  <c r="C27" i="54"/>
  <c r="C26" i="54"/>
  <c r="C25" i="54"/>
  <c r="C24" i="54"/>
  <c r="C23" i="54"/>
  <c r="C22" i="54"/>
  <c r="C21" i="54"/>
  <c r="C20" i="54"/>
  <c r="C19" i="54"/>
  <c r="C18" i="54"/>
  <c r="C17" i="54"/>
  <c r="C16" i="54"/>
  <c r="C15" i="54"/>
  <c r="C14" i="54"/>
  <c r="C13" i="54"/>
  <c r="C12" i="54"/>
  <c r="C11" i="54"/>
  <c r="C10" i="54"/>
  <c r="C9" i="54"/>
  <c r="C8" i="54"/>
  <c r="C7" i="54"/>
  <c r="C6" i="54"/>
  <c r="C5" i="54"/>
  <c r="C4" i="54"/>
  <c r="F419" i="53"/>
  <c r="C412" i="53"/>
  <c r="C411" i="53"/>
  <c r="C410" i="53"/>
  <c r="C409" i="53"/>
  <c r="C408" i="53"/>
  <c r="C407" i="53"/>
  <c r="C406" i="53"/>
  <c r="C405" i="53"/>
  <c r="C404" i="53"/>
  <c r="C403" i="53"/>
  <c r="C402" i="53"/>
  <c r="C401" i="53"/>
  <c r="C400" i="53"/>
  <c r="C399" i="53"/>
  <c r="C398" i="53"/>
  <c r="C397" i="53"/>
  <c r="C396" i="53"/>
  <c r="C395" i="53"/>
  <c r="C394" i="53"/>
  <c r="C393" i="53"/>
  <c r="C392" i="53"/>
  <c r="C391" i="53"/>
  <c r="C390" i="53"/>
  <c r="C389" i="53"/>
  <c r="C388" i="53"/>
  <c r="C387" i="53"/>
  <c r="C386" i="53"/>
  <c r="C385" i="53"/>
  <c r="C384" i="53"/>
  <c r="C383" i="53"/>
  <c r="C382" i="53"/>
  <c r="C377" i="53"/>
  <c r="C376" i="53"/>
  <c r="C375" i="53"/>
  <c r="C374" i="53"/>
  <c r="C373" i="53"/>
  <c r="C372" i="53"/>
  <c r="C371" i="53"/>
  <c r="C370" i="53"/>
  <c r="C369" i="53"/>
  <c r="C368" i="53"/>
  <c r="C367" i="53"/>
  <c r="C366" i="53"/>
  <c r="C365" i="53"/>
  <c r="C364" i="53"/>
  <c r="C363" i="53"/>
  <c r="C362" i="53"/>
  <c r="C361" i="53"/>
  <c r="C360" i="53"/>
  <c r="C359" i="53"/>
  <c r="C358" i="53"/>
  <c r="C357" i="53"/>
  <c r="C356" i="53"/>
  <c r="C355" i="53"/>
  <c r="C354" i="53"/>
  <c r="C353" i="53"/>
  <c r="C352" i="53"/>
  <c r="C351" i="53"/>
  <c r="C350" i="53"/>
  <c r="C345" i="53"/>
  <c r="C344" i="53"/>
  <c r="C343" i="53"/>
  <c r="C342" i="53"/>
  <c r="C341" i="53"/>
  <c r="C340" i="53"/>
  <c r="C339" i="53"/>
  <c r="C338" i="53"/>
  <c r="C337" i="53"/>
  <c r="C336" i="53"/>
  <c r="C335" i="53"/>
  <c r="C334" i="53"/>
  <c r="C333" i="53"/>
  <c r="C332" i="53"/>
  <c r="C331" i="53"/>
  <c r="C330" i="53"/>
  <c r="C329" i="53"/>
  <c r="C328" i="53"/>
  <c r="C327" i="53"/>
  <c r="C326" i="53"/>
  <c r="C325" i="53"/>
  <c r="C324" i="53"/>
  <c r="C323" i="53"/>
  <c r="C322" i="53"/>
  <c r="C321" i="53"/>
  <c r="C320" i="53"/>
  <c r="C319" i="53"/>
  <c r="C318" i="53"/>
  <c r="C317" i="53"/>
  <c r="C316" i="53"/>
  <c r="C315" i="53"/>
  <c r="C310" i="53"/>
  <c r="C309" i="53"/>
  <c r="C308" i="53"/>
  <c r="C307" i="53"/>
  <c r="C306" i="53"/>
  <c r="C305" i="53"/>
  <c r="C304" i="53"/>
  <c r="C303" i="53"/>
  <c r="C302" i="53"/>
  <c r="C301" i="53"/>
  <c r="C300" i="53"/>
  <c r="C299" i="53"/>
  <c r="C298" i="53"/>
  <c r="C297" i="53"/>
  <c r="C296" i="53"/>
  <c r="C295" i="53"/>
  <c r="C294" i="53"/>
  <c r="C293" i="53"/>
  <c r="C292" i="53"/>
  <c r="C291" i="53"/>
  <c r="C290" i="53"/>
  <c r="C289" i="53"/>
  <c r="C288" i="53"/>
  <c r="C287" i="53"/>
  <c r="C286" i="53"/>
  <c r="C285" i="53"/>
  <c r="C284" i="53"/>
  <c r="C283" i="53"/>
  <c r="C282" i="53"/>
  <c r="C281" i="53"/>
  <c r="C280" i="53"/>
  <c r="C275" i="53"/>
  <c r="C274" i="53"/>
  <c r="C273" i="53"/>
  <c r="C272" i="53"/>
  <c r="C271" i="53"/>
  <c r="C270" i="53"/>
  <c r="C269" i="53"/>
  <c r="C268" i="53"/>
  <c r="C267" i="53"/>
  <c r="C266" i="53"/>
  <c r="C265" i="53"/>
  <c r="C264" i="53"/>
  <c r="C263" i="53"/>
  <c r="C262" i="53"/>
  <c r="C261" i="53"/>
  <c r="C260" i="53"/>
  <c r="C259" i="53"/>
  <c r="C258" i="53"/>
  <c r="C257" i="53"/>
  <c r="C256" i="53"/>
  <c r="C255" i="53"/>
  <c r="C254" i="53"/>
  <c r="C253" i="53"/>
  <c r="C252" i="53"/>
  <c r="C251" i="53"/>
  <c r="C250" i="53"/>
  <c r="C249" i="53"/>
  <c r="C248" i="53"/>
  <c r="C247" i="53"/>
  <c r="C246" i="53"/>
  <c r="C241" i="53"/>
  <c r="C240" i="53"/>
  <c r="C239" i="53"/>
  <c r="C238" i="53"/>
  <c r="C237" i="53"/>
  <c r="C236" i="53"/>
  <c r="C235" i="53"/>
  <c r="C234" i="53"/>
  <c r="C233" i="53"/>
  <c r="C232" i="53"/>
  <c r="C231" i="53"/>
  <c r="C230" i="53"/>
  <c r="C229" i="53"/>
  <c r="C228" i="53"/>
  <c r="C227" i="53"/>
  <c r="C226" i="53"/>
  <c r="C225" i="53"/>
  <c r="C224" i="53"/>
  <c r="C223" i="53"/>
  <c r="C222" i="53"/>
  <c r="C221" i="53"/>
  <c r="C220" i="53"/>
  <c r="C219" i="53"/>
  <c r="C218" i="53"/>
  <c r="C217" i="53"/>
  <c r="C216" i="53"/>
  <c r="C215" i="53"/>
  <c r="C214" i="53"/>
  <c r="C213" i="53"/>
  <c r="C212" i="53"/>
  <c r="C211" i="53"/>
  <c r="C206" i="53"/>
  <c r="C205" i="53"/>
  <c r="C204" i="53"/>
  <c r="C203" i="53"/>
  <c r="C202" i="53"/>
  <c r="C201" i="53"/>
  <c r="C200" i="53"/>
  <c r="C199" i="53"/>
  <c r="C198" i="53"/>
  <c r="C197" i="53"/>
  <c r="C196" i="53"/>
  <c r="C195" i="53"/>
  <c r="C194" i="53"/>
  <c r="C193" i="53"/>
  <c r="C192" i="53"/>
  <c r="C191" i="53"/>
  <c r="C190" i="53"/>
  <c r="C189" i="53"/>
  <c r="C188" i="53"/>
  <c r="C187" i="53"/>
  <c r="C186" i="53"/>
  <c r="C185" i="53"/>
  <c r="C184" i="53"/>
  <c r="C183" i="53"/>
  <c r="C182" i="53"/>
  <c r="C181" i="53"/>
  <c r="C180" i="53"/>
  <c r="C179" i="53"/>
  <c r="C178" i="53"/>
  <c r="C177" i="53"/>
  <c r="C172" i="53"/>
  <c r="C171" i="53"/>
  <c r="C170" i="53"/>
  <c r="C169" i="53"/>
  <c r="C168" i="53"/>
  <c r="C167" i="53"/>
  <c r="C166" i="53"/>
  <c r="C165" i="53"/>
  <c r="C164" i="53"/>
  <c r="C163" i="53"/>
  <c r="C162" i="53"/>
  <c r="C161" i="53"/>
  <c r="C160" i="53"/>
  <c r="C159" i="53"/>
  <c r="C158" i="53"/>
  <c r="C157" i="53"/>
  <c r="C156" i="53"/>
  <c r="C155" i="53"/>
  <c r="C154" i="53"/>
  <c r="C153" i="53"/>
  <c r="C152" i="53"/>
  <c r="C151" i="53"/>
  <c r="C150" i="53"/>
  <c r="C149" i="53"/>
  <c r="C148" i="53"/>
  <c r="C147" i="53"/>
  <c r="C146" i="53"/>
  <c r="C145" i="53"/>
  <c r="C144" i="53"/>
  <c r="C143" i="53"/>
  <c r="C142" i="53"/>
  <c r="C137" i="53"/>
  <c r="C136" i="53"/>
  <c r="C135" i="53"/>
  <c r="C134" i="53"/>
  <c r="C133" i="53"/>
  <c r="C132" i="53"/>
  <c r="C131" i="53"/>
  <c r="C130" i="53"/>
  <c r="C129" i="53"/>
  <c r="C128" i="53"/>
  <c r="C127" i="53"/>
  <c r="C126" i="53"/>
  <c r="C125" i="53"/>
  <c r="C124" i="53"/>
  <c r="C123" i="53"/>
  <c r="C122" i="53"/>
  <c r="C121" i="53"/>
  <c r="C120" i="53"/>
  <c r="C119" i="53"/>
  <c r="C118" i="53"/>
  <c r="C117" i="53"/>
  <c r="C116" i="53"/>
  <c r="C115" i="53"/>
  <c r="C114" i="53"/>
  <c r="C113" i="53"/>
  <c r="C112" i="53"/>
  <c r="C111" i="53"/>
  <c r="C110" i="53"/>
  <c r="C109" i="53"/>
  <c r="C108" i="53"/>
  <c r="C107" i="53"/>
  <c r="C102" i="53"/>
  <c r="C101" i="53"/>
  <c r="C100" i="53"/>
  <c r="C99" i="53"/>
  <c r="C98" i="53"/>
  <c r="C97" i="53"/>
  <c r="C96" i="53"/>
  <c r="C95" i="53"/>
  <c r="C94" i="53"/>
  <c r="C93" i="53"/>
  <c r="C92" i="53"/>
  <c r="C91" i="53"/>
  <c r="C90" i="53"/>
  <c r="C89" i="53"/>
  <c r="C88" i="53"/>
  <c r="C87" i="53"/>
  <c r="C86" i="53"/>
  <c r="C85" i="53"/>
  <c r="C84" i="53"/>
  <c r="C83" i="53"/>
  <c r="C82" i="53"/>
  <c r="C81" i="53"/>
  <c r="C80" i="53"/>
  <c r="C79" i="53"/>
  <c r="C78" i="53"/>
  <c r="C77" i="53"/>
  <c r="C76" i="53"/>
  <c r="C75" i="53"/>
  <c r="C74" i="53"/>
  <c r="C73" i="53"/>
  <c r="C68" i="53"/>
  <c r="C67" i="53"/>
  <c r="C66" i="53"/>
  <c r="C65" i="53"/>
  <c r="C64" i="53"/>
  <c r="C63" i="53"/>
  <c r="C62" i="53"/>
  <c r="C61" i="53"/>
  <c r="C60" i="53"/>
  <c r="C59" i="53"/>
  <c r="C58" i="53"/>
  <c r="C57" i="53"/>
  <c r="C56" i="53"/>
  <c r="C55" i="53"/>
  <c r="C54" i="53"/>
  <c r="C53" i="53"/>
  <c r="C52" i="53"/>
  <c r="C51" i="53"/>
  <c r="C50" i="53"/>
  <c r="C49" i="53"/>
  <c r="C48" i="53"/>
  <c r="C47" i="53"/>
  <c r="C46" i="53"/>
  <c r="C45" i="53"/>
  <c r="C44" i="53"/>
  <c r="C43" i="53"/>
  <c r="C42" i="53"/>
  <c r="C41" i="53"/>
  <c r="C40" i="53"/>
  <c r="C39" i="53"/>
  <c r="C38" i="53"/>
  <c r="C33" i="53"/>
  <c r="C32" i="53"/>
  <c r="C31" i="53"/>
  <c r="C30" i="53"/>
  <c r="C29" i="53"/>
  <c r="C28" i="53"/>
  <c r="C27" i="53"/>
  <c r="C26" i="53"/>
  <c r="C25" i="53"/>
  <c r="C24" i="53"/>
  <c r="C23" i="53"/>
  <c r="C22" i="53"/>
  <c r="C21" i="53"/>
  <c r="C20" i="53"/>
  <c r="C19" i="53"/>
  <c r="C18" i="53"/>
  <c r="C17" i="53"/>
  <c r="C16" i="53"/>
  <c r="C15" i="53"/>
  <c r="C14" i="53"/>
  <c r="C13" i="53"/>
  <c r="C12" i="53"/>
  <c r="C11" i="53"/>
  <c r="C10" i="53"/>
  <c r="C9" i="53"/>
  <c r="C8" i="53"/>
  <c r="C7" i="53"/>
  <c r="C6" i="53"/>
  <c r="C5" i="53"/>
  <c r="C4" i="53"/>
  <c r="C412" i="55"/>
  <c r="C411" i="55"/>
  <c r="C410" i="55"/>
  <c r="C409" i="55"/>
  <c r="C408" i="55"/>
  <c r="C407" i="55"/>
  <c r="C406" i="55"/>
  <c r="C405" i="55"/>
  <c r="C404" i="55"/>
  <c r="C403" i="55"/>
  <c r="C402" i="55"/>
  <c r="C401" i="55"/>
  <c r="C400" i="55"/>
  <c r="C399" i="55"/>
  <c r="C398" i="55"/>
  <c r="C397" i="55"/>
  <c r="C396" i="55"/>
  <c r="C395" i="55"/>
  <c r="C394" i="55"/>
  <c r="C393" i="55"/>
  <c r="C392" i="55"/>
  <c r="C391" i="55"/>
  <c r="C390" i="55"/>
  <c r="C389" i="55"/>
  <c r="C388" i="55"/>
  <c r="C387" i="55"/>
  <c r="C386" i="55"/>
  <c r="C385" i="55"/>
  <c r="C384" i="55"/>
  <c r="C383" i="55"/>
  <c r="C382" i="55"/>
  <c r="C377" i="55"/>
  <c r="C376" i="55"/>
  <c r="C375" i="55"/>
  <c r="C374" i="55"/>
  <c r="C373" i="55"/>
  <c r="C372" i="55"/>
  <c r="C371" i="55"/>
  <c r="C370" i="55"/>
  <c r="C369" i="55"/>
  <c r="C368" i="55"/>
  <c r="C367" i="55"/>
  <c r="C366" i="55"/>
  <c r="C365" i="55"/>
  <c r="C364" i="55"/>
  <c r="C363" i="55"/>
  <c r="C362" i="55"/>
  <c r="C361" i="55"/>
  <c r="C360" i="55"/>
  <c r="C359" i="55"/>
  <c r="C358" i="55"/>
  <c r="C357" i="55"/>
  <c r="C356" i="55"/>
  <c r="C355" i="55"/>
  <c r="C354" i="55"/>
  <c r="C353" i="55"/>
  <c r="C352" i="55"/>
  <c r="C351" i="55"/>
  <c r="C350" i="55"/>
  <c r="C345" i="55"/>
  <c r="C344" i="55"/>
  <c r="C343" i="55"/>
  <c r="C342" i="55"/>
  <c r="C341" i="55"/>
  <c r="C340" i="55"/>
  <c r="C339" i="55"/>
  <c r="C338" i="55"/>
  <c r="C337" i="55"/>
  <c r="C336" i="55"/>
  <c r="C335" i="55"/>
  <c r="C334" i="55"/>
  <c r="C333" i="55"/>
  <c r="C332" i="55"/>
  <c r="C331" i="55"/>
  <c r="C330" i="55"/>
  <c r="C329" i="55"/>
  <c r="C328" i="55"/>
  <c r="C327" i="55"/>
  <c r="C326" i="55"/>
  <c r="C325" i="55"/>
  <c r="C324" i="55"/>
  <c r="C323" i="55"/>
  <c r="C322" i="55"/>
  <c r="C321" i="55"/>
  <c r="C320" i="55"/>
  <c r="C319" i="55"/>
  <c r="C318" i="55"/>
  <c r="C317" i="55"/>
  <c r="C316" i="55"/>
  <c r="C315" i="55"/>
  <c r="C310" i="55"/>
  <c r="C309" i="55"/>
  <c r="C308" i="55"/>
  <c r="C307" i="55"/>
  <c r="C306" i="55"/>
  <c r="C305" i="55"/>
  <c r="C304" i="55"/>
  <c r="C303" i="55"/>
  <c r="C302" i="55"/>
  <c r="C301" i="55"/>
  <c r="C300" i="55"/>
  <c r="C299" i="55"/>
  <c r="C298" i="55"/>
  <c r="C297" i="55"/>
  <c r="C296" i="55"/>
  <c r="C295" i="55"/>
  <c r="C294" i="55"/>
  <c r="C293" i="55"/>
  <c r="C292" i="55"/>
  <c r="C291" i="55"/>
  <c r="C290" i="55"/>
  <c r="C289" i="55"/>
  <c r="C288" i="55"/>
  <c r="C287" i="55"/>
  <c r="C286" i="55"/>
  <c r="C285" i="55"/>
  <c r="C284" i="55"/>
  <c r="C283" i="55"/>
  <c r="C282" i="55"/>
  <c r="C281" i="55"/>
  <c r="C280" i="55"/>
  <c r="C275" i="55"/>
  <c r="C274" i="55"/>
  <c r="C273" i="55"/>
  <c r="C272" i="55"/>
  <c r="C271" i="55"/>
  <c r="C270" i="55"/>
  <c r="C269" i="55"/>
  <c r="C268" i="55"/>
  <c r="C267" i="55"/>
  <c r="C266" i="55"/>
  <c r="C265" i="55"/>
  <c r="C264" i="55"/>
  <c r="C263" i="55"/>
  <c r="C262" i="55"/>
  <c r="C261" i="55"/>
  <c r="C260" i="55"/>
  <c r="C259" i="55"/>
  <c r="C258" i="55"/>
  <c r="C257" i="55"/>
  <c r="C256" i="55"/>
  <c r="C255" i="55"/>
  <c r="C254" i="55"/>
  <c r="C253" i="55"/>
  <c r="C252" i="55"/>
  <c r="C251" i="55"/>
  <c r="C250" i="55"/>
  <c r="C249" i="55"/>
  <c r="C248" i="55"/>
  <c r="C247" i="55"/>
  <c r="C246" i="55"/>
  <c r="C241" i="55"/>
  <c r="C240" i="55"/>
  <c r="C239" i="55"/>
  <c r="C238" i="55"/>
  <c r="C237" i="55"/>
  <c r="C236" i="55"/>
  <c r="C235" i="55"/>
  <c r="C234" i="55"/>
  <c r="C233" i="55"/>
  <c r="C232" i="55"/>
  <c r="C231" i="55"/>
  <c r="C230" i="55"/>
  <c r="C229" i="55"/>
  <c r="C228" i="55"/>
  <c r="C227" i="55"/>
  <c r="C226" i="55"/>
  <c r="C225" i="55"/>
  <c r="C224" i="55"/>
  <c r="C223" i="55"/>
  <c r="C222" i="55"/>
  <c r="C221" i="55"/>
  <c r="C220" i="55"/>
  <c r="C219" i="55"/>
  <c r="C218" i="55"/>
  <c r="C217" i="55"/>
  <c r="C216" i="55"/>
  <c r="C215" i="55"/>
  <c r="C214" i="55"/>
  <c r="C213" i="55"/>
  <c r="C212" i="55"/>
  <c r="C211" i="55"/>
  <c r="C206" i="55"/>
  <c r="C205" i="55"/>
  <c r="C204" i="55"/>
  <c r="C203" i="55"/>
  <c r="C202" i="55"/>
  <c r="C201" i="55"/>
  <c r="C200" i="55"/>
  <c r="C199" i="55"/>
  <c r="C198" i="55"/>
  <c r="C197" i="55"/>
  <c r="C196" i="55"/>
  <c r="C195" i="55"/>
  <c r="C194" i="55"/>
  <c r="C193" i="55"/>
  <c r="C192" i="55"/>
  <c r="C191" i="55"/>
  <c r="C190" i="55"/>
  <c r="C189" i="55"/>
  <c r="C188" i="55"/>
  <c r="C187" i="55"/>
  <c r="C186" i="55"/>
  <c r="C185" i="55"/>
  <c r="C184" i="55"/>
  <c r="C183" i="55"/>
  <c r="C182" i="55"/>
  <c r="C181" i="55"/>
  <c r="C180" i="55"/>
  <c r="C179" i="55"/>
  <c r="C178" i="55"/>
  <c r="C177" i="55"/>
  <c r="C172" i="55"/>
  <c r="C171" i="55"/>
  <c r="C170" i="55"/>
  <c r="C169" i="55"/>
  <c r="C168" i="55"/>
  <c r="C167" i="55"/>
  <c r="C166" i="55"/>
  <c r="C165" i="55"/>
  <c r="C164" i="55"/>
  <c r="C163" i="55"/>
  <c r="C162" i="55"/>
  <c r="C161" i="55"/>
  <c r="C160" i="55"/>
  <c r="C159" i="55"/>
  <c r="C158" i="55"/>
  <c r="C157" i="55"/>
  <c r="C156" i="55"/>
  <c r="C155" i="55"/>
  <c r="C154" i="55"/>
  <c r="C153" i="55"/>
  <c r="C152" i="55"/>
  <c r="C151" i="55"/>
  <c r="C150" i="55"/>
  <c r="C149" i="55"/>
  <c r="C148" i="55"/>
  <c r="C147" i="55"/>
  <c r="C146" i="55"/>
  <c r="C145" i="55"/>
  <c r="C144" i="55"/>
  <c r="C143" i="55"/>
  <c r="C142" i="55"/>
  <c r="C137" i="55"/>
  <c r="C136" i="55"/>
  <c r="C135" i="55"/>
  <c r="C134" i="55"/>
  <c r="C133" i="55"/>
  <c r="C132" i="55"/>
  <c r="C131" i="55"/>
  <c r="C130" i="55"/>
  <c r="C129" i="55"/>
  <c r="C128" i="55"/>
  <c r="C127" i="55"/>
  <c r="C126" i="55"/>
  <c r="C125" i="55"/>
  <c r="C124" i="55"/>
  <c r="C123" i="55"/>
  <c r="C122" i="55"/>
  <c r="C121" i="55"/>
  <c r="C120" i="55"/>
  <c r="C119" i="55"/>
  <c r="C118" i="55"/>
  <c r="C117" i="55"/>
  <c r="C116" i="55"/>
  <c r="C115" i="55"/>
  <c r="C114" i="55"/>
  <c r="C113" i="55"/>
  <c r="C112" i="55"/>
  <c r="C111" i="55"/>
  <c r="C110" i="55"/>
  <c r="C109" i="55"/>
  <c r="C108" i="55"/>
  <c r="C107" i="55"/>
  <c r="C102" i="55"/>
  <c r="C101" i="55"/>
  <c r="C100" i="55"/>
  <c r="C99" i="55"/>
  <c r="C98" i="55"/>
  <c r="C97" i="55"/>
  <c r="C96" i="55"/>
  <c r="C95" i="55"/>
  <c r="C94" i="55"/>
  <c r="C93" i="55"/>
  <c r="C92" i="55"/>
  <c r="C91" i="55"/>
  <c r="C90" i="55"/>
  <c r="C89" i="55"/>
  <c r="C88" i="55"/>
  <c r="C87" i="55"/>
  <c r="C86" i="55"/>
  <c r="C85" i="55"/>
  <c r="C84" i="55"/>
  <c r="C83" i="55"/>
  <c r="C82" i="55"/>
  <c r="C81" i="55"/>
  <c r="C80" i="55"/>
  <c r="C79" i="55"/>
  <c r="C78" i="55"/>
  <c r="C77" i="55"/>
  <c r="C76" i="55"/>
  <c r="C75" i="55"/>
  <c r="C74" i="55"/>
  <c r="C73" i="55"/>
  <c r="C68" i="55"/>
  <c r="C67" i="55"/>
  <c r="C66" i="55"/>
  <c r="C65" i="55"/>
  <c r="C64" i="55"/>
  <c r="C63" i="55"/>
  <c r="C62" i="55"/>
  <c r="C61" i="55"/>
  <c r="C60" i="55"/>
  <c r="C59" i="55"/>
  <c r="C58" i="55"/>
  <c r="C57" i="55"/>
  <c r="C56" i="55"/>
  <c r="C55" i="55"/>
  <c r="C54" i="55"/>
  <c r="C53" i="55"/>
  <c r="C52" i="55"/>
  <c r="C51" i="55"/>
  <c r="C50" i="55"/>
  <c r="C49" i="55"/>
  <c r="C48" i="55"/>
  <c r="C47" i="55"/>
  <c r="C46" i="55"/>
  <c r="C45" i="55"/>
  <c r="C44" i="55"/>
  <c r="C43" i="55"/>
  <c r="C42" i="55"/>
  <c r="C41" i="55"/>
  <c r="C40" i="55"/>
  <c r="C39" i="55"/>
  <c r="C38" i="55"/>
  <c r="C33" i="55"/>
  <c r="C32" i="55"/>
  <c r="C31" i="55"/>
  <c r="C30" i="55"/>
  <c r="C29" i="55"/>
  <c r="C28" i="55"/>
  <c r="C27" i="55"/>
  <c r="C26" i="55"/>
  <c r="C25" i="55"/>
  <c r="C24" i="55"/>
  <c r="C23" i="55"/>
  <c r="C22" i="55"/>
  <c r="C21" i="55"/>
  <c r="C20" i="55"/>
  <c r="C19" i="55"/>
  <c r="C18" i="55"/>
  <c r="C17" i="55"/>
  <c r="C16" i="55"/>
  <c r="C15" i="55"/>
  <c r="C14" i="55"/>
  <c r="C13" i="55"/>
  <c r="C12" i="55"/>
  <c r="C11" i="55"/>
  <c r="C10" i="55"/>
  <c r="C9" i="55"/>
  <c r="C8" i="55"/>
  <c r="C7" i="55"/>
  <c r="C6" i="55"/>
  <c r="C5" i="55"/>
  <c r="C4" i="55"/>
  <c r="C412" i="58"/>
  <c r="C411" i="58"/>
  <c r="C410" i="58"/>
  <c r="C409" i="58"/>
  <c r="C407" i="58"/>
  <c r="C406" i="58"/>
  <c r="C404" i="58"/>
  <c r="C403" i="58"/>
  <c r="C402" i="58"/>
  <c r="C401" i="58"/>
  <c r="C399" i="58"/>
  <c r="C398" i="58"/>
  <c r="C397" i="58"/>
  <c r="C396" i="58"/>
  <c r="C395" i="58"/>
  <c r="C394" i="58"/>
  <c r="C393" i="58"/>
  <c r="C391" i="58"/>
  <c r="C390" i="58"/>
  <c r="C388" i="58"/>
  <c r="C387" i="58"/>
  <c r="C386" i="58"/>
  <c r="C385" i="58"/>
  <c r="C382" i="58"/>
  <c r="C377" i="58"/>
  <c r="C376" i="58"/>
  <c r="C375" i="58"/>
  <c r="C373" i="58"/>
  <c r="C372" i="58"/>
  <c r="C371" i="58"/>
  <c r="C370" i="58"/>
  <c r="C369" i="58"/>
  <c r="C368" i="58"/>
  <c r="C367" i="58"/>
  <c r="C365" i="58"/>
  <c r="C364" i="58"/>
  <c r="C363" i="58"/>
  <c r="C362" i="58"/>
  <c r="C361" i="58"/>
  <c r="C360" i="58"/>
  <c r="C359" i="58"/>
  <c r="C357" i="58"/>
  <c r="C356" i="58"/>
  <c r="C355" i="58"/>
  <c r="C354" i="58"/>
  <c r="C353" i="58"/>
  <c r="C352" i="58"/>
  <c r="C351" i="58"/>
  <c r="C350" i="58"/>
  <c r="C345" i="58"/>
  <c r="C344" i="58"/>
  <c r="C342" i="58"/>
  <c r="C341" i="58"/>
  <c r="C340" i="58"/>
  <c r="C339" i="58"/>
  <c r="C338" i="58"/>
  <c r="C337" i="58"/>
  <c r="C336" i="58"/>
  <c r="C334" i="58"/>
  <c r="C333" i="58"/>
  <c r="C332" i="58"/>
  <c r="C331" i="58"/>
  <c r="C330" i="58"/>
  <c r="C329" i="58"/>
  <c r="C328" i="58"/>
  <c r="C326" i="58"/>
  <c r="C325" i="58"/>
  <c r="C324" i="58"/>
  <c r="C323" i="58"/>
  <c r="C322" i="58"/>
  <c r="C321" i="58"/>
  <c r="C320" i="58"/>
  <c r="C318" i="58"/>
  <c r="C317" i="58"/>
  <c r="C316" i="58"/>
  <c r="C315" i="58"/>
  <c r="C308" i="58"/>
  <c r="C307" i="58"/>
  <c r="C306" i="58"/>
  <c r="C304" i="58"/>
  <c r="C303" i="58"/>
  <c r="C300" i="58"/>
  <c r="C299" i="58"/>
  <c r="C298" i="58"/>
  <c r="C296" i="58"/>
  <c r="C295" i="58"/>
  <c r="C292" i="58"/>
  <c r="C291" i="58"/>
  <c r="C290" i="58"/>
  <c r="C288" i="58"/>
  <c r="C287" i="58"/>
  <c r="C285" i="58"/>
  <c r="C284" i="58"/>
  <c r="C283" i="58"/>
  <c r="C282" i="58"/>
  <c r="C281" i="58"/>
  <c r="C280" i="58"/>
  <c r="C275" i="58"/>
  <c r="C274" i="58"/>
  <c r="C273" i="58"/>
  <c r="C272" i="58"/>
  <c r="C269" i="58"/>
  <c r="C267" i="58"/>
  <c r="C266" i="58"/>
  <c r="C265" i="58"/>
  <c r="C264" i="58"/>
  <c r="C261" i="58"/>
  <c r="C259" i="58"/>
  <c r="C258" i="58"/>
  <c r="C257" i="58"/>
  <c r="C256" i="58"/>
  <c r="C253" i="58"/>
  <c r="C251" i="58"/>
  <c r="C250" i="58"/>
  <c r="C249" i="58"/>
  <c r="C248" i="58"/>
  <c r="C246" i="58"/>
  <c r="C241" i="58"/>
  <c r="C240" i="58"/>
  <c r="C239" i="58"/>
  <c r="C238" i="58"/>
  <c r="C237" i="58"/>
  <c r="C234" i="58"/>
  <c r="C233" i="58"/>
  <c r="C232" i="58"/>
  <c r="C231" i="58"/>
  <c r="C230" i="58"/>
  <c r="C229" i="58"/>
  <c r="C226" i="58"/>
  <c r="C225" i="58"/>
  <c r="C224" i="58"/>
  <c r="C223" i="58"/>
  <c r="C222" i="58"/>
  <c r="C221" i="58"/>
  <c r="C218" i="58"/>
  <c r="C217" i="58"/>
  <c r="C216" i="58"/>
  <c r="C215" i="58"/>
  <c r="C214" i="58"/>
  <c r="C213" i="58"/>
  <c r="C212" i="58"/>
  <c r="C206" i="58"/>
  <c r="C205" i="58"/>
  <c r="C204" i="58"/>
  <c r="C203" i="58"/>
  <c r="C201" i="58"/>
  <c r="C200" i="58"/>
  <c r="C198" i="58"/>
  <c r="C197" i="58"/>
  <c r="C196" i="58"/>
  <c r="C195" i="58"/>
  <c r="C193" i="58"/>
  <c r="C192" i="58"/>
  <c r="C191" i="58"/>
  <c r="C190" i="58"/>
  <c r="C189" i="58"/>
  <c r="C188" i="58"/>
  <c r="C187" i="58"/>
  <c r="C185" i="58"/>
  <c r="C184" i="58"/>
  <c r="C183" i="58"/>
  <c r="C182" i="58"/>
  <c r="C181" i="58"/>
  <c r="C180" i="58"/>
  <c r="C179" i="58"/>
  <c r="C178" i="58"/>
  <c r="C177" i="58"/>
  <c r="C172" i="58"/>
  <c r="C171" i="58"/>
  <c r="C170" i="58"/>
  <c r="C168" i="58"/>
  <c r="C167" i="58"/>
  <c r="C166" i="58"/>
  <c r="C164" i="58"/>
  <c r="C163" i="58"/>
  <c r="C162" i="58"/>
  <c r="C160" i="58"/>
  <c r="C159" i="58"/>
  <c r="C158" i="58"/>
  <c r="C156" i="58"/>
  <c r="C155" i="58"/>
  <c r="C154" i="58"/>
  <c r="C153" i="58"/>
  <c r="C152" i="58"/>
  <c r="C151" i="58"/>
  <c r="C150" i="58"/>
  <c r="C148" i="58"/>
  <c r="C147" i="58"/>
  <c r="C146" i="58"/>
  <c r="C144" i="58"/>
  <c r="C143" i="58"/>
  <c r="C142" i="58"/>
  <c r="C136" i="58"/>
  <c r="C134" i="58"/>
  <c r="C133" i="58"/>
  <c r="C131" i="58"/>
  <c r="C130" i="58"/>
  <c r="C128" i="58"/>
  <c r="C126" i="58"/>
  <c r="C125" i="58"/>
  <c r="C123" i="58"/>
  <c r="C122" i="58"/>
  <c r="C120" i="58"/>
  <c r="C119" i="58"/>
  <c r="C118" i="58"/>
  <c r="C117" i="58"/>
  <c r="C115" i="58"/>
  <c r="C114" i="58"/>
  <c r="C112" i="58"/>
  <c r="C110" i="58"/>
  <c r="C109" i="58"/>
  <c r="C108" i="58"/>
  <c r="C107" i="58"/>
  <c r="C101" i="58"/>
  <c r="C100" i="58"/>
  <c r="C99" i="58"/>
  <c r="C98" i="58"/>
  <c r="C96" i="58"/>
  <c r="C95" i="58"/>
  <c r="C93" i="58"/>
  <c r="C92" i="58"/>
  <c r="C91" i="58"/>
  <c r="C90" i="58"/>
  <c r="C88" i="58"/>
  <c r="C87" i="58"/>
  <c r="C85" i="58"/>
  <c r="C84" i="58"/>
  <c r="C83" i="58"/>
  <c r="C82" i="58"/>
  <c r="C80" i="58"/>
  <c r="C79" i="58"/>
  <c r="C78" i="58"/>
  <c r="C77" i="58"/>
  <c r="C76" i="58"/>
  <c r="C75" i="58"/>
  <c r="C74" i="58"/>
  <c r="C73" i="58"/>
  <c r="C68" i="58"/>
  <c r="C67" i="58"/>
  <c r="C66" i="58"/>
  <c r="C65" i="58"/>
  <c r="C64" i="58"/>
  <c r="C62" i="58"/>
  <c r="C60" i="58"/>
  <c r="C59" i="58"/>
  <c r="C58" i="58"/>
  <c r="C57" i="58"/>
  <c r="C56" i="58"/>
  <c r="C54" i="58"/>
  <c r="C52" i="58"/>
  <c r="C51" i="58"/>
  <c r="C50" i="58"/>
  <c r="C49" i="58"/>
  <c r="C48" i="58"/>
  <c r="C46" i="58"/>
  <c r="C44" i="58"/>
  <c r="C43" i="58"/>
  <c r="C42" i="58"/>
  <c r="C41" i="58"/>
  <c r="C40" i="58"/>
  <c r="C39" i="58"/>
  <c r="C38" i="58"/>
  <c r="C32" i="58"/>
  <c r="C31" i="58"/>
  <c r="C30" i="58"/>
  <c r="C26" i="58"/>
  <c r="C25" i="58"/>
  <c r="C24" i="58"/>
  <c r="C23" i="58"/>
  <c r="C22" i="58"/>
  <c r="C18" i="58"/>
  <c r="C17" i="58"/>
  <c r="C16" i="58"/>
  <c r="C15" i="58"/>
  <c r="C14" i="58"/>
  <c r="C10" i="58"/>
  <c r="C9" i="58"/>
  <c r="C8" i="58"/>
  <c r="C7" i="58"/>
  <c r="C6" i="58"/>
  <c r="C4" i="58"/>
  <c r="E378" i="36"/>
  <c r="C4" i="36" l="1"/>
  <c r="C5" i="36"/>
  <c r="C6" i="36"/>
  <c r="C7" i="36"/>
  <c r="C8" i="36"/>
  <c r="C9" i="36"/>
  <c r="C10" i="36"/>
  <c r="C11" i="36"/>
  <c r="C12" i="36"/>
  <c r="C13" i="36"/>
  <c r="C14" i="36"/>
  <c r="C15" i="36"/>
  <c r="C16" i="36"/>
  <c r="C17" i="36"/>
  <c r="E420" i="57"/>
  <c r="E417" i="57"/>
  <c r="G413" i="57"/>
  <c r="H413" i="57"/>
  <c r="D368" i="39" l="1"/>
  <c r="E368" i="39"/>
  <c r="F368" i="39"/>
  <c r="E378" i="56" l="1"/>
  <c r="F378" i="56"/>
  <c r="C377" i="36" l="1"/>
  <c r="U381" i="53"/>
  <c r="E381" i="53"/>
  <c r="T380" i="53"/>
  <c r="S380" i="53"/>
  <c r="R380" i="53"/>
  <c r="Q380" i="53"/>
  <c r="P380" i="53"/>
  <c r="O380" i="53"/>
  <c r="N380" i="53"/>
  <c r="M380" i="53"/>
  <c r="L380" i="53"/>
  <c r="K380" i="53"/>
  <c r="J380" i="53"/>
  <c r="I380" i="53"/>
  <c r="H380" i="53"/>
  <c r="G380" i="53"/>
  <c r="F380" i="53"/>
  <c r="T379" i="53"/>
  <c r="S379" i="53"/>
  <c r="R379" i="53"/>
  <c r="Q379" i="53"/>
  <c r="P379" i="53"/>
  <c r="O379" i="53"/>
  <c r="N379" i="53"/>
  <c r="M379" i="53"/>
  <c r="L379" i="53"/>
  <c r="K379" i="53"/>
  <c r="J379" i="53"/>
  <c r="I379" i="53"/>
  <c r="H379" i="53"/>
  <c r="G379" i="53"/>
  <c r="F379" i="53"/>
  <c r="U378" i="53"/>
  <c r="T378" i="53"/>
  <c r="S378" i="53"/>
  <c r="R378" i="53"/>
  <c r="Q378" i="53"/>
  <c r="P378" i="53"/>
  <c r="O378" i="53"/>
  <c r="N378" i="53"/>
  <c r="M378" i="53"/>
  <c r="L378" i="53"/>
  <c r="K378" i="53"/>
  <c r="J378" i="53"/>
  <c r="I378" i="53"/>
  <c r="H378" i="53"/>
  <c r="G378" i="53"/>
  <c r="F378" i="53"/>
  <c r="E378" i="53"/>
  <c r="Q346" i="53"/>
  <c r="F346" i="54"/>
  <c r="G346" i="54"/>
  <c r="H346" i="54"/>
  <c r="I346" i="54"/>
  <c r="J346" i="54"/>
  <c r="K346" i="54"/>
  <c r="L346" i="54"/>
  <c r="R311" i="53" l="1"/>
  <c r="R312" i="53"/>
  <c r="R313" i="53"/>
  <c r="E276" i="55" l="1"/>
  <c r="F276" i="55"/>
  <c r="G276" i="55"/>
  <c r="H276" i="55"/>
  <c r="I276" i="55"/>
  <c r="J276" i="55"/>
  <c r="K276" i="55"/>
  <c r="L276" i="55"/>
  <c r="M276" i="55"/>
  <c r="N276" i="55"/>
  <c r="F277" i="55"/>
  <c r="G277" i="55"/>
  <c r="H277" i="55"/>
  <c r="I277" i="55"/>
  <c r="J277" i="55"/>
  <c r="K277" i="55"/>
  <c r="L277" i="55"/>
  <c r="M277" i="55"/>
  <c r="N277" i="55"/>
  <c r="F278" i="55"/>
  <c r="G278" i="55"/>
  <c r="H278" i="55"/>
  <c r="I278" i="55"/>
  <c r="J278" i="55"/>
  <c r="K278" i="55"/>
  <c r="L278" i="55"/>
  <c r="M278" i="55"/>
  <c r="N278" i="55"/>
  <c r="N242" i="56" l="1"/>
  <c r="N243" i="56"/>
  <c r="N244" i="56"/>
  <c r="R242" i="55" l="1"/>
  <c r="R243" i="55"/>
  <c r="S242" i="55"/>
  <c r="S243" i="55"/>
  <c r="Q103" i="55" l="1"/>
  <c r="T34" i="53" l="1"/>
  <c r="Q34" i="36" l="1"/>
  <c r="P34" i="36"/>
  <c r="T34" i="57" l="1"/>
  <c r="Q34" i="57"/>
  <c r="R34" i="36" l="1"/>
  <c r="E207" i="36" l="1"/>
  <c r="F207" i="36"/>
  <c r="G207" i="36"/>
  <c r="H207" i="36"/>
  <c r="I207" i="36"/>
  <c r="J207" i="36"/>
  <c r="K207" i="36"/>
  <c r="L207" i="36"/>
  <c r="M207" i="36"/>
  <c r="N207" i="36"/>
  <c r="O207" i="36"/>
  <c r="P207" i="36"/>
  <c r="Q207" i="36"/>
  <c r="R207" i="36"/>
  <c r="S207" i="36"/>
  <c r="T207" i="36"/>
  <c r="U207" i="36"/>
  <c r="F208" i="36"/>
  <c r="G208" i="36"/>
  <c r="H208" i="36"/>
  <c r="I208" i="36"/>
  <c r="J208" i="36"/>
  <c r="K208" i="36"/>
  <c r="L208" i="36"/>
  <c r="M208" i="36"/>
  <c r="N208" i="36"/>
  <c r="O208" i="36"/>
  <c r="P208" i="36"/>
  <c r="Q208" i="36"/>
  <c r="R208" i="36"/>
  <c r="S208" i="36"/>
  <c r="U208" i="36"/>
  <c r="F209" i="36"/>
  <c r="G209" i="36"/>
  <c r="H209" i="36"/>
  <c r="I209" i="36"/>
  <c r="J209" i="36"/>
  <c r="K209" i="36"/>
  <c r="L209" i="36"/>
  <c r="M209" i="36"/>
  <c r="N209" i="36"/>
  <c r="O209" i="36"/>
  <c r="P209" i="36"/>
  <c r="Q209" i="36"/>
  <c r="R209" i="36"/>
  <c r="S209" i="36"/>
  <c r="U209" i="36"/>
  <c r="E210" i="36"/>
  <c r="T210" i="36"/>
  <c r="L25" i="29"/>
  <c r="E420" i="58" l="1"/>
  <c r="E417" i="58"/>
  <c r="AG417" i="58"/>
  <c r="AH417" i="58"/>
  <c r="AG420" i="58"/>
  <c r="AH420" i="58"/>
  <c r="AF420" i="58"/>
  <c r="AF417" i="58"/>
  <c r="AE419" i="58"/>
  <c r="AE418" i="58"/>
  <c r="AE417" i="58"/>
  <c r="AD419" i="58"/>
  <c r="AD418" i="58"/>
  <c r="AD417" i="58"/>
  <c r="AC419" i="58"/>
  <c r="AC418" i="58"/>
  <c r="AC417" i="58"/>
  <c r="AB419" i="58"/>
  <c r="AA419" i="58"/>
  <c r="AB418" i="58"/>
  <c r="AA418" i="58"/>
  <c r="AB417" i="58"/>
  <c r="AA417" i="58"/>
  <c r="Z419" i="58"/>
  <c r="Z418" i="58"/>
  <c r="Z417" i="58"/>
  <c r="Y419" i="58" l="1"/>
  <c r="Y418" i="58"/>
  <c r="Y417" i="58"/>
  <c r="X419" i="58"/>
  <c r="W419" i="58"/>
  <c r="X418" i="58"/>
  <c r="W418" i="58"/>
  <c r="X417" i="58"/>
  <c r="W417" i="58"/>
  <c r="V419" i="58"/>
  <c r="U419" i="58"/>
  <c r="V418" i="58"/>
  <c r="U418" i="58"/>
  <c r="V417" i="58"/>
  <c r="U417" i="58"/>
  <c r="T419" i="58"/>
  <c r="S419" i="58"/>
  <c r="T418" i="58"/>
  <c r="S418" i="58"/>
  <c r="T417" i="58"/>
  <c r="S417" i="58"/>
  <c r="R417" i="58"/>
  <c r="R418" i="58"/>
  <c r="R419" i="58"/>
  <c r="Q419" i="58"/>
  <c r="Q418" i="58"/>
  <c r="Q417" i="58"/>
  <c r="P419" i="58"/>
  <c r="O419" i="58"/>
  <c r="P418" i="58"/>
  <c r="O418" i="58"/>
  <c r="P417" i="58"/>
  <c r="O417" i="58"/>
  <c r="N419" i="58"/>
  <c r="M419" i="58"/>
  <c r="L419" i="58"/>
  <c r="K419" i="58"/>
  <c r="J419" i="58"/>
  <c r="I419" i="58"/>
  <c r="H419" i="58"/>
  <c r="G419" i="58"/>
  <c r="N418" i="58"/>
  <c r="M418" i="58"/>
  <c r="L418" i="58"/>
  <c r="K418" i="58"/>
  <c r="J418" i="58"/>
  <c r="I418" i="58"/>
  <c r="H418" i="58"/>
  <c r="G418" i="58"/>
  <c r="N417" i="58"/>
  <c r="M417" i="58"/>
  <c r="L417" i="58"/>
  <c r="K417" i="58"/>
  <c r="J417" i="58"/>
  <c r="I417" i="58"/>
  <c r="H417" i="58"/>
  <c r="G417" i="58"/>
  <c r="F419" i="58"/>
  <c r="F418" i="58"/>
  <c r="F417" i="58"/>
  <c r="T420" i="57"/>
  <c r="T417" i="57"/>
  <c r="N419" i="57"/>
  <c r="N418" i="57"/>
  <c r="N417" i="57"/>
  <c r="O417" i="57"/>
  <c r="P417" i="57"/>
  <c r="Q417" i="57"/>
  <c r="R417" i="57"/>
  <c r="S417" i="57"/>
  <c r="O418" i="57"/>
  <c r="P418" i="57"/>
  <c r="Q418" i="57"/>
  <c r="R418" i="57"/>
  <c r="S418" i="57"/>
  <c r="O419" i="57"/>
  <c r="P419" i="57"/>
  <c r="Q419" i="57"/>
  <c r="R419" i="57"/>
  <c r="S419" i="57"/>
  <c r="M419" i="57"/>
  <c r="L419" i="57"/>
  <c r="K419" i="57"/>
  <c r="J419" i="57"/>
  <c r="I419" i="57"/>
  <c r="H419" i="57"/>
  <c r="G419" i="57"/>
  <c r="F419" i="57"/>
  <c r="M418" i="57"/>
  <c r="L418" i="57"/>
  <c r="K418" i="57"/>
  <c r="J418" i="57"/>
  <c r="I418" i="57"/>
  <c r="H418" i="57"/>
  <c r="G418" i="57"/>
  <c r="F418" i="57"/>
  <c r="M417" i="57"/>
  <c r="L417" i="57"/>
  <c r="K417" i="57"/>
  <c r="J417" i="57"/>
  <c r="I417" i="57"/>
  <c r="H417" i="57"/>
  <c r="G417" i="57"/>
  <c r="F417" i="57"/>
  <c r="Q419" i="56"/>
  <c r="P419" i="56"/>
  <c r="O419" i="56"/>
  <c r="N419" i="56"/>
  <c r="M419" i="56"/>
  <c r="L419" i="56"/>
  <c r="K419" i="56"/>
  <c r="J419" i="56"/>
  <c r="I419" i="56"/>
  <c r="H419" i="56"/>
  <c r="G419" i="56"/>
  <c r="F419" i="56"/>
  <c r="E419" i="56"/>
  <c r="Q418" i="56"/>
  <c r="P418" i="56"/>
  <c r="O418" i="56"/>
  <c r="N418" i="56"/>
  <c r="M418" i="56"/>
  <c r="L418" i="56"/>
  <c r="K418" i="56"/>
  <c r="J418" i="56"/>
  <c r="I418" i="56"/>
  <c r="H418" i="56"/>
  <c r="G418" i="56"/>
  <c r="F418" i="56"/>
  <c r="E418" i="56"/>
  <c r="Q417" i="56"/>
  <c r="P417" i="56"/>
  <c r="O417" i="56"/>
  <c r="N417" i="56"/>
  <c r="M417" i="56"/>
  <c r="L417" i="56"/>
  <c r="K417" i="56"/>
  <c r="J417" i="56"/>
  <c r="I417" i="56"/>
  <c r="H417" i="56"/>
  <c r="G417" i="56"/>
  <c r="F417" i="56"/>
  <c r="E417" i="56"/>
  <c r="S420" i="56"/>
  <c r="R420" i="56"/>
  <c r="S417" i="56"/>
  <c r="R417" i="56"/>
  <c r="T420" i="54"/>
  <c r="T417" i="54"/>
  <c r="S420" i="54"/>
  <c r="S417" i="54"/>
  <c r="D421" i="54"/>
  <c r="E420" i="54"/>
  <c r="R419" i="54"/>
  <c r="Q419" i="54"/>
  <c r="P419" i="54"/>
  <c r="O419" i="54"/>
  <c r="N419" i="54"/>
  <c r="M419" i="54"/>
  <c r="L419" i="54"/>
  <c r="K419" i="54"/>
  <c r="J419" i="54"/>
  <c r="I419" i="54"/>
  <c r="H419" i="54"/>
  <c r="G419" i="54"/>
  <c r="F419" i="54"/>
  <c r="R418" i="54"/>
  <c r="Q418" i="54"/>
  <c r="P418" i="54"/>
  <c r="O418" i="54"/>
  <c r="N418" i="54"/>
  <c r="M418" i="54"/>
  <c r="L418" i="54"/>
  <c r="K418" i="54"/>
  <c r="J418" i="54"/>
  <c r="I418" i="54"/>
  <c r="H418" i="54"/>
  <c r="G418" i="54"/>
  <c r="F418" i="54"/>
  <c r="R417" i="54"/>
  <c r="Q417" i="54"/>
  <c r="P417" i="54"/>
  <c r="O417" i="54"/>
  <c r="N417" i="54"/>
  <c r="M417" i="54"/>
  <c r="L417" i="54"/>
  <c r="K417" i="54"/>
  <c r="J417" i="54"/>
  <c r="I417" i="54"/>
  <c r="H417" i="54"/>
  <c r="G417" i="54"/>
  <c r="F417" i="54"/>
  <c r="E417" i="54"/>
  <c r="T419" i="53"/>
  <c r="T418" i="53"/>
  <c r="T417" i="53"/>
  <c r="U420" i="53"/>
  <c r="U417" i="53"/>
  <c r="E420" i="53"/>
  <c r="S419" i="53"/>
  <c r="R419" i="53"/>
  <c r="Q419" i="53"/>
  <c r="P419" i="53"/>
  <c r="O419" i="53"/>
  <c r="N419" i="53"/>
  <c r="M419" i="53"/>
  <c r="L419" i="53"/>
  <c r="K419" i="53"/>
  <c r="J419" i="53"/>
  <c r="I419" i="53"/>
  <c r="H419" i="53"/>
  <c r="G419" i="53"/>
  <c r="S418" i="53"/>
  <c r="R418" i="53"/>
  <c r="Q418" i="53"/>
  <c r="P418" i="53"/>
  <c r="O418" i="53"/>
  <c r="N418" i="53"/>
  <c r="M418" i="53"/>
  <c r="L418" i="53"/>
  <c r="K418" i="53"/>
  <c r="J418" i="53"/>
  <c r="I418" i="53"/>
  <c r="H418" i="53"/>
  <c r="G418" i="53"/>
  <c r="F418" i="53"/>
  <c r="S417" i="53"/>
  <c r="R417" i="53"/>
  <c r="Q417" i="53"/>
  <c r="P417" i="53"/>
  <c r="O417" i="53"/>
  <c r="N417" i="53"/>
  <c r="M417" i="53"/>
  <c r="L417" i="53"/>
  <c r="K417" i="53"/>
  <c r="J417" i="53"/>
  <c r="I417" i="53"/>
  <c r="H417" i="53"/>
  <c r="G417" i="53"/>
  <c r="F417" i="53"/>
  <c r="E417" i="53"/>
  <c r="T420" i="55"/>
  <c r="E420" i="55"/>
  <c r="S419" i="55"/>
  <c r="R419" i="55"/>
  <c r="Q419" i="55"/>
  <c r="P419" i="55"/>
  <c r="O419" i="55"/>
  <c r="N419" i="55"/>
  <c r="M419" i="55"/>
  <c r="L419" i="55"/>
  <c r="K419" i="55"/>
  <c r="J419" i="55"/>
  <c r="I419" i="55"/>
  <c r="H419" i="55"/>
  <c r="G419" i="55"/>
  <c r="F419" i="55"/>
  <c r="S418" i="55"/>
  <c r="R418" i="55"/>
  <c r="Q418" i="55"/>
  <c r="P418" i="55"/>
  <c r="O418" i="55"/>
  <c r="N418" i="55"/>
  <c r="M418" i="55"/>
  <c r="L418" i="55"/>
  <c r="K418" i="55"/>
  <c r="J418" i="55"/>
  <c r="I418" i="55"/>
  <c r="H418" i="55"/>
  <c r="G418" i="55"/>
  <c r="F418" i="55"/>
  <c r="T417" i="55"/>
  <c r="S417" i="55"/>
  <c r="R417" i="55"/>
  <c r="Q417" i="55"/>
  <c r="P417" i="55"/>
  <c r="O417" i="55"/>
  <c r="N417" i="55"/>
  <c r="M417" i="55"/>
  <c r="L417" i="55"/>
  <c r="K417" i="55"/>
  <c r="J417" i="55"/>
  <c r="I417" i="55"/>
  <c r="H417" i="55"/>
  <c r="G417" i="55"/>
  <c r="F417" i="55"/>
  <c r="E417" i="55"/>
  <c r="C412" i="36" l="1"/>
  <c r="C411" i="36"/>
  <c r="C410" i="36"/>
  <c r="C409" i="36"/>
  <c r="C408" i="36"/>
  <c r="C407" i="36"/>
  <c r="C406" i="36"/>
  <c r="C405" i="36"/>
  <c r="C404" i="36"/>
  <c r="C403" i="36"/>
  <c r="C402" i="36"/>
  <c r="C401" i="36"/>
  <c r="C400" i="36"/>
  <c r="C399" i="36"/>
  <c r="C398" i="36"/>
  <c r="C397" i="36"/>
  <c r="C396" i="36"/>
  <c r="C395" i="36"/>
  <c r="C394" i="36"/>
  <c r="C393" i="36"/>
  <c r="C392" i="36"/>
  <c r="C391" i="36"/>
  <c r="C390" i="36"/>
  <c r="C389" i="36"/>
  <c r="C388" i="36"/>
  <c r="C387" i="36"/>
  <c r="C386" i="36"/>
  <c r="C385" i="36"/>
  <c r="C384" i="36"/>
  <c r="C383" i="36"/>
  <c r="C382" i="36"/>
  <c r="C376" i="36"/>
  <c r="C375" i="36"/>
  <c r="C374" i="36"/>
  <c r="C373" i="36"/>
  <c r="C372" i="36"/>
  <c r="C371" i="36"/>
  <c r="C370" i="36"/>
  <c r="C369" i="36"/>
  <c r="C368" i="36"/>
  <c r="C367" i="36"/>
  <c r="C366" i="36"/>
  <c r="C365" i="36"/>
  <c r="C364" i="36"/>
  <c r="C363" i="36"/>
  <c r="C362" i="36"/>
  <c r="C361" i="36"/>
  <c r="C360" i="36"/>
  <c r="C359" i="36"/>
  <c r="C358" i="36"/>
  <c r="C357" i="36"/>
  <c r="C356" i="36"/>
  <c r="C355" i="36"/>
  <c r="C354" i="36"/>
  <c r="C353" i="36"/>
  <c r="C352" i="36"/>
  <c r="C351" i="36"/>
  <c r="C350" i="36"/>
  <c r="C345" i="36"/>
  <c r="C344" i="36"/>
  <c r="C343" i="36"/>
  <c r="C342" i="36"/>
  <c r="C341" i="36"/>
  <c r="C340" i="36"/>
  <c r="C339" i="36"/>
  <c r="C338" i="36"/>
  <c r="C337" i="36"/>
  <c r="C336" i="36"/>
  <c r="C335" i="36"/>
  <c r="C334" i="36"/>
  <c r="C333" i="36"/>
  <c r="C332" i="36"/>
  <c r="C331" i="36"/>
  <c r="C330" i="36"/>
  <c r="C329" i="36"/>
  <c r="C328" i="36"/>
  <c r="C327" i="36"/>
  <c r="C326" i="36"/>
  <c r="C325" i="36"/>
  <c r="C324" i="36"/>
  <c r="C323" i="36"/>
  <c r="C322" i="36"/>
  <c r="C321" i="36"/>
  <c r="C320" i="36"/>
  <c r="C319" i="36"/>
  <c r="C318" i="36"/>
  <c r="C317" i="36"/>
  <c r="C316" i="36"/>
  <c r="C315" i="36"/>
  <c r="C310" i="36"/>
  <c r="C309" i="36"/>
  <c r="C308" i="36"/>
  <c r="C307" i="36"/>
  <c r="C306" i="36"/>
  <c r="C305" i="36"/>
  <c r="C304" i="36"/>
  <c r="C303" i="36"/>
  <c r="C302" i="36"/>
  <c r="C301" i="36"/>
  <c r="C300" i="36"/>
  <c r="C299" i="36"/>
  <c r="C298" i="36"/>
  <c r="C297" i="36"/>
  <c r="C296" i="36"/>
  <c r="C295" i="36"/>
  <c r="C294" i="36"/>
  <c r="C293" i="36"/>
  <c r="C292" i="36"/>
  <c r="C291" i="36"/>
  <c r="C290" i="36"/>
  <c r="C289" i="36"/>
  <c r="C288" i="36"/>
  <c r="C287" i="36"/>
  <c r="C286" i="36"/>
  <c r="C285" i="36"/>
  <c r="C284" i="36"/>
  <c r="C283" i="36"/>
  <c r="C282" i="36"/>
  <c r="C281" i="36"/>
  <c r="C280" i="36"/>
  <c r="C275" i="36"/>
  <c r="C274" i="36"/>
  <c r="C273" i="36"/>
  <c r="C272" i="36"/>
  <c r="C271" i="36"/>
  <c r="C270" i="36"/>
  <c r="C269" i="36"/>
  <c r="C268" i="36"/>
  <c r="C267" i="36"/>
  <c r="C266" i="36"/>
  <c r="C265" i="36"/>
  <c r="C264" i="36"/>
  <c r="C263" i="36"/>
  <c r="C262" i="36"/>
  <c r="C261" i="36"/>
  <c r="C260" i="36"/>
  <c r="C259" i="36"/>
  <c r="C258" i="36"/>
  <c r="C257" i="36"/>
  <c r="C256" i="36"/>
  <c r="C255" i="36"/>
  <c r="C254" i="36"/>
  <c r="C253" i="36"/>
  <c r="C252" i="36"/>
  <c r="C251" i="36"/>
  <c r="C250" i="36"/>
  <c r="C249" i="36"/>
  <c r="C248" i="36"/>
  <c r="C247" i="36"/>
  <c r="C246" i="36"/>
  <c r="C241" i="36"/>
  <c r="C240" i="36"/>
  <c r="C239" i="36"/>
  <c r="C238" i="36"/>
  <c r="C237" i="36"/>
  <c r="C236" i="36"/>
  <c r="C235" i="36"/>
  <c r="C234" i="36"/>
  <c r="C233" i="36"/>
  <c r="C232" i="36"/>
  <c r="C231" i="36"/>
  <c r="C230" i="36"/>
  <c r="C229" i="36"/>
  <c r="C228" i="36"/>
  <c r="C227" i="36"/>
  <c r="C226" i="36"/>
  <c r="C225" i="36"/>
  <c r="C224" i="36"/>
  <c r="C223" i="36"/>
  <c r="C222" i="36"/>
  <c r="C221" i="36"/>
  <c r="C220" i="36"/>
  <c r="C219" i="36"/>
  <c r="C218" i="36"/>
  <c r="C217" i="36"/>
  <c r="C216" i="36"/>
  <c r="C215" i="36"/>
  <c r="C214" i="36"/>
  <c r="C213" i="36"/>
  <c r="C212" i="36"/>
  <c r="C211" i="36"/>
  <c r="C206" i="36"/>
  <c r="C205" i="36"/>
  <c r="C204" i="36"/>
  <c r="C203" i="36"/>
  <c r="C202" i="36"/>
  <c r="C201" i="36"/>
  <c r="C200" i="36"/>
  <c r="C199" i="36"/>
  <c r="C198" i="36"/>
  <c r="C197" i="36"/>
  <c r="C196" i="36"/>
  <c r="C195" i="36"/>
  <c r="C194" i="36"/>
  <c r="C193" i="36"/>
  <c r="C192" i="36"/>
  <c r="C191" i="36"/>
  <c r="C190" i="36"/>
  <c r="C189" i="36"/>
  <c r="C188" i="36"/>
  <c r="C187" i="36"/>
  <c r="C186" i="36"/>
  <c r="C185" i="36"/>
  <c r="C184" i="36"/>
  <c r="C183" i="36"/>
  <c r="C182" i="36"/>
  <c r="C181" i="36"/>
  <c r="C180" i="36"/>
  <c r="C179" i="36"/>
  <c r="C178" i="36"/>
  <c r="C177" i="36"/>
  <c r="C172" i="36"/>
  <c r="C171" i="36"/>
  <c r="C170" i="36"/>
  <c r="C169" i="36"/>
  <c r="C168" i="36"/>
  <c r="C167" i="36"/>
  <c r="C166" i="36"/>
  <c r="C165" i="36"/>
  <c r="C164" i="36"/>
  <c r="C163" i="36"/>
  <c r="C162" i="36"/>
  <c r="C161" i="36"/>
  <c r="C160" i="36"/>
  <c r="C159" i="36"/>
  <c r="C158" i="36"/>
  <c r="C157" i="36"/>
  <c r="C156" i="36"/>
  <c r="C155" i="36"/>
  <c r="C154" i="36"/>
  <c r="C153" i="36"/>
  <c r="C152" i="36"/>
  <c r="C151" i="36"/>
  <c r="C150" i="36"/>
  <c r="C149" i="36"/>
  <c r="C148" i="36"/>
  <c r="C147" i="36"/>
  <c r="C146" i="36"/>
  <c r="C145" i="36"/>
  <c r="C144" i="36"/>
  <c r="C143" i="36"/>
  <c r="C142" i="36"/>
  <c r="C137" i="36"/>
  <c r="C136" i="36"/>
  <c r="C135" i="36"/>
  <c r="C134" i="36"/>
  <c r="C133" i="36"/>
  <c r="C132" i="36"/>
  <c r="C131" i="36"/>
  <c r="C130" i="36"/>
  <c r="C129" i="36"/>
  <c r="C128" i="36"/>
  <c r="C127" i="36"/>
  <c r="C126" i="36"/>
  <c r="C125" i="36"/>
  <c r="C124" i="36"/>
  <c r="C123" i="36"/>
  <c r="C122" i="36"/>
  <c r="C121" i="36"/>
  <c r="C120" i="36"/>
  <c r="C119" i="36"/>
  <c r="C118" i="36"/>
  <c r="C117" i="36"/>
  <c r="C116" i="36"/>
  <c r="C115" i="36"/>
  <c r="C114" i="36"/>
  <c r="C113" i="36"/>
  <c r="C112" i="36"/>
  <c r="C111" i="36"/>
  <c r="C110" i="36"/>
  <c r="C109" i="36"/>
  <c r="C108" i="36"/>
  <c r="C107"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3" i="36"/>
  <c r="C32" i="36"/>
  <c r="C31" i="36"/>
  <c r="C30" i="36"/>
  <c r="C29" i="36"/>
  <c r="C28" i="36"/>
  <c r="C27" i="36"/>
  <c r="C26" i="36"/>
  <c r="C25" i="36"/>
  <c r="C24" i="36"/>
  <c r="C23" i="36"/>
  <c r="C22" i="36"/>
  <c r="C21" i="36"/>
  <c r="C20" i="36"/>
  <c r="C19" i="36"/>
  <c r="C18" i="36"/>
  <c r="U419" i="36"/>
  <c r="U418" i="36"/>
  <c r="U417" i="36"/>
  <c r="T420" i="36"/>
  <c r="T417" i="36"/>
  <c r="H417" i="36"/>
  <c r="I417" i="36"/>
  <c r="J417" i="36"/>
  <c r="K417" i="36"/>
  <c r="L417" i="36"/>
  <c r="M417" i="36"/>
  <c r="N417" i="36"/>
  <c r="O417" i="36"/>
  <c r="P417" i="36"/>
  <c r="Q417" i="36"/>
  <c r="R417" i="36"/>
  <c r="S417" i="36"/>
  <c r="H418" i="36"/>
  <c r="I418" i="36"/>
  <c r="J418" i="36"/>
  <c r="K418" i="36"/>
  <c r="L418" i="36"/>
  <c r="M418" i="36"/>
  <c r="N418" i="36"/>
  <c r="O418" i="36"/>
  <c r="P418" i="36"/>
  <c r="Q418" i="36"/>
  <c r="R418" i="36"/>
  <c r="S418" i="36"/>
  <c r="H419" i="36"/>
  <c r="I419" i="36"/>
  <c r="J419" i="36"/>
  <c r="K419" i="36"/>
  <c r="L419" i="36"/>
  <c r="M419" i="36"/>
  <c r="N419" i="36"/>
  <c r="O419" i="36"/>
  <c r="P419" i="36"/>
  <c r="Q419" i="36"/>
  <c r="R419" i="36"/>
  <c r="S419" i="36"/>
  <c r="G417" i="36"/>
  <c r="G418" i="36"/>
  <c r="G419" i="36"/>
  <c r="F419" i="36"/>
  <c r="F418" i="36"/>
  <c r="F417" i="36"/>
  <c r="E420" i="36"/>
  <c r="E417" i="36"/>
  <c r="R25" i="29"/>
  <c r="E406" i="39" l="1"/>
  <c r="F406" i="39"/>
  <c r="G406" i="39"/>
  <c r="H406" i="39"/>
  <c r="I406" i="39"/>
  <c r="E407" i="39"/>
  <c r="F407" i="39"/>
  <c r="G407" i="39"/>
  <c r="H407" i="39"/>
  <c r="I407" i="39"/>
  <c r="E408" i="39"/>
  <c r="F408" i="39"/>
  <c r="G408" i="39"/>
  <c r="H408" i="39"/>
  <c r="I408" i="39"/>
  <c r="D408" i="39"/>
  <c r="D407" i="39"/>
  <c r="D406" i="39"/>
  <c r="AG416" i="58" l="1"/>
  <c r="AF416" i="58"/>
  <c r="AG413" i="58"/>
  <c r="AF413" i="58"/>
  <c r="AB415" i="58"/>
  <c r="AA415" i="58"/>
  <c r="Z415" i="58"/>
  <c r="Y415" i="58"/>
  <c r="X415" i="58"/>
  <c r="W415" i="58"/>
  <c r="V415" i="58"/>
  <c r="U415" i="58"/>
  <c r="T415" i="58"/>
  <c r="S415" i="58"/>
  <c r="R415" i="58"/>
  <c r="Q415" i="58"/>
  <c r="AC414" i="58"/>
  <c r="AB414" i="58"/>
  <c r="AA414" i="58"/>
  <c r="Z414" i="58"/>
  <c r="Y414" i="58"/>
  <c r="X414" i="58"/>
  <c r="W414" i="58"/>
  <c r="V414" i="58"/>
  <c r="U414" i="58"/>
  <c r="T414" i="58"/>
  <c r="S414" i="58"/>
  <c r="R414" i="58"/>
  <c r="Q414" i="58"/>
  <c r="AC413" i="58"/>
  <c r="AB413" i="58"/>
  <c r="AA413" i="58"/>
  <c r="Z413" i="58"/>
  <c r="Y413" i="58"/>
  <c r="X413" i="58"/>
  <c r="W413" i="58"/>
  <c r="V413" i="58"/>
  <c r="U413" i="58"/>
  <c r="T413" i="58"/>
  <c r="S413" i="58"/>
  <c r="R413" i="58"/>
  <c r="Q413" i="58"/>
  <c r="N415" i="58"/>
  <c r="M415" i="58"/>
  <c r="N414" i="58"/>
  <c r="M414" i="58"/>
  <c r="N413" i="58"/>
  <c r="M413" i="58"/>
  <c r="AE413" i="58"/>
  <c r="AE414" i="58"/>
  <c r="AE415" i="58"/>
  <c r="AF381" i="58" l="1"/>
  <c r="AG381" i="58"/>
  <c r="AF378" i="58"/>
  <c r="AG378" i="58"/>
  <c r="P378" i="36" l="1"/>
  <c r="T378" i="57" l="1"/>
  <c r="O378" i="57"/>
  <c r="O379" i="57"/>
  <c r="AC380" i="58" l="1"/>
  <c r="AC379" i="58"/>
  <c r="AC378" i="58"/>
  <c r="AB380" i="58"/>
  <c r="AA380" i="58"/>
  <c r="AB379" i="58"/>
  <c r="AA379" i="58"/>
  <c r="AB378" i="58"/>
  <c r="AA378" i="58"/>
  <c r="Y378" i="58"/>
  <c r="Y379" i="58"/>
  <c r="Y380" i="58"/>
  <c r="X380" i="58"/>
  <c r="W380" i="58"/>
  <c r="X379" i="58"/>
  <c r="W379" i="58"/>
  <c r="X378" i="58"/>
  <c r="W378" i="58"/>
  <c r="V380" i="58"/>
  <c r="U380" i="58"/>
  <c r="V379" i="58"/>
  <c r="U379" i="58"/>
  <c r="V378" i="58"/>
  <c r="U378" i="58"/>
  <c r="S378" i="58"/>
  <c r="S379" i="58"/>
  <c r="S380" i="58"/>
  <c r="Q378" i="58"/>
  <c r="Q379" i="58"/>
  <c r="Q380" i="58"/>
  <c r="N380" i="58"/>
  <c r="M380" i="58"/>
  <c r="N379" i="58"/>
  <c r="M379" i="58"/>
  <c r="N378" i="58"/>
  <c r="M378" i="58"/>
  <c r="AG349" i="58" l="1"/>
  <c r="AF349" i="58"/>
  <c r="AG346" i="58"/>
  <c r="AF346" i="58"/>
  <c r="AC348" i="58"/>
  <c r="AB348" i="58"/>
  <c r="AA348" i="58"/>
  <c r="AC347" i="58"/>
  <c r="AB347" i="58"/>
  <c r="AA347" i="58"/>
  <c r="AC346" i="58"/>
  <c r="AB346" i="58"/>
  <c r="AA346" i="58"/>
  <c r="Y348" i="58"/>
  <c r="Y347" i="58"/>
  <c r="Y346" i="58"/>
  <c r="X348" i="58"/>
  <c r="W348" i="58"/>
  <c r="V348" i="58"/>
  <c r="U348" i="58"/>
  <c r="X347" i="58"/>
  <c r="W347" i="58"/>
  <c r="V347" i="58"/>
  <c r="U347" i="58"/>
  <c r="X346" i="58"/>
  <c r="W346" i="58"/>
  <c r="V346" i="58"/>
  <c r="U346" i="58"/>
  <c r="S348" i="58"/>
  <c r="S347" i="58"/>
  <c r="S346" i="58"/>
  <c r="Q348" i="58"/>
  <c r="Q347" i="58"/>
  <c r="Q346" i="58"/>
  <c r="N348" i="58"/>
  <c r="M348" i="58"/>
  <c r="N347" i="58"/>
  <c r="M347" i="58"/>
  <c r="N346" i="58"/>
  <c r="M346" i="58"/>
  <c r="E347" i="36"/>
  <c r="AC313" i="58" l="1"/>
  <c r="AC312" i="58"/>
  <c r="AC311" i="58"/>
  <c r="AB313" i="58"/>
  <c r="AA313" i="58"/>
  <c r="AB312" i="58"/>
  <c r="AA312" i="58"/>
  <c r="AB311" i="58"/>
  <c r="AA311" i="58"/>
  <c r="Y311" i="58"/>
  <c r="Y312" i="58"/>
  <c r="Y313" i="58"/>
  <c r="X313" i="58"/>
  <c r="W313" i="58"/>
  <c r="X312" i="58"/>
  <c r="W312" i="58"/>
  <c r="X311" i="58"/>
  <c r="W311" i="58"/>
  <c r="V313" i="58"/>
  <c r="U313" i="58"/>
  <c r="V312" i="58"/>
  <c r="U312" i="58"/>
  <c r="V311" i="58"/>
  <c r="U311" i="58"/>
  <c r="S311" i="58"/>
  <c r="S312" i="58"/>
  <c r="S313" i="58"/>
  <c r="Q311" i="58"/>
  <c r="Q312" i="58"/>
  <c r="Q313" i="58"/>
  <c r="R311" i="58"/>
  <c r="R312" i="58"/>
  <c r="R313" i="58"/>
  <c r="N313" i="58"/>
  <c r="M313" i="58"/>
  <c r="N312" i="58"/>
  <c r="M312" i="58"/>
  <c r="N311" i="58"/>
  <c r="M311" i="58"/>
  <c r="AF314" i="58" l="1"/>
  <c r="AG314" i="58"/>
  <c r="AF311" i="58"/>
  <c r="AG311" i="58"/>
  <c r="AG279" i="58" l="1"/>
  <c r="AF279" i="58"/>
  <c r="D271" i="39"/>
  <c r="AF276" i="58"/>
  <c r="AG276" i="58"/>
  <c r="Q276" i="53" l="1"/>
  <c r="AC278" i="58" l="1"/>
  <c r="AB278" i="58"/>
  <c r="AA278" i="58"/>
  <c r="AC277" i="58"/>
  <c r="AB277" i="58"/>
  <c r="AA277" i="58"/>
  <c r="AC276" i="58"/>
  <c r="AB276" i="58"/>
  <c r="AA276" i="58"/>
  <c r="Y278" i="58"/>
  <c r="Y277" i="58"/>
  <c r="Y276" i="58"/>
  <c r="X278" i="58"/>
  <c r="W278" i="58"/>
  <c r="X277" i="58"/>
  <c r="W277" i="58"/>
  <c r="X276" i="58"/>
  <c r="W276" i="58"/>
  <c r="U276" i="58"/>
  <c r="V278" i="58"/>
  <c r="U278" i="58"/>
  <c r="V277" i="58"/>
  <c r="U277" i="58"/>
  <c r="V276" i="58"/>
  <c r="S276" i="58"/>
  <c r="S277" i="58"/>
  <c r="S278" i="58"/>
  <c r="Q276" i="58"/>
  <c r="Q277" i="58"/>
  <c r="Q278" i="58"/>
  <c r="N278" i="58"/>
  <c r="M278" i="58"/>
  <c r="N277" i="58"/>
  <c r="M277" i="58"/>
  <c r="N276" i="58"/>
  <c r="M276" i="58"/>
  <c r="AF245" i="58" l="1"/>
  <c r="AG245" i="58"/>
  <c r="AF242" i="58"/>
  <c r="AG242" i="58"/>
  <c r="R242" i="54" l="1"/>
  <c r="U210" i="53" l="1"/>
  <c r="AE244" i="58" l="1"/>
  <c r="AD244" i="58"/>
  <c r="AC244" i="58"/>
  <c r="AB244" i="58"/>
  <c r="AA244" i="58"/>
  <c r="Z244" i="58"/>
  <c r="Y244" i="58"/>
  <c r="X244" i="58"/>
  <c r="W244" i="58"/>
  <c r="V244" i="58"/>
  <c r="U244" i="58"/>
  <c r="T244" i="58"/>
  <c r="S244" i="58"/>
  <c r="R244" i="58"/>
  <c r="Q244" i="58"/>
  <c r="P244" i="58"/>
  <c r="O244" i="58"/>
  <c r="N244" i="58"/>
  <c r="M244" i="58"/>
  <c r="L244" i="58"/>
  <c r="K244" i="58"/>
  <c r="J244" i="58"/>
  <c r="I244" i="58"/>
  <c r="H244" i="58"/>
  <c r="G244" i="58"/>
  <c r="F244" i="58"/>
  <c r="AE243" i="58"/>
  <c r="AD243" i="58"/>
  <c r="AC243" i="58"/>
  <c r="AB243" i="58"/>
  <c r="AA243" i="58"/>
  <c r="Z243" i="58"/>
  <c r="Y243" i="58"/>
  <c r="X243" i="58"/>
  <c r="W243" i="58"/>
  <c r="V243" i="58"/>
  <c r="U243" i="58"/>
  <c r="T243" i="58"/>
  <c r="S243" i="58"/>
  <c r="R243" i="58"/>
  <c r="Q243" i="58"/>
  <c r="P243" i="58"/>
  <c r="O243" i="58"/>
  <c r="N243" i="58"/>
  <c r="M243" i="58"/>
  <c r="L243" i="58"/>
  <c r="K243" i="58"/>
  <c r="J243" i="58"/>
  <c r="I243" i="58"/>
  <c r="H243" i="58"/>
  <c r="G243" i="58"/>
  <c r="F243" i="58"/>
  <c r="AE242" i="58"/>
  <c r="AD242" i="58"/>
  <c r="AC242" i="58"/>
  <c r="AB242" i="58"/>
  <c r="AA242" i="58"/>
  <c r="Z242" i="58"/>
  <c r="Y242" i="58"/>
  <c r="X242" i="58"/>
  <c r="W242" i="58"/>
  <c r="V242" i="58"/>
  <c r="U242" i="58"/>
  <c r="T242" i="58"/>
  <c r="S242" i="58"/>
  <c r="R242" i="58"/>
  <c r="Q242" i="58"/>
  <c r="P242" i="58"/>
  <c r="O242" i="58"/>
  <c r="N242" i="58"/>
  <c r="M242" i="58"/>
  <c r="L242" i="58"/>
  <c r="K242" i="58"/>
  <c r="J242" i="58"/>
  <c r="I242" i="58"/>
  <c r="H242" i="58"/>
  <c r="G242" i="58"/>
  <c r="F242" i="58"/>
  <c r="M242" i="57" l="1"/>
  <c r="N242" i="57"/>
  <c r="M243" i="57"/>
  <c r="N243" i="57"/>
  <c r="M244" i="57"/>
  <c r="N244" i="57"/>
  <c r="T207" i="53" l="1"/>
  <c r="AF210" i="58" l="1"/>
  <c r="AG210" i="58"/>
  <c r="AF207" i="58"/>
  <c r="AG207" i="58"/>
  <c r="Q207" i="55" l="1"/>
  <c r="AC209" i="58" l="1"/>
  <c r="AC208" i="58"/>
  <c r="AC207" i="58"/>
  <c r="AB209" i="58"/>
  <c r="AA209" i="58"/>
  <c r="AB208" i="58"/>
  <c r="AA208" i="58"/>
  <c r="AB207" i="58"/>
  <c r="AA207" i="58"/>
  <c r="Z209" i="58"/>
  <c r="Y209" i="58"/>
  <c r="Z208" i="58"/>
  <c r="Y208" i="58"/>
  <c r="Z207" i="58"/>
  <c r="Y207" i="58"/>
  <c r="X209" i="58"/>
  <c r="W209" i="58"/>
  <c r="X208" i="58"/>
  <c r="W208" i="58"/>
  <c r="X207" i="58"/>
  <c r="W207" i="58"/>
  <c r="V209" i="58"/>
  <c r="U209" i="58"/>
  <c r="V208" i="58"/>
  <c r="U208" i="58"/>
  <c r="V207" i="58"/>
  <c r="U207" i="58"/>
  <c r="T209" i="58"/>
  <c r="S209" i="58"/>
  <c r="T208" i="58"/>
  <c r="S208" i="58"/>
  <c r="T207" i="58"/>
  <c r="S207" i="58"/>
  <c r="Q207" i="58"/>
  <c r="Q208" i="58"/>
  <c r="Q209" i="58"/>
  <c r="N209" i="58"/>
  <c r="M209" i="58"/>
  <c r="N208" i="58"/>
  <c r="M208" i="58"/>
  <c r="N207" i="58"/>
  <c r="M207" i="58"/>
  <c r="AF176" i="58" l="1"/>
  <c r="AG176" i="58"/>
  <c r="AF173" i="58"/>
  <c r="AG173" i="58"/>
  <c r="E173" i="54" l="1"/>
  <c r="F173" i="54"/>
  <c r="G173" i="54"/>
  <c r="H173" i="54"/>
  <c r="I173" i="54"/>
  <c r="J173" i="54"/>
  <c r="K173" i="54"/>
  <c r="L173" i="54"/>
  <c r="F174" i="54"/>
  <c r="G174" i="54"/>
  <c r="H174" i="54"/>
  <c r="I174" i="54"/>
  <c r="J174" i="54"/>
  <c r="K174" i="54"/>
  <c r="L174" i="54"/>
  <c r="F175" i="54"/>
  <c r="G175" i="54"/>
  <c r="H175" i="54"/>
  <c r="I175" i="54"/>
  <c r="J175" i="54"/>
  <c r="K175" i="54"/>
  <c r="L175" i="54"/>
  <c r="AE175" i="58" l="1"/>
  <c r="AD175" i="58"/>
  <c r="AC175" i="58"/>
  <c r="AB175" i="58"/>
  <c r="AA175" i="58"/>
  <c r="Z175" i="58"/>
  <c r="Y175" i="58"/>
  <c r="X175" i="58"/>
  <c r="W175" i="58"/>
  <c r="V175" i="58"/>
  <c r="U175" i="58"/>
  <c r="T175" i="58"/>
  <c r="S175" i="58"/>
  <c r="R175" i="58"/>
  <c r="Q175" i="58"/>
  <c r="P175" i="58"/>
  <c r="O175" i="58"/>
  <c r="N175" i="58"/>
  <c r="M175" i="58"/>
  <c r="L175" i="58"/>
  <c r="K175" i="58"/>
  <c r="J175" i="58"/>
  <c r="I175" i="58"/>
  <c r="H175" i="58"/>
  <c r="G175" i="58"/>
  <c r="F175" i="58"/>
  <c r="AE174" i="58"/>
  <c r="AD174" i="58"/>
  <c r="AC174" i="58"/>
  <c r="AB174" i="58"/>
  <c r="AA174" i="58"/>
  <c r="Z174" i="58"/>
  <c r="Y174" i="58"/>
  <c r="X174" i="58"/>
  <c r="W174" i="58"/>
  <c r="V174" i="58"/>
  <c r="U174" i="58"/>
  <c r="T174" i="58"/>
  <c r="S174" i="58"/>
  <c r="R174" i="58"/>
  <c r="Q174" i="58"/>
  <c r="P174" i="58"/>
  <c r="O174" i="58"/>
  <c r="N174" i="58"/>
  <c r="M174" i="58"/>
  <c r="L174" i="58"/>
  <c r="K174" i="58"/>
  <c r="J174" i="58"/>
  <c r="I174" i="58"/>
  <c r="H174" i="58"/>
  <c r="G174" i="58"/>
  <c r="F174" i="58"/>
  <c r="AE173" i="58"/>
  <c r="AD173" i="58"/>
  <c r="AC173" i="58"/>
  <c r="AB173" i="58"/>
  <c r="AA173" i="58"/>
  <c r="Z173" i="58"/>
  <c r="Y173" i="58"/>
  <c r="X173" i="58"/>
  <c r="W173" i="58"/>
  <c r="V173" i="58"/>
  <c r="U173" i="58"/>
  <c r="T173" i="58"/>
  <c r="S173" i="58"/>
  <c r="R173" i="58"/>
  <c r="Q173" i="58"/>
  <c r="P173" i="58"/>
  <c r="O173" i="58"/>
  <c r="N173" i="58"/>
  <c r="M173" i="58"/>
  <c r="L173" i="58"/>
  <c r="K173" i="58"/>
  <c r="J173" i="58"/>
  <c r="I173" i="58"/>
  <c r="H173" i="58"/>
  <c r="G173" i="58"/>
  <c r="F173" i="58"/>
  <c r="AF141" i="58" l="1"/>
  <c r="AG141" i="58"/>
  <c r="AF138" i="58"/>
  <c r="AG138" i="58"/>
  <c r="AC140" i="58"/>
  <c r="AC139" i="58"/>
  <c r="AC138" i="58"/>
  <c r="AB140" i="58"/>
  <c r="AA140" i="58"/>
  <c r="AB139" i="58"/>
  <c r="AA139" i="58"/>
  <c r="AB138" i="58"/>
  <c r="AA138" i="58"/>
  <c r="Y138" i="58"/>
  <c r="Y139" i="58"/>
  <c r="Y140" i="58"/>
  <c r="X140" i="58"/>
  <c r="W140" i="58"/>
  <c r="X139" i="58"/>
  <c r="W139" i="58"/>
  <c r="X138" i="58"/>
  <c r="W138" i="58"/>
  <c r="V140" i="58"/>
  <c r="U140" i="58"/>
  <c r="V139" i="58"/>
  <c r="U139" i="58"/>
  <c r="V138" i="58"/>
  <c r="U138" i="58"/>
  <c r="S138" i="58"/>
  <c r="S139" i="58"/>
  <c r="S140" i="58"/>
  <c r="Q140" i="58"/>
  <c r="Q139" i="58"/>
  <c r="Q138" i="58"/>
  <c r="N140" i="58"/>
  <c r="M140" i="58"/>
  <c r="N139" i="58"/>
  <c r="M139" i="58"/>
  <c r="N138" i="58"/>
  <c r="M138" i="58"/>
  <c r="T103" i="54" l="1"/>
  <c r="S103" i="54"/>
  <c r="AG106" i="58" l="1"/>
  <c r="AH106" i="58"/>
  <c r="AH103" i="58"/>
  <c r="AG103" i="58"/>
  <c r="AF106" i="58"/>
  <c r="AF103" i="58"/>
  <c r="AC103" i="58"/>
  <c r="AC105" i="58" l="1"/>
  <c r="AC104" i="58"/>
  <c r="AB105" i="58"/>
  <c r="AA105" i="58"/>
  <c r="AB104" i="58"/>
  <c r="AA104" i="58"/>
  <c r="AB103" i="58"/>
  <c r="AA103" i="58"/>
  <c r="Y105" i="58"/>
  <c r="Y104" i="58"/>
  <c r="Y103" i="58"/>
  <c r="X105" i="58"/>
  <c r="W105" i="58"/>
  <c r="X104" i="58"/>
  <c r="W104" i="58"/>
  <c r="X103" i="58"/>
  <c r="W103" i="58"/>
  <c r="V105" i="58"/>
  <c r="U105" i="58"/>
  <c r="V104" i="58"/>
  <c r="U104" i="58"/>
  <c r="V103" i="58"/>
  <c r="U103" i="58"/>
  <c r="S103" i="58"/>
  <c r="S104" i="58"/>
  <c r="S105" i="58"/>
  <c r="Q105" i="58"/>
  <c r="Q104" i="58"/>
  <c r="Q103" i="58"/>
  <c r="N105" i="58"/>
  <c r="M105" i="58"/>
  <c r="N104" i="58"/>
  <c r="M104" i="58"/>
  <c r="N103" i="58"/>
  <c r="M103" i="58"/>
  <c r="R103" i="58"/>
  <c r="R104" i="58"/>
  <c r="R105" i="58"/>
  <c r="I404" i="39" l="1"/>
  <c r="H404" i="39"/>
  <c r="G404" i="39"/>
  <c r="F404" i="39"/>
  <c r="E404" i="39"/>
  <c r="D404" i="39"/>
  <c r="I403" i="39"/>
  <c r="H403" i="39"/>
  <c r="G403" i="39"/>
  <c r="F403" i="39"/>
  <c r="E403" i="39"/>
  <c r="D403" i="39"/>
  <c r="I402" i="39"/>
  <c r="H402" i="39"/>
  <c r="G402" i="39"/>
  <c r="F402" i="39"/>
  <c r="E402" i="39"/>
  <c r="D402" i="39"/>
  <c r="I370" i="39"/>
  <c r="H370" i="39"/>
  <c r="G370" i="39"/>
  <c r="F370" i="39"/>
  <c r="E370" i="39"/>
  <c r="D370" i="39"/>
  <c r="I369" i="39"/>
  <c r="H369" i="39"/>
  <c r="G369" i="39"/>
  <c r="F369" i="39"/>
  <c r="E369" i="39"/>
  <c r="D369" i="39"/>
  <c r="I368" i="39"/>
  <c r="H368" i="39"/>
  <c r="G368" i="39"/>
  <c r="I339" i="39"/>
  <c r="H339" i="39"/>
  <c r="G339" i="39"/>
  <c r="F339" i="39"/>
  <c r="E339" i="39"/>
  <c r="D339" i="39"/>
  <c r="I338" i="39"/>
  <c r="H338" i="39"/>
  <c r="G338" i="39"/>
  <c r="F338" i="39"/>
  <c r="E338" i="39"/>
  <c r="D338" i="39"/>
  <c r="I337" i="39"/>
  <c r="H337" i="39"/>
  <c r="G337" i="39"/>
  <c r="F337" i="39"/>
  <c r="E337" i="39"/>
  <c r="D337" i="39"/>
  <c r="I305" i="39"/>
  <c r="H305" i="39"/>
  <c r="G305" i="39"/>
  <c r="F305" i="39"/>
  <c r="E305" i="39"/>
  <c r="D305" i="39"/>
  <c r="I304" i="39"/>
  <c r="H304" i="39"/>
  <c r="G304" i="39"/>
  <c r="F304" i="39"/>
  <c r="E304" i="39"/>
  <c r="D304" i="39"/>
  <c r="I303" i="39"/>
  <c r="H303" i="39"/>
  <c r="G303" i="39"/>
  <c r="F303" i="39"/>
  <c r="E303" i="39"/>
  <c r="D303" i="39"/>
  <c r="I238" i="39"/>
  <c r="H238" i="39"/>
  <c r="G238" i="39"/>
  <c r="F238" i="39"/>
  <c r="E238" i="39"/>
  <c r="D238" i="39"/>
  <c r="I237" i="39"/>
  <c r="H237" i="39"/>
  <c r="G237" i="39"/>
  <c r="F237" i="39"/>
  <c r="E237" i="39"/>
  <c r="D237" i="39"/>
  <c r="I236" i="39"/>
  <c r="H236" i="39"/>
  <c r="G236" i="39"/>
  <c r="F236" i="39"/>
  <c r="E236" i="39"/>
  <c r="D236" i="39"/>
  <c r="I171" i="39"/>
  <c r="H171" i="39"/>
  <c r="G171" i="39"/>
  <c r="F171" i="39"/>
  <c r="E171" i="39"/>
  <c r="D171" i="39"/>
  <c r="I170" i="39"/>
  <c r="H170" i="39"/>
  <c r="G170" i="39"/>
  <c r="F170" i="39"/>
  <c r="E170" i="39"/>
  <c r="D170" i="39"/>
  <c r="I169" i="39"/>
  <c r="H169" i="39"/>
  <c r="G169" i="39"/>
  <c r="F169" i="39"/>
  <c r="E169" i="39"/>
  <c r="D169" i="39"/>
  <c r="I137" i="39"/>
  <c r="H137" i="39"/>
  <c r="G137" i="39"/>
  <c r="F137" i="39"/>
  <c r="E137" i="39"/>
  <c r="D137" i="39"/>
  <c r="I136" i="39"/>
  <c r="H136" i="39"/>
  <c r="G136" i="39"/>
  <c r="F136" i="39"/>
  <c r="E136" i="39"/>
  <c r="D136" i="39"/>
  <c r="I135" i="39"/>
  <c r="H135" i="39"/>
  <c r="G135" i="39"/>
  <c r="F135" i="39"/>
  <c r="E135" i="39"/>
  <c r="D135" i="39"/>
  <c r="I70" i="39"/>
  <c r="H70" i="39"/>
  <c r="G70" i="39"/>
  <c r="F70" i="39"/>
  <c r="E70" i="39"/>
  <c r="D70" i="39"/>
  <c r="I69" i="39"/>
  <c r="H69" i="39"/>
  <c r="G69" i="39"/>
  <c r="F69" i="39"/>
  <c r="E69" i="39"/>
  <c r="D69" i="39"/>
  <c r="I68" i="39"/>
  <c r="H68" i="39"/>
  <c r="G68" i="39"/>
  <c r="F68" i="39"/>
  <c r="E68" i="39"/>
  <c r="D68" i="39"/>
  <c r="AC71" i="58"/>
  <c r="AB71" i="58"/>
  <c r="AA71" i="58"/>
  <c r="Z71" i="58"/>
  <c r="Y71" i="58"/>
  <c r="X71" i="58"/>
  <c r="W71" i="58"/>
  <c r="V71" i="58"/>
  <c r="U71" i="58"/>
  <c r="T71" i="58"/>
  <c r="S71" i="58"/>
  <c r="R71" i="58"/>
  <c r="Q71" i="58"/>
  <c r="AC70" i="58"/>
  <c r="AB70" i="58"/>
  <c r="AA70" i="58"/>
  <c r="Z70" i="58"/>
  <c r="Y70" i="58"/>
  <c r="X70" i="58"/>
  <c r="W70" i="58"/>
  <c r="V70" i="58"/>
  <c r="U70" i="58"/>
  <c r="T70" i="58"/>
  <c r="S70" i="58"/>
  <c r="R70" i="58"/>
  <c r="Q70" i="58"/>
  <c r="AC69" i="58"/>
  <c r="AB69" i="58"/>
  <c r="AA69" i="58"/>
  <c r="Z69" i="58"/>
  <c r="Y69" i="58"/>
  <c r="X69" i="58"/>
  <c r="W69" i="58"/>
  <c r="V69" i="58"/>
  <c r="U69" i="58"/>
  <c r="T69" i="58"/>
  <c r="S69" i="58"/>
  <c r="R69" i="58"/>
  <c r="Q69" i="58"/>
  <c r="S72" i="56" l="1"/>
  <c r="S69" i="56"/>
  <c r="R72" i="56"/>
  <c r="R69" i="56"/>
  <c r="AG72" i="58" l="1"/>
  <c r="AF72" i="58"/>
  <c r="AF69" i="58"/>
  <c r="AG69" i="58"/>
  <c r="N69" i="56" l="1"/>
  <c r="N70" i="56"/>
  <c r="N71" i="56"/>
  <c r="R69" i="36" l="1"/>
  <c r="I271" i="39" l="1"/>
  <c r="H271" i="39"/>
  <c r="G271" i="39"/>
  <c r="F271" i="39"/>
  <c r="E271" i="39"/>
  <c r="I270" i="39"/>
  <c r="H270" i="39"/>
  <c r="G270" i="39"/>
  <c r="F270" i="39"/>
  <c r="E270" i="39"/>
  <c r="D270" i="39"/>
  <c r="I269" i="39"/>
  <c r="H269" i="39"/>
  <c r="G269" i="39"/>
  <c r="F269" i="39"/>
  <c r="E269" i="39"/>
  <c r="D269" i="39"/>
  <c r="I204" i="39"/>
  <c r="H204" i="39"/>
  <c r="G204" i="39"/>
  <c r="F204" i="39"/>
  <c r="E204" i="39"/>
  <c r="D204" i="39"/>
  <c r="I203" i="39"/>
  <c r="H203" i="39"/>
  <c r="G203" i="39"/>
  <c r="F203" i="39"/>
  <c r="E203" i="39"/>
  <c r="D203" i="39"/>
  <c r="I202" i="39"/>
  <c r="H202" i="39"/>
  <c r="G202" i="39"/>
  <c r="F202" i="39"/>
  <c r="E202" i="39"/>
  <c r="D202" i="39"/>
  <c r="I103" i="39"/>
  <c r="H103" i="39"/>
  <c r="G103" i="39"/>
  <c r="F103" i="39"/>
  <c r="E103" i="39"/>
  <c r="D103" i="39"/>
  <c r="I102" i="39"/>
  <c r="H102" i="39"/>
  <c r="G102" i="39"/>
  <c r="F102" i="39"/>
  <c r="E102" i="39"/>
  <c r="D102" i="39"/>
  <c r="I101" i="39"/>
  <c r="H101" i="39"/>
  <c r="G101" i="39"/>
  <c r="F101" i="39"/>
  <c r="E101" i="39"/>
  <c r="D101" i="39"/>
  <c r="E69" i="36"/>
  <c r="F69" i="36"/>
  <c r="G69" i="36"/>
  <c r="H69" i="36"/>
  <c r="I69" i="36"/>
  <c r="J69" i="36"/>
  <c r="K69" i="36"/>
  <c r="L69" i="36"/>
  <c r="M69" i="36"/>
  <c r="N69" i="36"/>
  <c r="O69" i="36"/>
  <c r="P69" i="36"/>
  <c r="Q69" i="36"/>
  <c r="S69" i="36"/>
  <c r="T69" i="36"/>
  <c r="U69" i="36"/>
  <c r="E70" i="36"/>
  <c r="F70" i="36"/>
  <c r="G70" i="36"/>
  <c r="H70" i="36"/>
  <c r="I70" i="36"/>
  <c r="J70" i="36"/>
  <c r="K70" i="36"/>
  <c r="L70" i="36"/>
  <c r="M70" i="36"/>
  <c r="N70" i="36"/>
  <c r="O70" i="36"/>
  <c r="P70" i="36"/>
  <c r="Q70" i="36"/>
  <c r="R70" i="36"/>
  <c r="S70" i="36"/>
  <c r="U70" i="36"/>
  <c r="F71" i="36"/>
  <c r="G71" i="36"/>
  <c r="H71" i="36"/>
  <c r="I71" i="36"/>
  <c r="J71" i="36"/>
  <c r="K71" i="36"/>
  <c r="L71" i="36"/>
  <c r="M71" i="36"/>
  <c r="N71" i="36"/>
  <c r="O71" i="36"/>
  <c r="P71" i="36"/>
  <c r="Q71" i="36"/>
  <c r="R71" i="36"/>
  <c r="S71" i="36"/>
  <c r="U71" i="36"/>
  <c r="AF34" i="58" l="1"/>
  <c r="AG34" i="58"/>
  <c r="AF37" i="58"/>
  <c r="AG37" i="58"/>
  <c r="AC36" i="58" l="1"/>
  <c r="AC35" i="58"/>
  <c r="AC34" i="58"/>
  <c r="AD34" i="58"/>
  <c r="AD35" i="58"/>
  <c r="AD36" i="58"/>
  <c r="AD69" i="58"/>
  <c r="AD70" i="58"/>
  <c r="AD71" i="58"/>
  <c r="AD103" i="58"/>
  <c r="AD104" i="58"/>
  <c r="AD105" i="58"/>
  <c r="AD138" i="58"/>
  <c r="AD139" i="58"/>
  <c r="AD140" i="58"/>
  <c r="AD207" i="58"/>
  <c r="AD208" i="58"/>
  <c r="AD209" i="58"/>
  <c r="AD276" i="58"/>
  <c r="AD277" i="58"/>
  <c r="AD278" i="58"/>
  <c r="AD311" i="58"/>
  <c r="AD312" i="58"/>
  <c r="AD313" i="58"/>
  <c r="AD346" i="58"/>
  <c r="AD347" i="58"/>
  <c r="AD348" i="58"/>
  <c r="AD378" i="58"/>
  <c r="AD379" i="58"/>
  <c r="AD380" i="58"/>
  <c r="AD413" i="58"/>
  <c r="AD414" i="58"/>
  <c r="AD415" i="58"/>
  <c r="Y34" i="58"/>
  <c r="Y35" i="58"/>
  <c r="Y36" i="58"/>
  <c r="Q34" i="58"/>
  <c r="Q35" i="58"/>
  <c r="Q36" i="58"/>
  <c r="R36" i="58"/>
  <c r="E34" i="58"/>
  <c r="F34" i="58"/>
  <c r="G34" i="58"/>
  <c r="H34" i="58"/>
  <c r="I34" i="58"/>
  <c r="J34" i="58"/>
  <c r="K34" i="58"/>
  <c r="L34" i="58"/>
  <c r="M34" i="58"/>
  <c r="N34" i="58"/>
  <c r="O34" i="58"/>
  <c r="P34" i="58"/>
  <c r="R34" i="58"/>
  <c r="S34" i="58"/>
  <c r="T34" i="58"/>
  <c r="U34" i="58"/>
  <c r="V34" i="58"/>
  <c r="W34" i="58"/>
  <c r="X34" i="58"/>
  <c r="Z34" i="58"/>
  <c r="AA34" i="58"/>
  <c r="AB34" i="58"/>
  <c r="AE34" i="58"/>
  <c r="AH34" i="58" l="1"/>
  <c r="AH37" i="58"/>
  <c r="AH69" i="58"/>
  <c r="AH72" i="58"/>
  <c r="AH138" i="58"/>
  <c r="AH141" i="58"/>
  <c r="AH173" i="58"/>
  <c r="AH176" i="58"/>
  <c r="AH207" i="58"/>
  <c r="AH210" i="58"/>
  <c r="AH242" i="58"/>
  <c r="AH245" i="58"/>
  <c r="AH276" i="58"/>
  <c r="AH279" i="58"/>
  <c r="AH311" i="58"/>
  <c r="AH314" i="58"/>
  <c r="AH346" i="58"/>
  <c r="AH349" i="58"/>
  <c r="AH378" i="58"/>
  <c r="AH381" i="58"/>
  <c r="AH413" i="58"/>
  <c r="AH416" i="58"/>
  <c r="AB36" i="58" l="1"/>
  <c r="AA36" i="58"/>
  <c r="AB35" i="58"/>
  <c r="AA35" i="58"/>
  <c r="X36" i="58"/>
  <c r="W36" i="58"/>
  <c r="X35" i="58"/>
  <c r="W35" i="58"/>
  <c r="V36" i="58"/>
  <c r="U36" i="58"/>
  <c r="V35" i="58"/>
  <c r="U35" i="58"/>
  <c r="T36" i="58"/>
  <c r="S36" i="58"/>
  <c r="T35" i="58"/>
  <c r="S35" i="58"/>
  <c r="N71" i="58"/>
  <c r="M71" i="58"/>
  <c r="N70" i="58"/>
  <c r="M70" i="58"/>
  <c r="N69" i="58"/>
  <c r="M69" i="58"/>
  <c r="M35" i="58"/>
  <c r="N35" i="58"/>
  <c r="M36" i="58"/>
  <c r="N36" i="58"/>
  <c r="AE35" i="58"/>
  <c r="AE36" i="58"/>
  <c r="AE69" i="58"/>
  <c r="AE70" i="58"/>
  <c r="AE71" i="58"/>
  <c r="AE103" i="58"/>
  <c r="AE104" i="58"/>
  <c r="AE105" i="58"/>
  <c r="AE138" i="58"/>
  <c r="AE139" i="58"/>
  <c r="AE140" i="58"/>
  <c r="AE207" i="58"/>
  <c r="AE208" i="58"/>
  <c r="AE209" i="58"/>
  <c r="AE276" i="58"/>
  <c r="AE277" i="58"/>
  <c r="AE278" i="58"/>
  <c r="AE311" i="58"/>
  <c r="AE312" i="58"/>
  <c r="AE313" i="58"/>
  <c r="AE346" i="58"/>
  <c r="AE347" i="58"/>
  <c r="AE348" i="58"/>
  <c r="AE378" i="58"/>
  <c r="AE379" i="58"/>
  <c r="AE380" i="58"/>
  <c r="E416" i="58"/>
  <c r="P415" i="58"/>
  <c r="O415" i="58"/>
  <c r="L415" i="58"/>
  <c r="K415" i="58"/>
  <c r="J415" i="58"/>
  <c r="I415" i="58"/>
  <c r="H415" i="58"/>
  <c r="G415" i="58"/>
  <c r="F415" i="58"/>
  <c r="P414" i="58"/>
  <c r="O414" i="58"/>
  <c r="L414" i="58"/>
  <c r="K414" i="58"/>
  <c r="J414" i="58"/>
  <c r="I414" i="58"/>
  <c r="H414" i="58"/>
  <c r="G414" i="58"/>
  <c r="F414" i="58"/>
  <c r="P413" i="58"/>
  <c r="O413" i="58"/>
  <c r="L413" i="58"/>
  <c r="K413" i="58"/>
  <c r="J413" i="58"/>
  <c r="I413" i="58"/>
  <c r="H413" i="58"/>
  <c r="G413" i="58"/>
  <c r="F413" i="58"/>
  <c r="E413" i="58"/>
  <c r="E381" i="58"/>
  <c r="Z380" i="58"/>
  <c r="T380" i="58"/>
  <c r="R380" i="58"/>
  <c r="P380" i="58"/>
  <c r="O380" i="58"/>
  <c r="L380" i="58"/>
  <c r="K380" i="58"/>
  <c r="J380" i="58"/>
  <c r="I380" i="58"/>
  <c r="H380" i="58"/>
  <c r="G380" i="58"/>
  <c r="F380" i="58"/>
  <c r="Z379" i="58"/>
  <c r="T379" i="58"/>
  <c r="R379" i="58"/>
  <c r="P379" i="58"/>
  <c r="O379" i="58"/>
  <c r="L379" i="58"/>
  <c r="K379" i="58"/>
  <c r="J379" i="58"/>
  <c r="I379" i="58"/>
  <c r="H379" i="58"/>
  <c r="G379" i="58"/>
  <c r="F379" i="58"/>
  <c r="Z378" i="58"/>
  <c r="T378" i="58"/>
  <c r="R378" i="58"/>
  <c r="P378" i="58"/>
  <c r="O378" i="58"/>
  <c r="L378" i="58"/>
  <c r="K378" i="58"/>
  <c r="J378" i="58"/>
  <c r="I378" i="58"/>
  <c r="H378" i="58"/>
  <c r="G378" i="58"/>
  <c r="F378" i="58"/>
  <c r="E378" i="58"/>
  <c r="E349" i="58"/>
  <c r="Z348" i="58"/>
  <c r="T348" i="58"/>
  <c r="R348" i="58"/>
  <c r="P348" i="58"/>
  <c r="O348" i="58"/>
  <c r="L348" i="58"/>
  <c r="K348" i="58"/>
  <c r="J348" i="58"/>
  <c r="I348" i="58"/>
  <c r="H348" i="58"/>
  <c r="G348" i="58"/>
  <c r="F348" i="58"/>
  <c r="Z347" i="58"/>
  <c r="T347" i="58"/>
  <c r="R347" i="58"/>
  <c r="P347" i="58"/>
  <c r="O347" i="58"/>
  <c r="L347" i="58"/>
  <c r="K347" i="58"/>
  <c r="J347" i="58"/>
  <c r="I347" i="58"/>
  <c r="H347" i="58"/>
  <c r="G347" i="58"/>
  <c r="F347" i="58"/>
  <c r="Z346" i="58"/>
  <c r="T346" i="58"/>
  <c r="R346" i="58"/>
  <c r="P346" i="58"/>
  <c r="O346" i="58"/>
  <c r="L346" i="58"/>
  <c r="K346" i="58"/>
  <c r="J346" i="58"/>
  <c r="I346" i="58"/>
  <c r="H346" i="58"/>
  <c r="G346" i="58"/>
  <c r="F346" i="58"/>
  <c r="E346" i="58"/>
  <c r="E314" i="58"/>
  <c r="Z313" i="58"/>
  <c r="T313" i="58"/>
  <c r="P313" i="58"/>
  <c r="O313" i="58"/>
  <c r="L313" i="58"/>
  <c r="K313" i="58"/>
  <c r="J313" i="58"/>
  <c r="I313" i="58"/>
  <c r="H313" i="58"/>
  <c r="G313" i="58"/>
  <c r="F313" i="58"/>
  <c r="Z312" i="58"/>
  <c r="T312" i="58"/>
  <c r="P312" i="58"/>
  <c r="O312" i="58"/>
  <c r="L312" i="58"/>
  <c r="K312" i="58"/>
  <c r="J312" i="58"/>
  <c r="I312" i="58"/>
  <c r="H312" i="58"/>
  <c r="G312" i="58"/>
  <c r="F312" i="58"/>
  <c r="Z311" i="58"/>
  <c r="T311" i="58"/>
  <c r="P311" i="58"/>
  <c r="O311" i="58"/>
  <c r="L311" i="58"/>
  <c r="K311" i="58"/>
  <c r="J311" i="58"/>
  <c r="I311" i="58"/>
  <c r="H311" i="58"/>
  <c r="G311" i="58"/>
  <c r="F311" i="58"/>
  <c r="E311" i="58"/>
  <c r="E279" i="58"/>
  <c r="Z278" i="58"/>
  <c r="T278" i="58"/>
  <c r="R278" i="58"/>
  <c r="P278" i="58"/>
  <c r="O278" i="58"/>
  <c r="L278" i="58"/>
  <c r="K278" i="58"/>
  <c r="J278" i="58"/>
  <c r="I278" i="58"/>
  <c r="H278" i="58"/>
  <c r="G278" i="58"/>
  <c r="F278" i="58"/>
  <c r="Z277" i="58"/>
  <c r="T277" i="58"/>
  <c r="R277" i="58"/>
  <c r="P277" i="58"/>
  <c r="O277" i="58"/>
  <c r="L277" i="58"/>
  <c r="K277" i="58"/>
  <c r="J277" i="58"/>
  <c r="I277" i="58"/>
  <c r="H277" i="58"/>
  <c r="G277" i="58"/>
  <c r="F277" i="58"/>
  <c r="Z276" i="58"/>
  <c r="T276" i="58"/>
  <c r="R276" i="58"/>
  <c r="P276" i="58"/>
  <c r="O276" i="58"/>
  <c r="L276" i="58"/>
  <c r="K276" i="58"/>
  <c r="J276" i="58"/>
  <c r="I276" i="58"/>
  <c r="H276" i="58"/>
  <c r="G276" i="58"/>
  <c r="F276" i="58"/>
  <c r="E276" i="58"/>
  <c r="E245" i="58"/>
  <c r="E242" i="58"/>
  <c r="E210" i="58"/>
  <c r="R209" i="58"/>
  <c r="P209" i="58"/>
  <c r="O209" i="58"/>
  <c r="L209" i="58"/>
  <c r="K209" i="58"/>
  <c r="J209" i="58"/>
  <c r="I209" i="58"/>
  <c r="H209" i="58"/>
  <c r="G209" i="58"/>
  <c r="F209" i="58"/>
  <c r="R208" i="58"/>
  <c r="P208" i="58"/>
  <c r="O208" i="58"/>
  <c r="L208" i="58"/>
  <c r="K208" i="58"/>
  <c r="J208" i="58"/>
  <c r="I208" i="58"/>
  <c r="H208" i="58"/>
  <c r="G208" i="58"/>
  <c r="F208" i="58"/>
  <c r="R207" i="58"/>
  <c r="P207" i="58"/>
  <c r="O207" i="58"/>
  <c r="L207" i="58"/>
  <c r="K207" i="58"/>
  <c r="J207" i="58"/>
  <c r="I207" i="58"/>
  <c r="H207" i="58"/>
  <c r="G207" i="58"/>
  <c r="F207" i="58"/>
  <c r="E207" i="58"/>
  <c r="E176" i="58"/>
  <c r="E173" i="58"/>
  <c r="E141" i="58"/>
  <c r="Z140" i="58"/>
  <c r="T140" i="58"/>
  <c r="R140" i="58"/>
  <c r="P140" i="58"/>
  <c r="O140" i="58"/>
  <c r="L140" i="58"/>
  <c r="K140" i="58"/>
  <c r="J140" i="58"/>
  <c r="I140" i="58"/>
  <c r="H140" i="58"/>
  <c r="G140" i="58"/>
  <c r="F140" i="58"/>
  <c r="Z139" i="58"/>
  <c r="T139" i="58"/>
  <c r="R139" i="58"/>
  <c r="P139" i="58"/>
  <c r="O139" i="58"/>
  <c r="L139" i="58"/>
  <c r="K139" i="58"/>
  <c r="J139" i="58"/>
  <c r="I139" i="58"/>
  <c r="H139" i="58"/>
  <c r="G139" i="58"/>
  <c r="F139" i="58"/>
  <c r="Z138" i="58"/>
  <c r="T138" i="58"/>
  <c r="R138" i="58"/>
  <c r="P138" i="58"/>
  <c r="O138" i="58"/>
  <c r="L138" i="58"/>
  <c r="K138" i="58"/>
  <c r="J138" i="58"/>
  <c r="I138" i="58"/>
  <c r="H138" i="58"/>
  <c r="G138" i="58"/>
  <c r="F138" i="58"/>
  <c r="E138" i="58"/>
  <c r="E106" i="58"/>
  <c r="Z105" i="58"/>
  <c r="T105" i="58"/>
  <c r="P105" i="58"/>
  <c r="O105" i="58"/>
  <c r="L105" i="58"/>
  <c r="K105" i="58"/>
  <c r="J105" i="58"/>
  <c r="I105" i="58"/>
  <c r="H105" i="58"/>
  <c r="G105" i="58"/>
  <c r="F105" i="58"/>
  <c r="Z104" i="58"/>
  <c r="T104" i="58"/>
  <c r="P104" i="58"/>
  <c r="O104" i="58"/>
  <c r="L104" i="58"/>
  <c r="K104" i="58"/>
  <c r="J104" i="58"/>
  <c r="I104" i="58"/>
  <c r="H104" i="58"/>
  <c r="G104" i="58"/>
  <c r="F104" i="58"/>
  <c r="Z103" i="58"/>
  <c r="T103" i="58"/>
  <c r="P103" i="58"/>
  <c r="O103" i="58"/>
  <c r="L103" i="58"/>
  <c r="K103" i="58"/>
  <c r="J103" i="58"/>
  <c r="I103" i="58"/>
  <c r="H103" i="58"/>
  <c r="G103" i="58"/>
  <c r="F103" i="58"/>
  <c r="E103" i="58"/>
  <c r="E72" i="58"/>
  <c r="P71" i="58"/>
  <c r="O71" i="58"/>
  <c r="L71" i="58"/>
  <c r="K71" i="58"/>
  <c r="J71" i="58"/>
  <c r="I71" i="58"/>
  <c r="H71" i="58"/>
  <c r="G71" i="58"/>
  <c r="F71" i="58"/>
  <c r="P70" i="58"/>
  <c r="O70" i="58"/>
  <c r="L70" i="58"/>
  <c r="K70" i="58"/>
  <c r="J70" i="58"/>
  <c r="I70" i="58"/>
  <c r="H70" i="58"/>
  <c r="G70" i="58"/>
  <c r="F70" i="58"/>
  <c r="P69" i="58"/>
  <c r="O69" i="58"/>
  <c r="L69" i="58"/>
  <c r="K69" i="58"/>
  <c r="J69" i="58"/>
  <c r="I69" i="58"/>
  <c r="H69" i="58"/>
  <c r="G69" i="58"/>
  <c r="F69" i="58"/>
  <c r="E69" i="58"/>
  <c r="E37" i="58"/>
  <c r="Z36" i="58"/>
  <c r="P36" i="58"/>
  <c r="O36" i="58"/>
  <c r="L36" i="58"/>
  <c r="K36" i="58"/>
  <c r="J36" i="58"/>
  <c r="I36" i="58"/>
  <c r="H36" i="58"/>
  <c r="G36" i="58"/>
  <c r="F36" i="58"/>
  <c r="Z35" i="58"/>
  <c r="R35" i="58"/>
  <c r="P35" i="58"/>
  <c r="O35" i="58"/>
  <c r="L35" i="58"/>
  <c r="K35" i="58"/>
  <c r="J35" i="58"/>
  <c r="I35" i="58"/>
  <c r="H35" i="58"/>
  <c r="G35" i="58"/>
  <c r="F35" i="58"/>
  <c r="R34" i="56"/>
  <c r="S34" i="56"/>
  <c r="S416" i="56" l="1"/>
  <c r="S413" i="56"/>
  <c r="S381" i="56"/>
  <c r="S378" i="56"/>
  <c r="S349" i="56"/>
  <c r="S346" i="56"/>
  <c r="S314" i="56"/>
  <c r="S311" i="56"/>
  <c r="S279" i="56"/>
  <c r="S276" i="56"/>
  <c r="S245" i="56"/>
  <c r="S242" i="56"/>
  <c r="S210" i="56"/>
  <c r="S207" i="56"/>
  <c r="S176" i="56"/>
  <c r="S173" i="56"/>
  <c r="S141" i="56"/>
  <c r="S138" i="56"/>
  <c r="S106" i="56"/>
  <c r="S103" i="56"/>
  <c r="S37" i="56"/>
  <c r="T416" i="54" l="1"/>
  <c r="T413" i="54"/>
  <c r="T381" i="54"/>
  <c r="T378" i="54"/>
  <c r="T349" i="54"/>
  <c r="T346" i="54"/>
  <c r="T314" i="54"/>
  <c r="T311" i="54"/>
  <c r="T279" i="54"/>
  <c r="T245" i="54"/>
  <c r="T242" i="54"/>
  <c r="T210" i="54"/>
  <c r="T207" i="54"/>
  <c r="T176" i="54"/>
  <c r="T173" i="54"/>
  <c r="T141" i="54"/>
  <c r="T138" i="54"/>
  <c r="T106" i="54"/>
  <c r="T72" i="54"/>
  <c r="T69" i="54"/>
  <c r="T37" i="54"/>
  <c r="T34" i="54"/>
  <c r="T416" i="55" l="1"/>
  <c r="T413" i="55"/>
  <c r="T381" i="55"/>
  <c r="T378" i="55"/>
  <c r="T349" i="55"/>
  <c r="T346" i="55"/>
  <c r="T314" i="55"/>
  <c r="T311" i="55"/>
  <c r="T279" i="55"/>
  <c r="T276" i="55"/>
  <c r="T245" i="55"/>
  <c r="T242" i="55"/>
  <c r="T210" i="55"/>
  <c r="T207" i="55"/>
  <c r="T176" i="55"/>
  <c r="T173" i="55"/>
  <c r="T141" i="55"/>
  <c r="T138" i="55"/>
  <c r="T106" i="55"/>
  <c r="T103" i="55"/>
  <c r="T72" i="55"/>
  <c r="T69" i="55"/>
  <c r="T37" i="55"/>
  <c r="T34" i="55"/>
  <c r="T415" i="53" l="1"/>
  <c r="T414" i="53"/>
  <c r="T413" i="53"/>
  <c r="T348" i="53"/>
  <c r="T347" i="53"/>
  <c r="T346" i="53"/>
  <c r="T313" i="53"/>
  <c r="T312" i="53"/>
  <c r="T311" i="53"/>
  <c r="T278" i="53"/>
  <c r="T277" i="53"/>
  <c r="T276" i="53"/>
  <c r="T244" i="53"/>
  <c r="T243" i="53"/>
  <c r="T242" i="53"/>
  <c r="T209" i="53"/>
  <c r="T208" i="53"/>
  <c r="T175" i="53"/>
  <c r="T174" i="53"/>
  <c r="T173" i="53"/>
  <c r="T140" i="53"/>
  <c r="T139" i="53"/>
  <c r="T138" i="53"/>
  <c r="T105" i="53"/>
  <c r="T104" i="53"/>
  <c r="T103" i="53"/>
  <c r="T71" i="53"/>
  <c r="T70" i="53"/>
  <c r="T69" i="53"/>
  <c r="T36" i="53"/>
  <c r="T35" i="53"/>
  <c r="T416" i="57" l="1"/>
  <c r="E416" i="57"/>
  <c r="S415" i="57"/>
  <c r="R415" i="57"/>
  <c r="Q415" i="57"/>
  <c r="P415" i="57"/>
  <c r="O415" i="57"/>
  <c r="N415" i="57"/>
  <c r="M415" i="57"/>
  <c r="L415" i="57"/>
  <c r="K415" i="57"/>
  <c r="J415" i="57"/>
  <c r="I415" i="57"/>
  <c r="H415" i="57"/>
  <c r="G415" i="57"/>
  <c r="F415" i="57"/>
  <c r="S414" i="57"/>
  <c r="R414" i="57"/>
  <c r="Q414" i="57"/>
  <c r="P414" i="57"/>
  <c r="O414" i="57"/>
  <c r="N414" i="57"/>
  <c r="M414" i="57"/>
  <c r="L414" i="57"/>
  <c r="K414" i="57"/>
  <c r="J414" i="57"/>
  <c r="I414" i="57"/>
  <c r="H414" i="57"/>
  <c r="G414" i="57"/>
  <c r="F414" i="57"/>
  <c r="T413" i="57"/>
  <c r="S413" i="57"/>
  <c r="R413" i="57"/>
  <c r="Q413" i="57"/>
  <c r="P413" i="57"/>
  <c r="O413" i="57"/>
  <c r="N413" i="57"/>
  <c r="M413" i="57"/>
  <c r="L413" i="57"/>
  <c r="K413" i="57"/>
  <c r="J413" i="57"/>
  <c r="I413" i="57"/>
  <c r="F413" i="57"/>
  <c r="E413" i="57"/>
  <c r="T381" i="57"/>
  <c r="E381" i="57"/>
  <c r="S380" i="57"/>
  <c r="R380" i="57"/>
  <c r="Q380" i="57"/>
  <c r="P380" i="57"/>
  <c r="O380" i="57"/>
  <c r="N380" i="57"/>
  <c r="M380" i="57"/>
  <c r="L380" i="57"/>
  <c r="K380" i="57"/>
  <c r="J380" i="57"/>
  <c r="I380" i="57"/>
  <c r="H380" i="57"/>
  <c r="G380" i="57"/>
  <c r="F380" i="57"/>
  <c r="S379" i="57"/>
  <c r="R379" i="57"/>
  <c r="Q379" i="57"/>
  <c r="P379" i="57"/>
  <c r="N379" i="57"/>
  <c r="M379" i="57"/>
  <c r="L379" i="57"/>
  <c r="K379" i="57"/>
  <c r="J379" i="57"/>
  <c r="I379" i="57"/>
  <c r="H379" i="57"/>
  <c r="G379" i="57"/>
  <c r="F379" i="57"/>
  <c r="S378" i="57"/>
  <c r="R378" i="57"/>
  <c r="Q378" i="57"/>
  <c r="P378" i="57"/>
  <c r="N378" i="57"/>
  <c r="M378" i="57"/>
  <c r="L378" i="57"/>
  <c r="K378" i="57"/>
  <c r="J378" i="57"/>
  <c r="I378" i="57"/>
  <c r="H378" i="57"/>
  <c r="G378" i="57"/>
  <c r="F378" i="57"/>
  <c r="E378" i="57"/>
  <c r="T349" i="57"/>
  <c r="E349" i="57"/>
  <c r="S348" i="57"/>
  <c r="R348" i="57"/>
  <c r="Q348" i="57"/>
  <c r="P348" i="57"/>
  <c r="O348" i="57"/>
  <c r="N348" i="57"/>
  <c r="M348" i="57"/>
  <c r="L348" i="57"/>
  <c r="K348" i="57"/>
  <c r="J348" i="57"/>
  <c r="I348" i="57"/>
  <c r="H348" i="57"/>
  <c r="G348" i="57"/>
  <c r="F348" i="57"/>
  <c r="S347" i="57"/>
  <c r="R347" i="57"/>
  <c r="Q347" i="57"/>
  <c r="P347" i="57"/>
  <c r="O347" i="57"/>
  <c r="N347" i="57"/>
  <c r="M347" i="57"/>
  <c r="L347" i="57"/>
  <c r="K347" i="57"/>
  <c r="J347" i="57"/>
  <c r="I347" i="57"/>
  <c r="H347" i="57"/>
  <c r="G347" i="57"/>
  <c r="F347" i="57"/>
  <c r="T346" i="57"/>
  <c r="S346" i="57"/>
  <c r="R346" i="57"/>
  <c r="Q346" i="57"/>
  <c r="P346" i="57"/>
  <c r="O346" i="57"/>
  <c r="N346" i="57"/>
  <c r="M346" i="57"/>
  <c r="L346" i="57"/>
  <c r="K346" i="57"/>
  <c r="J346" i="57"/>
  <c r="I346" i="57"/>
  <c r="H346" i="57"/>
  <c r="G346" i="57"/>
  <c r="F346" i="57"/>
  <c r="E346" i="57"/>
  <c r="T314" i="57"/>
  <c r="E314" i="57"/>
  <c r="S313" i="57"/>
  <c r="R313" i="57"/>
  <c r="Q313" i="57"/>
  <c r="P313" i="57"/>
  <c r="O313" i="57"/>
  <c r="N313" i="57"/>
  <c r="M313" i="57"/>
  <c r="L313" i="57"/>
  <c r="K313" i="57"/>
  <c r="J313" i="57"/>
  <c r="I313" i="57"/>
  <c r="H313" i="57"/>
  <c r="G313" i="57"/>
  <c r="F313" i="57"/>
  <c r="S312" i="57"/>
  <c r="R312" i="57"/>
  <c r="Q312" i="57"/>
  <c r="P312" i="57"/>
  <c r="O312" i="57"/>
  <c r="N312" i="57"/>
  <c r="M312" i="57"/>
  <c r="L312" i="57"/>
  <c r="K312" i="57"/>
  <c r="J312" i="57"/>
  <c r="I312" i="57"/>
  <c r="H312" i="57"/>
  <c r="G312" i="57"/>
  <c r="F312" i="57"/>
  <c r="T311" i="57"/>
  <c r="S311" i="57"/>
  <c r="R311" i="57"/>
  <c r="Q311" i="57"/>
  <c r="P311" i="57"/>
  <c r="O311" i="57"/>
  <c r="N311" i="57"/>
  <c r="M311" i="57"/>
  <c r="L311" i="57"/>
  <c r="K311" i="57"/>
  <c r="J311" i="57"/>
  <c r="I311" i="57"/>
  <c r="H311" i="57"/>
  <c r="G311" i="57"/>
  <c r="F311" i="57"/>
  <c r="E311" i="57"/>
  <c r="T279" i="57"/>
  <c r="E279" i="57"/>
  <c r="S278" i="57"/>
  <c r="R278" i="57"/>
  <c r="Q278" i="57"/>
  <c r="P278" i="57"/>
  <c r="O278" i="57"/>
  <c r="N278" i="57"/>
  <c r="M278" i="57"/>
  <c r="L278" i="57"/>
  <c r="K278" i="57"/>
  <c r="J278" i="57"/>
  <c r="I278" i="57"/>
  <c r="H278" i="57"/>
  <c r="G278" i="57"/>
  <c r="F278" i="57"/>
  <c r="S277" i="57"/>
  <c r="R277" i="57"/>
  <c r="Q277" i="57"/>
  <c r="P277" i="57"/>
  <c r="O277" i="57"/>
  <c r="N277" i="57"/>
  <c r="M277" i="57"/>
  <c r="L277" i="57"/>
  <c r="K277" i="57"/>
  <c r="J277" i="57"/>
  <c r="I277" i="57"/>
  <c r="H277" i="57"/>
  <c r="G277" i="57"/>
  <c r="F277" i="57"/>
  <c r="T276" i="57"/>
  <c r="S276" i="57"/>
  <c r="R276" i="57"/>
  <c r="Q276" i="57"/>
  <c r="P276" i="57"/>
  <c r="O276" i="57"/>
  <c r="N276" i="57"/>
  <c r="M276" i="57"/>
  <c r="L276" i="57"/>
  <c r="K276" i="57"/>
  <c r="J276" i="57"/>
  <c r="I276" i="57"/>
  <c r="H276" i="57"/>
  <c r="G276" i="57"/>
  <c r="F276" i="57"/>
  <c r="E276" i="57"/>
  <c r="T245" i="57"/>
  <c r="E245" i="57"/>
  <c r="S244" i="57"/>
  <c r="R244" i="57"/>
  <c r="Q244" i="57"/>
  <c r="P244" i="57"/>
  <c r="O244" i="57"/>
  <c r="L244" i="57"/>
  <c r="K244" i="57"/>
  <c r="J244" i="57"/>
  <c r="I244" i="57"/>
  <c r="H244" i="57"/>
  <c r="G244" i="57"/>
  <c r="F244" i="57"/>
  <c r="S243" i="57"/>
  <c r="R243" i="57"/>
  <c r="Q243" i="57"/>
  <c r="P243" i="57"/>
  <c r="O243" i="57"/>
  <c r="L243" i="57"/>
  <c r="K243" i="57"/>
  <c r="J243" i="57"/>
  <c r="I243" i="57"/>
  <c r="H243" i="57"/>
  <c r="G243" i="57"/>
  <c r="F243" i="57"/>
  <c r="T242" i="57"/>
  <c r="S242" i="57"/>
  <c r="R242" i="57"/>
  <c r="Q242" i="57"/>
  <c r="P242" i="57"/>
  <c r="O242" i="57"/>
  <c r="L242" i="57"/>
  <c r="K242" i="57"/>
  <c r="J242" i="57"/>
  <c r="I242" i="57"/>
  <c r="H242" i="57"/>
  <c r="G242" i="57"/>
  <c r="F242" i="57"/>
  <c r="E242" i="57"/>
  <c r="T210" i="57"/>
  <c r="E210" i="57"/>
  <c r="S209" i="57"/>
  <c r="R209" i="57"/>
  <c r="Q209" i="57"/>
  <c r="P209" i="57"/>
  <c r="O209" i="57"/>
  <c r="N209" i="57"/>
  <c r="M209" i="57"/>
  <c r="L209" i="57"/>
  <c r="K209" i="57"/>
  <c r="J209" i="57"/>
  <c r="I209" i="57"/>
  <c r="H209" i="57"/>
  <c r="G209" i="57"/>
  <c r="F209" i="57"/>
  <c r="S208" i="57"/>
  <c r="R208" i="57"/>
  <c r="Q208" i="57"/>
  <c r="P208" i="57"/>
  <c r="O208" i="57"/>
  <c r="N208" i="57"/>
  <c r="M208" i="57"/>
  <c r="L208" i="57"/>
  <c r="K208" i="57"/>
  <c r="J208" i="57"/>
  <c r="I208" i="57"/>
  <c r="H208" i="57"/>
  <c r="G208" i="57"/>
  <c r="F208" i="57"/>
  <c r="T207" i="57"/>
  <c r="S207" i="57"/>
  <c r="R207" i="57"/>
  <c r="Q207" i="57"/>
  <c r="P207" i="57"/>
  <c r="O207" i="57"/>
  <c r="N207" i="57"/>
  <c r="M207" i="57"/>
  <c r="L207" i="57"/>
  <c r="K207" i="57"/>
  <c r="J207" i="57"/>
  <c r="I207" i="57"/>
  <c r="H207" i="57"/>
  <c r="G207" i="57"/>
  <c r="F207" i="57"/>
  <c r="E207" i="57"/>
  <c r="T176" i="57"/>
  <c r="E176" i="57"/>
  <c r="S175" i="57"/>
  <c r="R175" i="57"/>
  <c r="Q175" i="57"/>
  <c r="P175" i="57"/>
  <c r="O175" i="57"/>
  <c r="N175" i="57"/>
  <c r="M175" i="57"/>
  <c r="L175" i="57"/>
  <c r="K175" i="57"/>
  <c r="J175" i="57"/>
  <c r="I175" i="57"/>
  <c r="H175" i="57"/>
  <c r="G175" i="57"/>
  <c r="F175" i="57"/>
  <c r="S174" i="57"/>
  <c r="R174" i="57"/>
  <c r="Q174" i="57"/>
  <c r="P174" i="57"/>
  <c r="O174" i="57"/>
  <c r="N174" i="57"/>
  <c r="M174" i="57"/>
  <c r="L174" i="57"/>
  <c r="K174" i="57"/>
  <c r="J174" i="57"/>
  <c r="I174" i="57"/>
  <c r="H174" i="57"/>
  <c r="G174" i="57"/>
  <c r="F174" i="57"/>
  <c r="T173" i="57"/>
  <c r="S173" i="57"/>
  <c r="R173" i="57"/>
  <c r="Q173" i="57"/>
  <c r="P173" i="57"/>
  <c r="O173" i="57"/>
  <c r="N173" i="57"/>
  <c r="M173" i="57"/>
  <c r="L173" i="57"/>
  <c r="K173" i="57"/>
  <c r="J173" i="57"/>
  <c r="I173" i="57"/>
  <c r="H173" i="57"/>
  <c r="G173" i="57"/>
  <c r="F173" i="57"/>
  <c r="E173" i="57"/>
  <c r="T141" i="57"/>
  <c r="E141" i="57"/>
  <c r="S140" i="57"/>
  <c r="R140" i="57"/>
  <c r="Q140" i="57"/>
  <c r="P140" i="57"/>
  <c r="O140" i="57"/>
  <c r="N140" i="57"/>
  <c r="M140" i="57"/>
  <c r="L140" i="57"/>
  <c r="K140" i="57"/>
  <c r="J140" i="57"/>
  <c r="I140" i="57"/>
  <c r="H140" i="57"/>
  <c r="G140" i="57"/>
  <c r="F140" i="57"/>
  <c r="S139" i="57"/>
  <c r="R139" i="57"/>
  <c r="Q139" i="57"/>
  <c r="P139" i="57"/>
  <c r="O139" i="57"/>
  <c r="N139" i="57"/>
  <c r="M139" i="57"/>
  <c r="L139" i="57"/>
  <c r="K139" i="57"/>
  <c r="J139" i="57"/>
  <c r="I139" i="57"/>
  <c r="H139" i="57"/>
  <c r="G139" i="57"/>
  <c r="F139" i="57"/>
  <c r="T138" i="57"/>
  <c r="S138" i="57"/>
  <c r="R138" i="57"/>
  <c r="Q138" i="57"/>
  <c r="P138" i="57"/>
  <c r="O138" i="57"/>
  <c r="N138" i="57"/>
  <c r="M138" i="57"/>
  <c r="L138" i="57"/>
  <c r="K138" i="57"/>
  <c r="J138" i="57"/>
  <c r="I138" i="57"/>
  <c r="H138" i="57"/>
  <c r="G138" i="57"/>
  <c r="F138" i="57"/>
  <c r="E138" i="57"/>
  <c r="T106" i="57"/>
  <c r="E106" i="57"/>
  <c r="S105" i="57"/>
  <c r="R105" i="57"/>
  <c r="Q105" i="57"/>
  <c r="P105" i="57"/>
  <c r="O105" i="57"/>
  <c r="N105" i="57"/>
  <c r="M105" i="57"/>
  <c r="L105" i="57"/>
  <c r="K105" i="57"/>
  <c r="J105" i="57"/>
  <c r="I105" i="57"/>
  <c r="H105" i="57"/>
  <c r="G105" i="57"/>
  <c r="F105" i="57"/>
  <c r="S104" i="57"/>
  <c r="R104" i="57"/>
  <c r="Q104" i="57"/>
  <c r="P104" i="57"/>
  <c r="O104" i="57"/>
  <c r="N104" i="57"/>
  <c r="M104" i="57"/>
  <c r="L104" i="57"/>
  <c r="K104" i="57"/>
  <c r="J104" i="57"/>
  <c r="I104" i="57"/>
  <c r="H104" i="57"/>
  <c r="G104" i="57"/>
  <c r="F104" i="57"/>
  <c r="T103" i="57"/>
  <c r="S103" i="57"/>
  <c r="R103" i="57"/>
  <c r="Q103" i="57"/>
  <c r="P103" i="57"/>
  <c r="O103" i="57"/>
  <c r="N103" i="57"/>
  <c r="M103" i="57"/>
  <c r="L103" i="57"/>
  <c r="K103" i="57"/>
  <c r="J103" i="57"/>
  <c r="I103" i="57"/>
  <c r="H103" i="57"/>
  <c r="G103" i="57"/>
  <c r="F103" i="57"/>
  <c r="E103" i="57"/>
  <c r="T72" i="57"/>
  <c r="E72" i="57"/>
  <c r="S71" i="57"/>
  <c r="R71" i="57"/>
  <c r="Q71" i="57"/>
  <c r="P71" i="57"/>
  <c r="O71" i="57"/>
  <c r="N71" i="57"/>
  <c r="M71" i="57"/>
  <c r="L71" i="57"/>
  <c r="K71" i="57"/>
  <c r="J71" i="57"/>
  <c r="I71" i="57"/>
  <c r="H71" i="57"/>
  <c r="G71" i="57"/>
  <c r="F71" i="57"/>
  <c r="S70" i="57"/>
  <c r="R70" i="57"/>
  <c r="Q70" i="57"/>
  <c r="P70" i="57"/>
  <c r="O70" i="57"/>
  <c r="N70" i="57"/>
  <c r="M70" i="57"/>
  <c r="L70" i="57"/>
  <c r="K70" i="57"/>
  <c r="J70" i="57"/>
  <c r="I70" i="57"/>
  <c r="H70" i="57"/>
  <c r="G70" i="57"/>
  <c r="F70" i="57"/>
  <c r="T69" i="57"/>
  <c r="S69" i="57"/>
  <c r="R69" i="57"/>
  <c r="Q69" i="57"/>
  <c r="P69" i="57"/>
  <c r="O69" i="57"/>
  <c r="N69" i="57"/>
  <c r="M69" i="57"/>
  <c r="L69" i="57"/>
  <c r="K69" i="57"/>
  <c r="J69" i="57"/>
  <c r="I69" i="57"/>
  <c r="H69" i="57"/>
  <c r="G69" i="57"/>
  <c r="F69" i="57"/>
  <c r="E69" i="57"/>
  <c r="T37" i="57"/>
  <c r="E37" i="57"/>
  <c r="S36" i="57"/>
  <c r="R36" i="57"/>
  <c r="Q36" i="57"/>
  <c r="P36" i="57"/>
  <c r="O36" i="57"/>
  <c r="N36" i="57"/>
  <c r="M36" i="57"/>
  <c r="L36" i="57"/>
  <c r="K36" i="57"/>
  <c r="J36" i="57"/>
  <c r="I36" i="57"/>
  <c r="H36" i="57"/>
  <c r="G36" i="57"/>
  <c r="F36" i="57"/>
  <c r="S35" i="57"/>
  <c r="R35" i="57"/>
  <c r="Q35" i="57"/>
  <c r="P35" i="57"/>
  <c r="O35" i="57"/>
  <c r="N35" i="57"/>
  <c r="M35" i="57"/>
  <c r="L35" i="57"/>
  <c r="K35" i="57"/>
  <c r="J35" i="57"/>
  <c r="I35" i="57"/>
  <c r="H35" i="57"/>
  <c r="G35" i="57"/>
  <c r="F35" i="57"/>
  <c r="S34" i="57"/>
  <c r="R34" i="57"/>
  <c r="P34" i="57"/>
  <c r="O34" i="57"/>
  <c r="N34" i="57"/>
  <c r="M34" i="57"/>
  <c r="L34" i="57"/>
  <c r="K34" i="57"/>
  <c r="J34" i="57"/>
  <c r="I34" i="57"/>
  <c r="H34" i="57"/>
  <c r="G34" i="57"/>
  <c r="F34" i="57"/>
  <c r="E34" i="57"/>
  <c r="R416" i="56"/>
  <c r="Q415" i="56"/>
  <c r="P415" i="56"/>
  <c r="O415" i="56"/>
  <c r="N415" i="56"/>
  <c r="M415" i="56"/>
  <c r="L415" i="56"/>
  <c r="K415" i="56"/>
  <c r="J415" i="56"/>
  <c r="I415" i="56"/>
  <c r="H415" i="56"/>
  <c r="G415" i="56"/>
  <c r="F415" i="56"/>
  <c r="E415" i="56"/>
  <c r="Q414" i="56"/>
  <c r="P414" i="56"/>
  <c r="O414" i="56"/>
  <c r="N414" i="56"/>
  <c r="M414" i="56"/>
  <c r="L414" i="56"/>
  <c r="K414" i="56"/>
  <c r="J414" i="56"/>
  <c r="I414" i="56"/>
  <c r="H414" i="56"/>
  <c r="G414" i="56"/>
  <c r="F414" i="56"/>
  <c r="E414" i="56"/>
  <c r="R413" i="56"/>
  <c r="Q413" i="56"/>
  <c r="P413" i="56"/>
  <c r="O413" i="56"/>
  <c r="N413" i="56"/>
  <c r="M413" i="56"/>
  <c r="L413" i="56"/>
  <c r="K413" i="56"/>
  <c r="J413" i="56"/>
  <c r="I413" i="56"/>
  <c r="H413" i="56"/>
  <c r="G413" i="56"/>
  <c r="F413" i="56"/>
  <c r="E413" i="56"/>
  <c r="R381" i="56"/>
  <c r="Q380" i="56"/>
  <c r="P380" i="56"/>
  <c r="O380" i="56"/>
  <c r="N380" i="56"/>
  <c r="M380" i="56"/>
  <c r="L380" i="56"/>
  <c r="K380" i="56"/>
  <c r="J380" i="56"/>
  <c r="I380" i="56"/>
  <c r="H380" i="56"/>
  <c r="G380" i="56"/>
  <c r="F380" i="56"/>
  <c r="E380" i="56"/>
  <c r="Q379" i="56"/>
  <c r="P379" i="56"/>
  <c r="O379" i="56"/>
  <c r="N379" i="56"/>
  <c r="M379" i="56"/>
  <c r="L379" i="56"/>
  <c r="K379" i="56"/>
  <c r="J379" i="56"/>
  <c r="I379" i="56"/>
  <c r="H379" i="56"/>
  <c r="G379" i="56"/>
  <c r="F379" i="56"/>
  <c r="E379" i="56"/>
  <c r="R378" i="56"/>
  <c r="Q378" i="56"/>
  <c r="P378" i="56"/>
  <c r="O378" i="56"/>
  <c r="N378" i="56"/>
  <c r="M378" i="56"/>
  <c r="L378" i="56"/>
  <c r="K378" i="56"/>
  <c r="J378" i="56"/>
  <c r="I378" i="56"/>
  <c r="H378" i="56"/>
  <c r="G378" i="56"/>
  <c r="R349" i="56"/>
  <c r="Q348" i="56"/>
  <c r="P348" i="56"/>
  <c r="O348" i="56"/>
  <c r="N348" i="56"/>
  <c r="M348" i="56"/>
  <c r="L348" i="56"/>
  <c r="K348" i="56"/>
  <c r="J348" i="56"/>
  <c r="I348" i="56"/>
  <c r="H348" i="56"/>
  <c r="G348" i="56"/>
  <c r="F348" i="56"/>
  <c r="E348" i="56"/>
  <c r="Q347" i="56"/>
  <c r="P347" i="56"/>
  <c r="O347" i="56"/>
  <c r="N347" i="56"/>
  <c r="M347" i="56"/>
  <c r="L347" i="56"/>
  <c r="K347" i="56"/>
  <c r="J347" i="56"/>
  <c r="I347" i="56"/>
  <c r="H347" i="56"/>
  <c r="G347" i="56"/>
  <c r="F347" i="56"/>
  <c r="E347" i="56"/>
  <c r="R346" i="56"/>
  <c r="Q346" i="56"/>
  <c r="P346" i="56"/>
  <c r="O346" i="56"/>
  <c r="N346" i="56"/>
  <c r="M346" i="56"/>
  <c r="L346" i="56"/>
  <c r="K346" i="56"/>
  <c r="J346" i="56"/>
  <c r="I346" i="56"/>
  <c r="H346" i="56"/>
  <c r="G346" i="56"/>
  <c r="F346" i="56"/>
  <c r="E346" i="56"/>
  <c r="R314" i="56"/>
  <c r="Q313" i="56"/>
  <c r="P313" i="56"/>
  <c r="O313" i="56"/>
  <c r="N313" i="56"/>
  <c r="M313" i="56"/>
  <c r="L313" i="56"/>
  <c r="K313" i="56"/>
  <c r="J313" i="56"/>
  <c r="I313" i="56"/>
  <c r="H313" i="56"/>
  <c r="G313" i="56"/>
  <c r="F313" i="56"/>
  <c r="E313" i="56"/>
  <c r="Q312" i="56"/>
  <c r="P312" i="56"/>
  <c r="O312" i="56"/>
  <c r="N312" i="56"/>
  <c r="M312" i="56"/>
  <c r="L312" i="56"/>
  <c r="K312" i="56"/>
  <c r="J312" i="56"/>
  <c r="I312" i="56"/>
  <c r="H312" i="56"/>
  <c r="G312" i="56"/>
  <c r="F312" i="56"/>
  <c r="E312" i="56"/>
  <c r="R311" i="56"/>
  <c r="Q311" i="56"/>
  <c r="P311" i="56"/>
  <c r="O311" i="56"/>
  <c r="N311" i="56"/>
  <c r="M311" i="56"/>
  <c r="L311" i="56"/>
  <c r="K311" i="56"/>
  <c r="J311" i="56"/>
  <c r="I311" i="56"/>
  <c r="H311" i="56"/>
  <c r="G311" i="56"/>
  <c r="F311" i="56"/>
  <c r="E311" i="56"/>
  <c r="R279" i="56"/>
  <c r="Q278" i="56"/>
  <c r="P278" i="56"/>
  <c r="O278" i="56"/>
  <c r="N278" i="56"/>
  <c r="M278" i="56"/>
  <c r="L278" i="56"/>
  <c r="K278" i="56"/>
  <c r="J278" i="56"/>
  <c r="I278" i="56"/>
  <c r="H278" i="56"/>
  <c r="G278" i="56"/>
  <c r="F278" i="56"/>
  <c r="E278" i="56"/>
  <c r="Q277" i="56"/>
  <c r="P277" i="56"/>
  <c r="O277" i="56"/>
  <c r="N277" i="56"/>
  <c r="M277" i="56"/>
  <c r="L277" i="56"/>
  <c r="K277" i="56"/>
  <c r="J277" i="56"/>
  <c r="I277" i="56"/>
  <c r="H277" i="56"/>
  <c r="G277" i="56"/>
  <c r="F277" i="56"/>
  <c r="E277" i="56"/>
  <c r="R276" i="56"/>
  <c r="Q276" i="56"/>
  <c r="P276" i="56"/>
  <c r="O276" i="56"/>
  <c r="N276" i="56"/>
  <c r="M276" i="56"/>
  <c r="L276" i="56"/>
  <c r="K276" i="56"/>
  <c r="J276" i="56"/>
  <c r="I276" i="56"/>
  <c r="H276" i="56"/>
  <c r="G276" i="56"/>
  <c r="F276" i="56"/>
  <c r="E276" i="56"/>
  <c r="R245" i="56"/>
  <c r="Q244" i="56"/>
  <c r="P244" i="56"/>
  <c r="O244" i="56"/>
  <c r="M244" i="56"/>
  <c r="L244" i="56"/>
  <c r="K244" i="56"/>
  <c r="J244" i="56"/>
  <c r="I244" i="56"/>
  <c r="H244" i="56"/>
  <c r="G244" i="56"/>
  <c r="F244" i="56"/>
  <c r="E244" i="56"/>
  <c r="Q243" i="56"/>
  <c r="P243" i="56"/>
  <c r="O243" i="56"/>
  <c r="M243" i="56"/>
  <c r="L243" i="56"/>
  <c r="K243" i="56"/>
  <c r="J243" i="56"/>
  <c r="I243" i="56"/>
  <c r="H243" i="56"/>
  <c r="G243" i="56"/>
  <c r="F243" i="56"/>
  <c r="E243" i="56"/>
  <c r="R242" i="56"/>
  <c r="Q242" i="56"/>
  <c r="P242" i="56"/>
  <c r="O242" i="56"/>
  <c r="M242" i="56"/>
  <c r="L242" i="56"/>
  <c r="K242" i="56"/>
  <c r="J242" i="56"/>
  <c r="I242" i="56"/>
  <c r="H242" i="56"/>
  <c r="G242" i="56"/>
  <c r="F242" i="56"/>
  <c r="E242" i="56"/>
  <c r="R210" i="56"/>
  <c r="Q209" i="56"/>
  <c r="P209" i="56"/>
  <c r="O209" i="56"/>
  <c r="N209" i="56"/>
  <c r="M209" i="56"/>
  <c r="L209" i="56"/>
  <c r="K209" i="56"/>
  <c r="J209" i="56"/>
  <c r="I209" i="56"/>
  <c r="H209" i="56"/>
  <c r="G209" i="56"/>
  <c r="F209" i="56"/>
  <c r="E209" i="56"/>
  <c r="Q208" i="56"/>
  <c r="P208" i="56"/>
  <c r="O208" i="56"/>
  <c r="N208" i="56"/>
  <c r="M208" i="56"/>
  <c r="L208" i="56"/>
  <c r="K208" i="56"/>
  <c r="J208" i="56"/>
  <c r="I208" i="56"/>
  <c r="H208" i="56"/>
  <c r="G208" i="56"/>
  <c r="F208" i="56"/>
  <c r="E208" i="56"/>
  <c r="R207" i="56"/>
  <c r="Q207" i="56"/>
  <c r="P207" i="56"/>
  <c r="O207" i="56"/>
  <c r="N207" i="56"/>
  <c r="M207" i="56"/>
  <c r="L207" i="56"/>
  <c r="K207" i="56"/>
  <c r="J207" i="56"/>
  <c r="I207" i="56"/>
  <c r="H207" i="56"/>
  <c r="G207" i="56"/>
  <c r="F207" i="56"/>
  <c r="E207" i="56"/>
  <c r="R176" i="56"/>
  <c r="Q175" i="56"/>
  <c r="P175" i="56"/>
  <c r="O175" i="56"/>
  <c r="N175" i="56"/>
  <c r="M175" i="56"/>
  <c r="L175" i="56"/>
  <c r="K175" i="56"/>
  <c r="J175" i="56"/>
  <c r="I175" i="56"/>
  <c r="H175" i="56"/>
  <c r="G175" i="56"/>
  <c r="F175" i="56"/>
  <c r="E175" i="56"/>
  <c r="Q174" i="56"/>
  <c r="P174" i="56"/>
  <c r="O174" i="56"/>
  <c r="N174" i="56"/>
  <c r="M174" i="56"/>
  <c r="L174" i="56"/>
  <c r="K174" i="56"/>
  <c r="J174" i="56"/>
  <c r="I174" i="56"/>
  <c r="H174" i="56"/>
  <c r="G174" i="56"/>
  <c r="F174" i="56"/>
  <c r="E174" i="56"/>
  <c r="R173" i="56"/>
  <c r="Q173" i="56"/>
  <c r="P173" i="56"/>
  <c r="O173" i="56"/>
  <c r="N173" i="56"/>
  <c r="M173" i="56"/>
  <c r="L173" i="56"/>
  <c r="K173" i="56"/>
  <c r="J173" i="56"/>
  <c r="I173" i="56"/>
  <c r="H173" i="56"/>
  <c r="G173" i="56"/>
  <c r="F173" i="56"/>
  <c r="E173" i="56"/>
  <c r="R141" i="56"/>
  <c r="Q140" i="56"/>
  <c r="P140" i="56"/>
  <c r="O140" i="56"/>
  <c r="N140" i="56"/>
  <c r="M140" i="56"/>
  <c r="L140" i="56"/>
  <c r="K140" i="56"/>
  <c r="J140" i="56"/>
  <c r="I140" i="56"/>
  <c r="H140" i="56"/>
  <c r="G140" i="56"/>
  <c r="F140" i="56"/>
  <c r="E140" i="56"/>
  <c r="Q139" i="56"/>
  <c r="P139" i="56"/>
  <c r="O139" i="56"/>
  <c r="N139" i="56"/>
  <c r="M139" i="56"/>
  <c r="L139" i="56"/>
  <c r="K139" i="56"/>
  <c r="J139" i="56"/>
  <c r="I139" i="56"/>
  <c r="H139" i="56"/>
  <c r="G139" i="56"/>
  <c r="F139" i="56"/>
  <c r="E139" i="56"/>
  <c r="R138" i="56"/>
  <c r="Q138" i="56"/>
  <c r="P138" i="56"/>
  <c r="O138" i="56"/>
  <c r="N138" i="56"/>
  <c r="M138" i="56"/>
  <c r="L138" i="56"/>
  <c r="K138" i="56"/>
  <c r="J138" i="56"/>
  <c r="I138" i="56"/>
  <c r="H138" i="56"/>
  <c r="G138" i="56"/>
  <c r="F138" i="56"/>
  <c r="E138" i="56"/>
  <c r="R106" i="56"/>
  <c r="Q105" i="56"/>
  <c r="P105" i="56"/>
  <c r="O105" i="56"/>
  <c r="N105" i="56"/>
  <c r="M105" i="56"/>
  <c r="L105" i="56"/>
  <c r="K105" i="56"/>
  <c r="J105" i="56"/>
  <c r="I105" i="56"/>
  <c r="H105" i="56"/>
  <c r="G105" i="56"/>
  <c r="F105" i="56"/>
  <c r="E105" i="56"/>
  <c r="Q104" i="56"/>
  <c r="P104" i="56"/>
  <c r="O104" i="56"/>
  <c r="N104" i="56"/>
  <c r="M104" i="56"/>
  <c r="L104" i="56"/>
  <c r="K104" i="56"/>
  <c r="J104" i="56"/>
  <c r="I104" i="56"/>
  <c r="H104" i="56"/>
  <c r="G104" i="56"/>
  <c r="F104" i="56"/>
  <c r="E104" i="56"/>
  <c r="R103" i="56"/>
  <c r="Q103" i="56"/>
  <c r="P103" i="56"/>
  <c r="O103" i="56"/>
  <c r="N103" i="56"/>
  <c r="M103" i="56"/>
  <c r="L103" i="56"/>
  <c r="K103" i="56"/>
  <c r="J103" i="56"/>
  <c r="I103" i="56"/>
  <c r="H103" i="56"/>
  <c r="G103" i="56"/>
  <c r="F103" i="56"/>
  <c r="E103" i="56"/>
  <c r="Q71" i="56"/>
  <c r="P71" i="56"/>
  <c r="O71" i="56"/>
  <c r="M71" i="56"/>
  <c r="L71" i="56"/>
  <c r="K71" i="56"/>
  <c r="J71" i="56"/>
  <c r="I71" i="56"/>
  <c r="H71" i="56"/>
  <c r="G71" i="56"/>
  <c r="F71" i="56"/>
  <c r="E71" i="56"/>
  <c r="Q70" i="56"/>
  <c r="P70" i="56"/>
  <c r="O70" i="56"/>
  <c r="M70" i="56"/>
  <c r="L70" i="56"/>
  <c r="K70" i="56"/>
  <c r="J70" i="56"/>
  <c r="I70" i="56"/>
  <c r="H70" i="56"/>
  <c r="G70" i="56"/>
  <c r="F70" i="56"/>
  <c r="E70" i="56"/>
  <c r="Q69" i="56"/>
  <c r="P69" i="56"/>
  <c r="O69" i="56"/>
  <c r="M69" i="56"/>
  <c r="L69" i="56"/>
  <c r="K69" i="56"/>
  <c r="J69" i="56"/>
  <c r="I69" i="56"/>
  <c r="H69" i="56"/>
  <c r="G69" i="56"/>
  <c r="F69" i="56"/>
  <c r="E69" i="56"/>
  <c r="R37" i="56"/>
  <c r="Q36" i="56"/>
  <c r="P36" i="56"/>
  <c r="O36" i="56"/>
  <c r="N36" i="56"/>
  <c r="M36" i="56"/>
  <c r="L36" i="56"/>
  <c r="K36" i="56"/>
  <c r="J36" i="56"/>
  <c r="I36" i="56"/>
  <c r="H36" i="56"/>
  <c r="G36" i="56"/>
  <c r="F36" i="56"/>
  <c r="E36" i="56"/>
  <c r="Q35" i="56"/>
  <c r="P35" i="56"/>
  <c r="O35" i="56"/>
  <c r="N35" i="56"/>
  <c r="M35" i="56"/>
  <c r="L35" i="56"/>
  <c r="K35" i="56"/>
  <c r="J35" i="56"/>
  <c r="I35" i="56"/>
  <c r="H35" i="56"/>
  <c r="G35" i="56"/>
  <c r="F35" i="56"/>
  <c r="E35" i="56"/>
  <c r="Q34" i="56"/>
  <c r="P34" i="56"/>
  <c r="O34" i="56"/>
  <c r="N34" i="56"/>
  <c r="M34" i="56"/>
  <c r="L34" i="56"/>
  <c r="K34" i="56"/>
  <c r="J34" i="56"/>
  <c r="I34" i="56"/>
  <c r="H34" i="56"/>
  <c r="G34" i="56"/>
  <c r="F34" i="56"/>
  <c r="E34" i="56"/>
  <c r="E416" i="55"/>
  <c r="S415" i="55"/>
  <c r="R415" i="55"/>
  <c r="Q415" i="55"/>
  <c r="P415" i="55"/>
  <c r="O415" i="55"/>
  <c r="N415" i="55"/>
  <c r="M415" i="55"/>
  <c r="L415" i="55"/>
  <c r="K415" i="55"/>
  <c r="J415" i="55"/>
  <c r="I415" i="55"/>
  <c r="H415" i="55"/>
  <c r="G415" i="55"/>
  <c r="F415" i="55"/>
  <c r="S414" i="55"/>
  <c r="R414" i="55"/>
  <c r="Q414" i="55"/>
  <c r="P414" i="55"/>
  <c r="O414" i="55"/>
  <c r="N414" i="55"/>
  <c r="M414" i="55"/>
  <c r="L414" i="55"/>
  <c r="K414" i="55"/>
  <c r="J414" i="55"/>
  <c r="I414" i="55"/>
  <c r="H414" i="55"/>
  <c r="G414" i="55"/>
  <c r="F414" i="55"/>
  <c r="S413" i="55"/>
  <c r="R413" i="55"/>
  <c r="Q413" i="55"/>
  <c r="P413" i="55"/>
  <c r="O413" i="55"/>
  <c r="N413" i="55"/>
  <c r="M413" i="55"/>
  <c r="L413" i="55"/>
  <c r="K413" i="55"/>
  <c r="J413" i="55"/>
  <c r="I413" i="55"/>
  <c r="H413" i="55"/>
  <c r="G413" i="55"/>
  <c r="F413" i="55"/>
  <c r="E413" i="55"/>
  <c r="E381" i="55"/>
  <c r="S380" i="55"/>
  <c r="R380" i="55"/>
  <c r="Q380" i="55"/>
  <c r="P380" i="55"/>
  <c r="O380" i="55"/>
  <c r="N380" i="55"/>
  <c r="M380" i="55"/>
  <c r="L380" i="55"/>
  <c r="K380" i="55"/>
  <c r="J380" i="55"/>
  <c r="I380" i="55"/>
  <c r="H380" i="55"/>
  <c r="G380" i="55"/>
  <c r="F380" i="55"/>
  <c r="S379" i="55"/>
  <c r="R379" i="55"/>
  <c r="Q379" i="55"/>
  <c r="P379" i="55"/>
  <c r="O379" i="55"/>
  <c r="N379" i="55"/>
  <c r="M379" i="55"/>
  <c r="L379" i="55"/>
  <c r="K379" i="55"/>
  <c r="J379" i="55"/>
  <c r="I379" i="55"/>
  <c r="H379" i="55"/>
  <c r="G379" i="55"/>
  <c r="F379" i="55"/>
  <c r="S378" i="55"/>
  <c r="R378" i="55"/>
  <c r="Q378" i="55"/>
  <c r="P378" i="55"/>
  <c r="O378" i="55"/>
  <c r="N378" i="55"/>
  <c r="M378" i="55"/>
  <c r="L378" i="55"/>
  <c r="K378" i="55"/>
  <c r="J378" i="55"/>
  <c r="I378" i="55"/>
  <c r="H378" i="55"/>
  <c r="G378" i="55"/>
  <c r="F378" i="55"/>
  <c r="E378" i="55"/>
  <c r="E349" i="55"/>
  <c r="S348" i="55"/>
  <c r="R348" i="55"/>
  <c r="Q348" i="55"/>
  <c r="P348" i="55"/>
  <c r="O348" i="55"/>
  <c r="N348" i="55"/>
  <c r="M348" i="55"/>
  <c r="L348" i="55"/>
  <c r="K348" i="55"/>
  <c r="J348" i="55"/>
  <c r="I348" i="55"/>
  <c r="H348" i="55"/>
  <c r="G348" i="55"/>
  <c r="F348" i="55"/>
  <c r="S347" i="55"/>
  <c r="R347" i="55"/>
  <c r="Q347" i="55"/>
  <c r="P347" i="55"/>
  <c r="O347" i="55"/>
  <c r="N347" i="55"/>
  <c r="M347" i="55"/>
  <c r="L347" i="55"/>
  <c r="K347" i="55"/>
  <c r="J347" i="55"/>
  <c r="I347" i="55"/>
  <c r="H347" i="55"/>
  <c r="G347" i="55"/>
  <c r="F347" i="55"/>
  <c r="S346" i="55"/>
  <c r="R346" i="55"/>
  <c r="Q346" i="55"/>
  <c r="P346" i="55"/>
  <c r="O346" i="55"/>
  <c r="N346" i="55"/>
  <c r="M346" i="55"/>
  <c r="L346" i="55"/>
  <c r="K346" i="55"/>
  <c r="J346" i="55"/>
  <c r="I346" i="55"/>
  <c r="H346" i="55"/>
  <c r="G346" i="55"/>
  <c r="F346" i="55"/>
  <c r="E346" i="55"/>
  <c r="E314" i="55"/>
  <c r="S313" i="55"/>
  <c r="R313" i="55"/>
  <c r="Q313" i="55"/>
  <c r="P313" i="55"/>
  <c r="O313" i="55"/>
  <c r="N313" i="55"/>
  <c r="M313" i="55"/>
  <c r="L313" i="55"/>
  <c r="K313" i="55"/>
  <c r="J313" i="55"/>
  <c r="I313" i="55"/>
  <c r="H313" i="55"/>
  <c r="G313" i="55"/>
  <c r="F313" i="55"/>
  <c r="S312" i="55"/>
  <c r="R312" i="55"/>
  <c r="Q312" i="55"/>
  <c r="P312" i="55"/>
  <c r="O312" i="55"/>
  <c r="N312" i="55"/>
  <c r="M312" i="55"/>
  <c r="L312" i="55"/>
  <c r="K312" i="55"/>
  <c r="J312" i="55"/>
  <c r="I312" i="55"/>
  <c r="H312" i="55"/>
  <c r="G312" i="55"/>
  <c r="F312" i="55"/>
  <c r="S311" i="55"/>
  <c r="R311" i="55"/>
  <c r="Q311" i="55"/>
  <c r="P311" i="55"/>
  <c r="O311" i="55"/>
  <c r="N311" i="55"/>
  <c r="M311" i="55"/>
  <c r="L311" i="55"/>
  <c r="K311" i="55"/>
  <c r="J311" i="55"/>
  <c r="I311" i="55"/>
  <c r="H311" i="55"/>
  <c r="G311" i="55"/>
  <c r="F311" i="55"/>
  <c r="E311" i="55"/>
  <c r="E279" i="55"/>
  <c r="S278" i="55"/>
  <c r="R278" i="55"/>
  <c r="Q278" i="55"/>
  <c r="P278" i="55"/>
  <c r="O278" i="55"/>
  <c r="S277" i="55"/>
  <c r="R277" i="55"/>
  <c r="Q277" i="55"/>
  <c r="P277" i="55"/>
  <c r="O277" i="55"/>
  <c r="S276" i="55"/>
  <c r="R276" i="55"/>
  <c r="Q276" i="55"/>
  <c r="P276" i="55"/>
  <c r="O276" i="55"/>
  <c r="E245" i="55"/>
  <c r="S244" i="55"/>
  <c r="R244" i="55"/>
  <c r="Q244" i="55"/>
  <c r="P244" i="55"/>
  <c r="O244" i="55"/>
  <c r="N244" i="55"/>
  <c r="M244" i="55"/>
  <c r="L244" i="55"/>
  <c r="K244" i="55"/>
  <c r="J244" i="55"/>
  <c r="I244" i="55"/>
  <c r="H244" i="55"/>
  <c r="G244" i="55"/>
  <c r="F244" i="55"/>
  <c r="Q243" i="55"/>
  <c r="P243" i="55"/>
  <c r="O243" i="55"/>
  <c r="N243" i="55"/>
  <c r="M243" i="55"/>
  <c r="L243" i="55"/>
  <c r="K243" i="55"/>
  <c r="J243" i="55"/>
  <c r="I243" i="55"/>
  <c r="H243" i="55"/>
  <c r="G243" i="55"/>
  <c r="F243" i="55"/>
  <c r="Q242" i="55"/>
  <c r="P242" i="55"/>
  <c r="O242" i="55"/>
  <c r="N242" i="55"/>
  <c r="M242" i="55"/>
  <c r="L242" i="55"/>
  <c r="K242" i="55"/>
  <c r="J242" i="55"/>
  <c r="I242" i="55"/>
  <c r="H242" i="55"/>
  <c r="G242" i="55"/>
  <c r="F242" i="55"/>
  <c r="E242" i="55"/>
  <c r="E210" i="55"/>
  <c r="S209" i="55"/>
  <c r="R209" i="55"/>
  <c r="Q209" i="55"/>
  <c r="P209" i="55"/>
  <c r="O209" i="55"/>
  <c r="N209" i="55"/>
  <c r="M209" i="55"/>
  <c r="L209" i="55"/>
  <c r="K209" i="55"/>
  <c r="J209" i="55"/>
  <c r="I209" i="55"/>
  <c r="H209" i="55"/>
  <c r="G209" i="55"/>
  <c r="F209" i="55"/>
  <c r="S208" i="55"/>
  <c r="R208" i="55"/>
  <c r="Q208" i="55"/>
  <c r="P208" i="55"/>
  <c r="O208" i="55"/>
  <c r="N208" i="55"/>
  <c r="M208" i="55"/>
  <c r="L208" i="55"/>
  <c r="K208" i="55"/>
  <c r="J208" i="55"/>
  <c r="I208" i="55"/>
  <c r="H208" i="55"/>
  <c r="G208" i="55"/>
  <c r="F208" i="55"/>
  <c r="S207" i="55"/>
  <c r="R207" i="55"/>
  <c r="P207" i="55"/>
  <c r="O207" i="55"/>
  <c r="N207" i="55"/>
  <c r="M207" i="55"/>
  <c r="L207" i="55"/>
  <c r="K207" i="55"/>
  <c r="J207" i="55"/>
  <c r="I207" i="55"/>
  <c r="H207" i="55"/>
  <c r="G207" i="55"/>
  <c r="F207" i="55"/>
  <c r="E207" i="55"/>
  <c r="E176" i="55"/>
  <c r="S175" i="55"/>
  <c r="R175" i="55"/>
  <c r="Q175" i="55"/>
  <c r="P175" i="55"/>
  <c r="O175" i="55"/>
  <c r="N175" i="55"/>
  <c r="M175" i="55"/>
  <c r="L175" i="55"/>
  <c r="K175" i="55"/>
  <c r="J175" i="55"/>
  <c r="I175" i="55"/>
  <c r="H175" i="55"/>
  <c r="G175" i="55"/>
  <c r="F175" i="55"/>
  <c r="S174" i="55"/>
  <c r="R174" i="55"/>
  <c r="Q174" i="55"/>
  <c r="P174" i="55"/>
  <c r="O174" i="55"/>
  <c r="N174" i="55"/>
  <c r="M174" i="55"/>
  <c r="L174" i="55"/>
  <c r="K174" i="55"/>
  <c r="J174" i="55"/>
  <c r="I174" i="55"/>
  <c r="H174" i="55"/>
  <c r="G174" i="55"/>
  <c r="F174" i="55"/>
  <c r="S173" i="55"/>
  <c r="R173" i="55"/>
  <c r="Q173" i="55"/>
  <c r="P173" i="55"/>
  <c r="O173" i="55"/>
  <c r="N173" i="55"/>
  <c r="M173" i="55"/>
  <c r="L173" i="55"/>
  <c r="K173" i="55"/>
  <c r="J173" i="55"/>
  <c r="I173" i="55"/>
  <c r="H173" i="55"/>
  <c r="G173" i="55"/>
  <c r="F173" i="55"/>
  <c r="E173" i="55"/>
  <c r="E141" i="55"/>
  <c r="S140" i="55"/>
  <c r="R140" i="55"/>
  <c r="Q140" i="55"/>
  <c r="P140" i="55"/>
  <c r="O140" i="55"/>
  <c r="N140" i="55"/>
  <c r="M140" i="55"/>
  <c r="L140" i="55"/>
  <c r="K140" i="55"/>
  <c r="J140" i="55"/>
  <c r="I140" i="55"/>
  <c r="H140" i="55"/>
  <c r="G140" i="55"/>
  <c r="F140" i="55"/>
  <c r="S139" i="55"/>
  <c r="R139" i="55"/>
  <c r="Q139" i="55"/>
  <c r="P139" i="55"/>
  <c r="O139" i="55"/>
  <c r="N139" i="55"/>
  <c r="M139" i="55"/>
  <c r="L139" i="55"/>
  <c r="K139" i="55"/>
  <c r="J139" i="55"/>
  <c r="I139" i="55"/>
  <c r="H139" i="55"/>
  <c r="G139" i="55"/>
  <c r="F139" i="55"/>
  <c r="S138" i="55"/>
  <c r="R138" i="55"/>
  <c r="Q138" i="55"/>
  <c r="P138" i="55"/>
  <c r="O138" i="55"/>
  <c r="N138" i="55"/>
  <c r="M138" i="55"/>
  <c r="L138" i="55"/>
  <c r="K138" i="55"/>
  <c r="J138" i="55"/>
  <c r="I138" i="55"/>
  <c r="H138" i="55"/>
  <c r="G138" i="55"/>
  <c r="F138" i="55"/>
  <c r="E138" i="55"/>
  <c r="E106" i="55"/>
  <c r="S105" i="55"/>
  <c r="R105" i="55"/>
  <c r="Q105" i="55"/>
  <c r="P105" i="55"/>
  <c r="O105" i="55"/>
  <c r="N105" i="55"/>
  <c r="M105" i="55"/>
  <c r="L105" i="55"/>
  <c r="K105" i="55"/>
  <c r="J105" i="55"/>
  <c r="I105" i="55"/>
  <c r="H105" i="55"/>
  <c r="G105" i="55"/>
  <c r="F105" i="55"/>
  <c r="S104" i="55"/>
  <c r="R104" i="55"/>
  <c r="Q104" i="55"/>
  <c r="P104" i="55"/>
  <c r="O104" i="55"/>
  <c r="N104" i="55"/>
  <c r="M104" i="55"/>
  <c r="L104" i="55"/>
  <c r="K104" i="55"/>
  <c r="J104" i="55"/>
  <c r="I104" i="55"/>
  <c r="H104" i="55"/>
  <c r="G104" i="55"/>
  <c r="F104" i="55"/>
  <c r="S103" i="55"/>
  <c r="R103" i="55"/>
  <c r="P103" i="55"/>
  <c r="O103" i="55"/>
  <c r="N103" i="55"/>
  <c r="M103" i="55"/>
  <c r="L103" i="55"/>
  <c r="K103" i="55"/>
  <c r="J103" i="55"/>
  <c r="I103" i="55"/>
  <c r="H103" i="55"/>
  <c r="G103" i="55"/>
  <c r="F103" i="55"/>
  <c r="E103" i="55"/>
  <c r="E72" i="55"/>
  <c r="S71" i="55"/>
  <c r="R71" i="55"/>
  <c r="Q71" i="55"/>
  <c r="P71" i="55"/>
  <c r="O71" i="55"/>
  <c r="N71" i="55"/>
  <c r="M71" i="55"/>
  <c r="L71" i="55"/>
  <c r="K71" i="55"/>
  <c r="J71" i="55"/>
  <c r="I71" i="55"/>
  <c r="H71" i="55"/>
  <c r="G71" i="55"/>
  <c r="F71" i="55"/>
  <c r="S70" i="55"/>
  <c r="R70" i="55"/>
  <c r="Q70" i="55"/>
  <c r="P70" i="55"/>
  <c r="O70" i="55"/>
  <c r="N70" i="55"/>
  <c r="M70" i="55"/>
  <c r="L70" i="55"/>
  <c r="K70" i="55"/>
  <c r="J70" i="55"/>
  <c r="I70" i="55"/>
  <c r="H70" i="55"/>
  <c r="G70" i="55"/>
  <c r="F70" i="55"/>
  <c r="S69" i="55"/>
  <c r="R69" i="55"/>
  <c r="Q69" i="55"/>
  <c r="P69" i="55"/>
  <c r="O69" i="55"/>
  <c r="N69" i="55"/>
  <c r="M69" i="55"/>
  <c r="L69" i="55"/>
  <c r="K69" i="55"/>
  <c r="J69" i="55"/>
  <c r="I69" i="55"/>
  <c r="H69" i="55"/>
  <c r="G69" i="55"/>
  <c r="F69" i="55"/>
  <c r="E69" i="55"/>
  <c r="E37" i="55"/>
  <c r="S36" i="55"/>
  <c r="R36" i="55"/>
  <c r="Q36" i="55"/>
  <c r="P36" i="55"/>
  <c r="O36" i="55"/>
  <c r="N36" i="55"/>
  <c r="M36" i="55"/>
  <c r="L36" i="55"/>
  <c r="K36" i="55"/>
  <c r="J36" i="55"/>
  <c r="I36" i="55"/>
  <c r="H36" i="55"/>
  <c r="G36" i="55"/>
  <c r="F36" i="55"/>
  <c r="S35" i="55"/>
  <c r="R35" i="55"/>
  <c r="Q35" i="55"/>
  <c r="P35" i="55"/>
  <c r="O35" i="55"/>
  <c r="N35" i="55"/>
  <c r="M35" i="55"/>
  <c r="L35" i="55"/>
  <c r="K35" i="55"/>
  <c r="J35" i="55"/>
  <c r="I35" i="55"/>
  <c r="H35" i="55"/>
  <c r="G35" i="55"/>
  <c r="F35" i="55"/>
  <c r="S34" i="55"/>
  <c r="R34" i="55"/>
  <c r="Q34" i="55"/>
  <c r="P34" i="55"/>
  <c r="O34" i="55"/>
  <c r="N34" i="55"/>
  <c r="M34" i="55"/>
  <c r="L34" i="55"/>
  <c r="K34" i="55"/>
  <c r="J34" i="55"/>
  <c r="I34" i="55"/>
  <c r="H34" i="55"/>
  <c r="G34" i="55"/>
  <c r="F34" i="55"/>
  <c r="E34" i="55"/>
  <c r="S416" i="54"/>
  <c r="E416" i="54"/>
  <c r="R415" i="54"/>
  <c r="Q415" i="54"/>
  <c r="P415" i="54"/>
  <c r="O415" i="54"/>
  <c r="N415" i="54"/>
  <c r="M415" i="54"/>
  <c r="L415" i="54"/>
  <c r="K415" i="54"/>
  <c r="J415" i="54"/>
  <c r="I415" i="54"/>
  <c r="H415" i="54"/>
  <c r="G415" i="54"/>
  <c r="F415" i="54"/>
  <c r="R414" i="54"/>
  <c r="Q414" i="54"/>
  <c r="P414" i="54"/>
  <c r="O414" i="54"/>
  <c r="N414" i="54"/>
  <c r="M414" i="54"/>
  <c r="L414" i="54"/>
  <c r="K414" i="54"/>
  <c r="J414" i="54"/>
  <c r="I414" i="54"/>
  <c r="H414" i="54"/>
  <c r="G414" i="54"/>
  <c r="F414" i="54"/>
  <c r="S413" i="54"/>
  <c r="R413" i="54"/>
  <c r="Q413" i="54"/>
  <c r="P413" i="54"/>
  <c r="O413" i="54"/>
  <c r="N413" i="54"/>
  <c r="M413" i="54"/>
  <c r="L413" i="54"/>
  <c r="K413" i="54"/>
  <c r="J413" i="54"/>
  <c r="I413" i="54"/>
  <c r="H413" i="54"/>
  <c r="G413" i="54"/>
  <c r="F413" i="54"/>
  <c r="E413" i="54"/>
  <c r="S381" i="54"/>
  <c r="E381" i="54"/>
  <c r="R380" i="54"/>
  <c r="Q380" i="54"/>
  <c r="P380" i="54"/>
  <c r="O380" i="54"/>
  <c r="N380" i="54"/>
  <c r="M380" i="54"/>
  <c r="L380" i="54"/>
  <c r="K380" i="54"/>
  <c r="J380" i="54"/>
  <c r="I380" i="54"/>
  <c r="H380" i="54"/>
  <c r="G380" i="54"/>
  <c r="F380" i="54"/>
  <c r="R379" i="54"/>
  <c r="Q379" i="54"/>
  <c r="P379" i="54"/>
  <c r="O379" i="54"/>
  <c r="N379" i="54"/>
  <c r="M379" i="54"/>
  <c r="L379" i="54"/>
  <c r="K379" i="54"/>
  <c r="J379" i="54"/>
  <c r="I379" i="54"/>
  <c r="H379" i="54"/>
  <c r="G379" i="54"/>
  <c r="F379" i="54"/>
  <c r="S378" i="54"/>
  <c r="R378" i="54"/>
  <c r="Q378" i="54"/>
  <c r="P378" i="54"/>
  <c r="O378" i="54"/>
  <c r="N378" i="54"/>
  <c r="M378" i="54"/>
  <c r="L378" i="54"/>
  <c r="K378" i="54"/>
  <c r="J378" i="54"/>
  <c r="I378" i="54"/>
  <c r="H378" i="54"/>
  <c r="G378" i="54"/>
  <c r="F378" i="54"/>
  <c r="E378" i="54"/>
  <c r="S349" i="54"/>
  <c r="E349" i="54"/>
  <c r="R348" i="54"/>
  <c r="Q348" i="54"/>
  <c r="P348" i="54"/>
  <c r="O348" i="54"/>
  <c r="N348" i="54"/>
  <c r="M348" i="54"/>
  <c r="L348" i="54"/>
  <c r="K348" i="54"/>
  <c r="J348" i="54"/>
  <c r="I348" i="54"/>
  <c r="H348" i="54"/>
  <c r="G348" i="54"/>
  <c r="F348" i="54"/>
  <c r="R347" i="54"/>
  <c r="Q347" i="54"/>
  <c r="P347" i="54"/>
  <c r="O347" i="54"/>
  <c r="N347" i="54"/>
  <c r="M347" i="54"/>
  <c r="L347" i="54"/>
  <c r="K347" i="54"/>
  <c r="J347" i="54"/>
  <c r="I347" i="54"/>
  <c r="H347" i="54"/>
  <c r="G347" i="54"/>
  <c r="F347" i="54"/>
  <c r="S346" i="54"/>
  <c r="R346" i="54"/>
  <c r="Q346" i="54"/>
  <c r="P346" i="54"/>
  <c r="O346" i="54"/>
  <c r="N346" i="54"/>
  <c r="M346" i="54"/>
  <c r="E346" i="54"/>
  <c r="S314" i="54"/>
  <c r="E314" i="54"/>
  <c r="R313" i="54"/>
  <c r="Q313" i="54"/>
  <c r="P313" i="54"/>
  <c r="O313" i="54"/>
  <c r="N313" i="54"/>
  <c r="M313" i="54"/>
  <c r="L313" i="54"/>
  <c r="K313" i="54"/>
  <c r="J313" i="54"/>
  <c r="I313" i="54"/>
  <c r="H313" i="54"/>
  <c r="G313" i="54"/>
  <c r="F313" i="54"/>
  <c r="R312" i="54"/>
  <c r="Q312" i="54"/>
  <c r="P312" i="54"/>
  <c r="O312" i="54"/>
  <c r="N312" i="54"/>
  <c r="M312" i="54"/>
  <c r="L312" i="54"/>
  <c r="K312" i="54"/>
  <c r="J312" i="54"/>
  <c r="I312" i="54"/>
  <c r="H312" i="54"/>
  <c r="G312" i="54"/>
  <c r="F312" i="54"/>
  <c r="S311" i="54"/>
  <c r="R311" i="54"/>
  <c r="Q311" i="54"/>
  <c r="P311" i="54"/>
  <c r="O311" i="54"/>
  <c r="N311" i="54"/>
  <c r="M311" i="54"/>
  <c r="L311" i="54"/>
  <c r="K311" i="54"/>
  <c r="J311" i="54"/>
  <c r="I311" i="54"/>
  <c r="H311" i="54"/>
  <c r="G311" i="54"/>
  <c r="F311" i="54"/>
  <c r="E311" i="54"/>
  <c r="S279" i="54"/>
  <c r="E279" i="54"/>
  <c r="R278" i="54"/>
  <c r="Q278" i="54"/>
  <c r="P278" i="54"/>
  <c r="O278" i="54"/>
  <c r="N278" i="54"/>
  <c r="M278" i="54"/>
  <c r="L278" i="54"/>
  <c r="K278" i="54"/>
  <c r="J278" i="54"/>
  <c r="I278" i="54"/>
  <c r="H278" i="54"/>
  <c r="G278" i="54"/>
  <c r="F278" i="54"/>
  <c r="R277" i="54"/>
  <c r="Q277" i="54"/>
  <c r="P277" i="54"/>
  <c r="O277" i="54"/>
  <c r="N277" i="54"/>
  <c r="M277" i="54"/>
  <c r="L277" i="54"/>
  <c r="K277" i="54"/>
  <c r="J277" i="54"/>
  <c r="I277" i="54"/>
  <c r="H277" i="54"/>
  <c r="G277" i="54"/>
  <c r="F277" i="54"/>
  <c r="R276" i="54"/>
  <c r="Q276" i="54"/>
  <c r="P276" i="54"/>
  <c r="O276" i="54"/>
  <c r="N276" i="54"/>
  <c r="M276" i="54"/>
  <c r="L276" i="54"/>
  <c r="K276" i="54"/>
  <c r="J276" i="54"/>
  <c r="I276" i="54"/>
  <c r="H276" i="54"/>
  <c r="G276" i="54"/>
  <c r="F276" i="54"/>
  <c r="E276" i="54"/>
  <c r="S245" i="54"/>
  <c r="E245" i="54"/>
  <c r="R244" i="54"/>
  <c r="Q244" i="54"/>
  <c r="P244" i="54"/>
  <c r="O244" i="54"/>
  <c r="N244" i="54"/>
  <c r="M244" i="54"/>
  <c r="L244" i="54"/>
  <c r="K244" i="54"/>
  <c r="J244" i="54"/>
  <c r="I244" i="54"/>
  <c r="H244" i="54"/>
  <c r="G244" i="54"/>
  <c r="F244" i="54"/>
  <c r="R243" i="54"/>
  <c r="Q243" i="54"/>
  <c r="P243" i="54"/>
  <c r="O243" i="54"/>
  <c r="N243" i="54"/>
  <c r="M243" i="54"/>
  <c r="L243" i="54"/>
  <c r="K243" i="54"/>
  <c r="J243" i="54"/>
  <c r="I243" i="54"/>
  <c r="H243" i="54"/>
  <c r="G243" i="54"/>
  <c r="F243" i="54"/>
  <c r="S242" i="54"/>
  <c r="Q242" i="54"/>
  <c r="P242" i="54"/>
  <c r="O242" i="54"/>
  <c r="N242" i="54"/>
  <c r="M242" i="54"/>
  <c r="L242" i="54"/>
  <c r="K242" i="54"/>
  <c r="J242" i="54"/>
  <c r="I242" i="54"/>
  <c r="H242" i="54"/>
  <c r="G242" i="54"/>
  <c r="F242" i="54"/>
  <c r="E242" i="54"/>
  <c r="S210" i="54"/>
  <c r="E210" i="54"/>
  <c r="R209" i="54"/>
  <c r="Q209" i="54"/>
  <c r="P209" i="54"/>
  <c r="O209" i="54"/>
  <c r="N209" i="54"/>
  <c r="M209" i="54"/>
  <c r="L209" i="54"/>
  <c r="K209" i="54"/>
  <c r="J209" i="54"/>
  <c r="I209" i="54"/>
  <c r="H209" i="54"/>
  <c r="G209" i="54"/>
  <c r="F209" i="54"/>
  <c r="R208" i="54"/>
  <c r="Q208" i="54"/>
  <c r="P208" i="54"/>
  <c r="O208" i="54"/>
  <c r="N208" i="54"/>
  <c r="M208" i="54"/>
  <c r="L208" i="54"/>
  <c r="K208" i="54"/>
  <c r="J208" i="54"/>
  <c r="I208" i="54"/>
  <c r="H208" i="54"/>
  <c r="G208" i="54"/>
  <c r="F208" i="54"/>
  <c r="S207" i="54"/>
  <c r="R207" i="54"/>
  <c r="Q207" i="54"/>
  <c r="P207" i="54"/>
  <c r="O207" i="54"/>
  <c r="N207" i="54"/>
  <c r="M207" i="54"/>
  <c r="L207" i="54"/>
  <c r="K207" i="54"/>
  <c r="J207" i="54"/>
  <c r="I207" i="54"/>
  <c r="H207" i="54"/>
  <c r="G207" i="54"/>
  <c r="F207" i="54"/>
  <c r="E207" i="54"/>
  <c r="S176" i="54"/>
  <c r="E176" i="54"/>
  <c r="R175" i="54"/>
  <c r="Q175" i="54"/>
  <c r="P175" i="54"/>
  <c r="O175" i="54"/>
  <c r="N175" i="54"/>
  <c r="M175" i="54"/>
  <c r="R174" i="54"/>
  <c r="Q174" i="54"/>
  <c r="P174" i="54"/>
  <c r="O174" i="54"/>
  <c r="N174" i="54"/>
  <c r="M174" i="54"/>
  <c r="S173" i="54"/>
  <c r="R173" i="54"/>
  <c r="Q173" i="54"/>
  <c r="P173" i="54"/>
  <c r="O173" i="54"/>
  <c r="N173" i="54"/>
  <c r="M173" i="54"/>
  <c r="S141" i="54"/>
  <c r="E141" i="54"/>
  <c r="R140" i="54"/>
  <c r="Q140" i="54"/>
  <c r="P140" i="54"/>
  <c r="O140" i="54"/>
  <c r="N140" i="54"/>
  <c r="M140" i="54"/>
  <c r="L140" i="54"/>
  <c r="K140" i="54"/>
  <c r="J140" i="54"/>
  <c r="I140" i="54"/>
  <c r="H140" i="54"/>
  <c r="G140" i="54"/>
  <c r="F140" i="54"/>
  <c r="R139" i="54"/>
  <c r="Q139" i="54"/>
  <c r="P139" i="54"/>
  <c r="O139" i="54"/>
  <c r="N139" i="54"/>
  <c r="M139" i="54"/>
  <c r="L139" i="54"/>
  <c r="K139" i="54"/>
  <c r="J139" i="54"/>
  <c r="I139" i="54"/>
  <c r="H139" i="54"/>
  <c r="G139" i="54"/>
  <c r="F139" i="54"/>
  <c r="S138" i="54"/>
  <c r="R138" i="54"/>
  <c r="Q138" i="54"/>
  <c r="P138" i="54"/>
  <c r="O138" i="54"/>
  <c r="N138" i="54"/>
  <c r="M138" i="54"/>
  <c r="L138" i="54"/>
  <c r="K138" i="54"/>
  <c r="J138" i="54"/>
  <c r="I138" i="54"/>
  <c r="H138" i="54"/>
  <c r="G138" i="54"/>
  <c r="F138" i="54"/>
  <c r="E138" i="54"/>
  <c r="S106" i="54"/>
  <c r="E106" i="54"/>
  <c r="R105" i="54"/>
  <c r="Q105" i="54"/>
  <c r="P105" i="54"/>
  <c r="O105" i="54"/>
  <c r="N105" i="54"/>
  <c r="M105" i="54"/>
  <c r="L105" i="54"/>
  <c r="K105" i="54"/>
  <c r="J105" i="54"/>
  <c r="I105" i="54"/>
  <c r="H105" i="54"/>
  <c r="G105" i="54"/>
  <c r="F105" i="54"/>
  <c r="R104" i="54"/>
  <c r="Q104" i="54"/>
  <c r="P104" i="54"/>
  <c r="O104" i="54"/>
  <c r="N104" i="54"/>
  <c r="M104" i="54"/>
  <c r="L104" i="54"/>
  <c r="K104" i="54"/>
  <c r="J104" i="54"/>
  <c r="I104" i="54"/>
  <c r="H104" i="54"/>
  <c r="G104" i="54"/>
  <c r="F104" i="54"/>
  <c r="R103" i="54"/>
  <c r="Q103" i="54"/>
  <c r="P103" i="54"/>
  <c r="O103" i="54"/>
  <c r="N103" i="54"/>
  <c r="M103" i="54"/>
  <c r="L103" i="54"/>
  <c r="K103" i="54"/>
  <c r="J103" i="54"/>
  <c r="I103" i="54"/>
  <c r="H103" i="54"/>
  <c r="G103" i="54"/>
  <c r="F103" i="54"/>
  <c r="E103" i="54"/>
  <c r="S72" i="54"/>
  <c r="E72" i="54"/>
  <c r="R71" i="54"/>
  <c r="Q71" i="54"/>
  <c r="P71" i="54"/>
  <c r="O71" i="54"/>
  <c r="N71" i="54"/>
  <c r="M71" i="54"/>
  <c r="L71" i="54"/>
  <c r="K71" i="54"/>
  <c r="J71" i="54"/>
  <c r="I71" i="54"/>
  <c r="H71" i="54"/>
  <c r="G71" i="54"/>
  <c r="F71" i="54"/>
  <c r="R70" i="54"/>
  <c r="Q70" i="54"/>
  <c r="P70" i="54"/>
  <c r="O70" i="54"/>
  <c r="N70" i="54"/>
  <c r="M70" i="54"/>
  <c r="L70" i="54"/>
  <c r="K70" i="54"/>
  <c r="J70" i="54"/>
  <c r="I70" i="54"/>
  <c r="H70" i="54"/>
  <c r="G70" i="54"/>
  <c r="F70" i="54"/>
  <c r="S69" i="54"/>
  <c r="R69" i="54"/>
  <c r="Q69" i="54"/>
  <c r="P69" i="54"/>
  <c r="O69" i="54"/>
  <c r="N69" i="54"/>
  <c r="M69" i="54"/>
  <c r="L69" i="54"/>
  <c r="K69" i="54"/>
  <c r="J69" i="54"/>
  <c r="I69" i="54"/>
  <c r="H69" i="54"/>
  <c r="G69" i="54"/>
  <c r="F69" i="54"/>
  <c r="E69" i="54"/>
  <c r="S37" i="54"/>
  <c r="E37" i="54"/>
  <c r="R36" i="54"/>
  <c r="Q36" i="54"/>
  <c r="P36" i="54"/>
  <c r="O36" i="54"/>
  <c r="N36" i="54"/>
  <c r="M36" i="54"/>
  <c r="L36" i="54"/>
  <c r="K36" i="54"/>
  <c r="J36" i="54"/>
  <c r="I36" i="54"/>
  <c r="H36" i="54"/>
  <c r="G36" i="54"/>
  <c r="F36" i="54"/>
  <c r="R35" i="54"/>
  <c r="Q35" i="54"/>
  <c r="P35" i="54"/>
  <c r="O35" i="54"/>
  <c r="N35" i="54"/>
  <c r="M35" i="54"/>
  <c r="L35" i="54"/>
  <c r="K35" i="54"/>
  <c r="J35" i="54"/>
  <c r="I35" i="54"/>
  <c r="H35" i="54"/>
  <c r="G35" i="54"/>
  <c r="F35" i="54"/>
  <c r="S34" i="54"/>
  <c r="R34" i="54"/>
  <c r="Q34" i="54"/>
  <c r="P34" i="54"/>
  <c r="O34" i="54"/>
  <c r="N34" i="54"/>
  <c r="M34" i="54"/>
  <c r="L34" i="54"/>
  <c r="K34" i="54"/>
  <c r="J34" i="54"/>
  <c r="I34" i="54"/>
  <c r="H34" i="54"/>
  <c r="G34" i="54"/>
  <c r="F34" i="54"/>
  <c r="E34" i="54"/>
  <c r="U416" i="53"/>
  <c r="E416" i="53"/>
  <c r="S415" i="53"/>
  <c r="R415" i="53"/>
  <c r="Q415" i="53"/>
  <c r="P415" i="53"/>
  <c r="O415" i="53"/>
  <c r="N415" i="53"/>
  <c r="M415" i="53"/>
  <c r="L415" i="53"/>
  <c r="K415" i="53"/>
  <c r="J415" i="53"/>
  <c r="I415" i="53"/>
  <c r="H415" i="53"/>
  <c r="G415" i="53"/>
  <c r="F415" i="53"/>
  <c r="S414" i="53"/>
  <c r="R414" i="53"/>
  <c r="Q414" i="53"/>
  <c r="P414" i="53"/>
  <c r="O414" i="53"/>
  <c r="N414" i="53"/>
  <c r="M414" i="53"/>
  <c r="L414" i="53"/>
  <c r="K414" i="53"/>
  <c r="J414" i="53"/>
  <c r="I414" i="53"/>
  <c r="H414" i="53"/>
  <c r="G414" i="53"/>
  <c r="F414" i="53"/>
  <c r="U413" i="53"/>
  <c r="S413" i="53"/>
  <c r="R413" i="53"/>
  <c r="Q413" i="53"/>
  <c r="P413" i="53"/>
  <c r="O413" i="53"/>
  <c r="N413" i="53"/>
  <c r="M413" i="53"/>
  <c r="L413" i="53"/>
  <c r="K413" i="53"/>
  <c r="J413" i="53"/>
  <c r="I413" i="53"/>
  <c r="H413" i="53"/>
  <c r="G413" i="53"/>
  <c r="F413" i="53"/>
  <c r="E413" i="53"/>
  <c r="E349" i="53"/>
  <c r="S348" i="53"/>
  <c r="R348" i="53"/>
  <c r="Q348" i="53"/>
  <c r="P348" i="53"/>
  <c r="O348" i="53"/>
  <c r="N348" i="53"/>
  <c r="M348" i="53"/>
  <c r="L348" i="53"/>
  <c r="K348" i="53"/>
  <c r="J348" i="53"/>
  <c r="I348" i="53"/>
  <c r="H348" i="53"/>
  <c r="G348" i="53"/>
  <c r="F348" i="53"/>
  <c r="S347" i="53"/>
  <c r="R347" i="53"/>
  <c r="Q347" i="53"/>
  <c r="P347" i="53"/>
  <c r="O347" i="53"/>
  <c r="N347" i="53"/>
  <c r="M347" i="53"/>
  <c r="L347" i="53"/>
  <c r="K347" i="53"/>
  <c r="J347" i="53"/>
  <c r="I347" i="53"/>
  <c r="H347" i="53"/>
  <c r="G347" i="53"/>
  <c r="F347" i="53"/>
  <c r="S346" i="53"/>
  <c r="R346" i="53"/>
  <c r="P346" i="53"/>
  <c r="O346" i="53"/>
  <c r="N346" i="53"/>
  <c r="M346" i="53"/>
  <c r="L346" i="53"/>
  <c r="K346" i="53"/>
  <c r="J346" i="53"/>
  <c r="I346" i="53"/>
  <c r="H346" i="53"/>
  <c r="G346" i="53"/>
  <c r="F346" i="53"/>
  <c r="E346" i="53"/>
  <c r="U314" i="53"/>
  <c r="E314" i="53"/>
  <c r="S313" i="53"/>
  <c r="Q313" i="53"/>
  <c r="P313" i="53"/>
  <c r="O313" i="53"/>
  <c r="N313" i="53"/>
  <c r="M313" i="53"/>
  <c r="L313" i="53"/>
  <c r="K313" i="53"/>
  <c r="J313" i="53"/>
  <c r="I313" i="53"/>
  <c r="H313" i="53"/>
  <c r="G313" i="53"/>
  <c r="F313" i="53"/>
  <c r="S312" i="53"/>
  <c r="Q312" i="53"/>
  <c r="P312" i="53"/>
  <c r="O312" i="53"/>
  <c r="N312" i="53"/>
  <c r="M312" i="53"/>
  <c r="L312" i="53"/>
  <c r="K312" i="53"/>
  <c r="J312" i="53"/>
  <c r="I312" i="53"/>
  <c r="H312" i="53"/>
  <c r="G312" i="53"/>
  <c r="F312" i="53"/>
  <c r="U311" i="53"/>
  <c r="S311" i="53"/>
  <c r="Q311" i="53"/>
  <c r="P311" i="53"/>
  <c r="O311" i="53"/>
  <c r="N311" i="53"/>
  <c r="M311" i="53"/>
  <c r="L311" i="53"/>
  <c r="K311" i="53"/>
  <c r="J311" i="53"/>
  <c r="I311" i="53"/>
  <c r="H311" i="53"/>
  <c r="G311" i="53"/>
  <c r="F311" i="53"/>
  <c r="E311" i="53"/>
  <c r="U279" i="53"/>
  <c r="E279" i="53"/>
  <c r="S278" i="53"/>
  <c r="R278" i="53"/>
  <c r="Q278" i="53"/>
  <c r="P278" i="53"/>
  <c r="O278" i="53"/>
  <c r="N278" i="53"/>
  <c r="M278" i="53"/>
  <c r="L278" i="53"/>
  <c r="K278" i="53"/>
  <c r="J278" i="53"/>
  <c r="I278" i="53"/>
  <c r="H278" i="53"/>
  <c r="G278" i="53"/>
  <c r="F278" i="53"/>
  <c r="S277" i="53"/>
  <c r="R277" i="53"/>
  <c r="Q277" i="53"/>
  <c r="P277" i="53"/>
  <c r="O277" i="53"/>
  <c r="N277" i="53"/>
  <c r="M277" i="53"/>
  <c r="L277" i="53"/>
  <c r="K277" i="53"/>
  <c r="J277" i="53"/>
  <c r="I277" i="53"/>
  <c r="H277" i="53"/>
  <c r="G277" i="53"/>
  <c r="F277" i="53"/>
  <c r="U276" i="53"/>
  <c r="S276" i="53"/>
  <c r="R276" i="53"/>
  <c r="P276" i="53"/>
  <c r="O276" i="53"/>
  <c r="N276" i="53"/>
  <c r="M276" i="53"/>
  <c r="L276" i="53"/>
  <c r="K276" i="53"/>
  <c r="J276" i="53"/>
  <c r="I276" i="53"/>
  <c r="H276" i="53"/>
  <c r="G276" i="53"/>
  <c r="F276" i="53"/>
  <c r="E276" i="53"/>
  <c r="U245" i="53"/>
  <c r="E245" i="53"/>
  <c r="S244" i="53"/>
  <c r="R244" i="53"/>
  <c r="Q244" i="53"/>
  <c r="P244" i="53"/>
  <c r="O244" i="53"/>
  <c r="N244" i="53"/>
  <c r="M244" i="53"/>
  <c r="L244" i="53"/>
  <c r="K244" i="53"/>
  <c r="J244" i="53"/>
  <c r="I244" i="53"/>
  <c r="H244" i="53"/>
  <c r="G244" i="53"/>
  <c r="F244" i="53"/>
  <c r="S243" i="53"/>
  <c r="R243" i="53"/>
  <c r="Q243" i="53"/>
  <c r="P243" i="53"/>
  <c r="O243" i="53"/>
  <c r="N243" i="53"/>
  <c r="M243" i="53"/>
  <c r="L243" i="53"/>
  <c r="K243" i="53"/>
  <c r="J243" i="53"/>
  <c r="I243" i="53"/>
  <c r="H243" i="53"/>
  <c r="G243" i="53"/>
  <c r="F243" i="53"/>
  <c r="U242" i="53"/>
  <c r="S242" i="53"/>
  <c r="R242" i="53"/>
  <c r="Q242" i="53"/>
  <c r="P242" i="53"/>
  <c r="O242" i="53"/>
  <c r="N242" i="53"/>
  <c r="M242" i="53"/>
  <c r="L242" i="53"/>
  <c r="K242" i="53"/>
  <c r="J242" i="53"/>
  <c r="I242" i="53"/>
  <c r="H242" i="53"/>
  <c r="G242" i="53"/>
  <c r="F242" i="53"/>
  <c r="E242" i="53"/>
  <c r="E210" i="53"/>
  <c r="S209" i="53"/>
  <c r="R209" i="53"/>
  <c r="Q209" i="53"/>
  <c r="P209" i="53"/>
  <c r="O209" i="53"/>
  <c r="N209" i="53"/>
  <c r="M209" i="53"/>
  <c r="L209" i="53"/>
  <c r="K209" i="53"/>
  <c r="J209" i="53"/>
  <c r="I209" i="53"/>
  <c r="H209" i="53"/>
  <c r="G209" i="53"/>
  <c r="F209" i="53"/>
  <c r="S208" i="53"/>
  <c r="R208" i="53"/>
  <c r="Q208" i="53"/>
  <c r="P208" i="53"/>
  <c r="O208" i="53"/>
  <c r="N208" i="53"/>
  <c r="M208" i="53"/>
  <c r="L208" i="53"/>
  <c r="K208" i="53"/>
  <c r="J208" i="53"/>
  <c r="I208" i="53"/>
  <c r="H208" i="53"/>
  <c r="G208" i="53"/>
  <c r="F208" i="53"/>
  <c r="U207" i="53"/>
  <c r="S207" i="53"/>
  <c r="R207" i="53"/>
  <c r="Q207" i="53"/>
  <c r="P207" i="53"/>
  <c r="O207" i="53"/>
  <c r="N207" i="53"/>
  <c r="M207" i="53"/>
  <c r="L207" i="53"/>
  <c r="K207" i="53"/>
  <c r="J207" i="53"/>
  <c r="I207" i="53"/>
  <c r="H207" i="53"/>
  <c r="G207" i="53"/>
  <c r="F207" i="53"/>
  <c r="E207" i="53"/>
  <c r="U176" i="53"/>
  <c r="E176" i="53"/>
  <c r="S175" i="53"/>
  <c r="R175" i="53"/>
  <c r="Q175" i="53"/>
  <c r="P175" i="53"/>
  <c r="O175" i="53"/>
  <c r="N175" i="53"/>
  <c r="M175" i="53"/>
  <c r="L175" i="53"/>
  <c r="K175" i="53"/>
  <c r="J175" i="53"/>
  <c r="I175" i="53"/>
  <c r="H175" i="53"/>
  <c r="G175" i="53"/>
  <c r="F175" i="53"/>
  <c r="S174" i="53"/>
  <c r="R174" i="53"/>
  <c r="Q174" i="53"/>
  <c r="P174" i="53"/>
  <c r="O174" i="53"/>
  <c r="N174" i="53"/>
  <c r="M174" i="53"/>
  <c r="L174" i="53"/>
  <c r="K174" i="53"/>
  <c r="J174" i="53"/>
  <c r="I174" i="53"/>
  <c r="H174" i="53"/>
  <c r="G174" i="53"/>
  <c r="F174" i="53"/>
  <c r="U173" i="53"/>
  <c r="S173" i="53"/>
  <c r="R173" i="53"/>
  <c r="Q173" i="53"/>
  <c r="P173" i="53"/>
  <c r="O173" i="53"/>
  <c r="N173" i="53"/>
  <c r="M173" i="53"/>
  <c r="L173" i="53"/>
  <c r="K173" i="53"/>
  <c r="J173" i="53"/>
  <c r="I173" i="53"/>
  <c r="H173" i="53"/>
  <c r="G173" i="53"/>
  <c r="F173" i="53"/>
  <c r="E173" i="53"/>
  <c r="U141" i="53"/>
  <c r="E141" i="53"/>
  <c r="S140" i="53"/>
  <c r="R140" i="53"/>
  <c r="Q140" i="53"/>
  <c r="P140" i="53"/>
  <c r="O140" i="53"/>
  <c r="N140" i="53"/>
  <c r="M140" i="53"/>
  <c r="L140" i="53"/>
  <c r="K140" i="53"/>
  <c r="J140" i="53"/>
  <c r="I140" i="53"/>
  <c r="H140" i="53"/>
  <c r="G140" i="53"/>
  <c r="F140" i="53"/>
  <c r="S139" i="53"/>
  <c r="R139" i="53"/>
  <c r="Q139" i="53"/>
  <c r="P139" i="53"/>
  <c r="O139" i="53"/>
  <c r="N139" i="53"/>
  <c r="M139" i="53"/>
  <c r="L139" i="53"/>
  <c r="K139" i="53"/>
  <c r="J139" i="53"/>
  <c r="I139" i="53"/>
  <c r="H139" i="53"/>
  <c r="G139" i="53"/>
  <c r="F139" i="53"/>
  <c r="U138" i="53"/>
  <c r="S138" i="53"/>
  <c r="R138" i="53"/>
  <c r="Q138" i="53"/>
  <c r="P138" i="53"/>
  <c r="O138" i="53"/>
  <c r="N138" i="53"/>
  <c r="M138" i="53"/>
  <c r="L138" i="53"/>
  <c r="K138" i="53"/>
  <c r="J138" i="53"/>
  <c r="I138" i="53"/>
  <c r="H138" i="53"/>
  <c r="G138" i="53"/>
  <c r="F138" i="53"/>
  <c r="E138" i="53"/>
  <c r="U106" i="53"/>
  <c r="E106" i="53"/>
  <c r="S105" i="53"/>
  <c r="R105" i="53"/>
  <c r="Q105" i="53"/>
  <c r="P105" i="53"/>
  <c r="O105" i="53"/>
  <c r="N105" i="53"/>
  <c r="M105" i="53"/>
  <c r="L105" i="53"/>
  <c r="K105" i="53"/>
  <c r="J105" i="53"/>
  <c r="I105" i="53"/>
  <c r="H105" i="53"/>
  <c r="G105" i="53"/>
  <c r="F105" i="53"/>
  <c r="S104" i="53"/>
  <c r="R104" i="53"/>
  <c r="Q104" i="53"/>
  <c r="P104" i="53"/>
  <c r="O104" i="53"/>
  <c r="N104" i="53"/>
  <c r="M104" i="53"/>
  <c r="L104" i="53"/>
  <c r="K104" i="53"/>
  <c r="J104" i="53"/>
  <c r="I104" i="53"/>
  <c r="H104" i="53"/>
  <c r="G104" i="53"/>
  <c r="F104" i="53"/>
  <c r="U103" i="53"/>
  <c r="S103" i="53"/>
  <c r="R103" i="53"/>
  <c r="Q103" i="53"/>
  <c r="P103" i="53"/>
  <c r="O103" i="53"/>
  <c r="N103" i="53"/>
  <c r="M103" i="53"/>
  <c r="L103" i="53"/>
  <c r="K103" i="53"/>
  <c r="J103" i="53"/>
  <c r="I103" i="53"/>
  <c r="H103" i="53"/>
  <c r="G103" i="53"/>
  <c r="F103" i="53"/>
  <c r="E103" i="53"/>
  <c r="U72" i="53"/>
  <c r="E72" i="53"/>
  <c r="S71" i="53"/>
  <c r="R71" i="53"/>
  <c r="Q71" i="53"/>
  <c r="P71" i="53"/>
  <c r="O71" i="53"/>
  <c r="N71" i="53"/>
  <c r="M71" i="53"/>
  <c r="L71" i="53"/>
  <c r="K71" i="53"/>
  <c r="J71" i="53"/>
  <c r="I71" i="53"/>
  <c r="H71" i="53"/>
  <c r="G71" i="53"/>
  <c r="F71" i="53"/>
  <c r="S70" i="53"/>
  <c r="R70" i="53"/>
  <c r="Q70" i="53"/>
  <c r="P70" i="53"/>
  <c r="O70" i="53"/>
  <c r="N70" i="53"/>
  <c r="M70" i="53"/>
  <c r="L70" i="53"/>
  <c r="K70" i="53"/>
  <c r="J70" i="53"/>
  <c r="I70" i="53"/>
  <c r="H70" i="53"/>
  <c r="G70" i="53"/>
  <c r="F70" i="53"/>
  <c r="U69" i="53"/>
  <c r="S69" i="53"/>
  <c r="R69" i="53"/>
  <c r="Q69" i="53"/>
  <c r="P69" i="53"/>
  <c r="O69" i="53"/>
  <c r="N69" i="53"/>
  <c r="M69" i="53"/>
  <c r="L69" i="53"/>
  <c r="K69" i="53"/>
  <c r="J69" i="53"/>
  <c r="I69" i="53"/>
  <c r="H69" i="53"/>
  <c r="G69" i="53"/>
  <c r="F69" i="53"/>
  <c r="E69" i="53"/>
  <c r="U37" i="53"/>
  <c r="E37" i="53"/>
  <c r="S36" i="53"/>
  <c r="R36" i="53"/>
  <c r="Q36" i="53"/>
  <c r="P36" i="53"/>
  <c r="O36" i="53"/>
  <c r="N36" i="53"/>
  <c r="M36" i="53"/>
  <c r="L36" i="53"/>
  <c r="K36" i="53"/>
  <c r="J36" i="53"/>
  <c r="I36" i="53"/>
  <c r="H36" i="53"/>
  <c r="G36" i="53"/>
  <c r="F36" i="53"/>
  <c r="S35" i="53"/>
  <c r="R35" i="53"/>
  <c r="Q35" i="53"/>
  <c r="P35" i="53"/>
  <c r="O35" i="53"/>
  <c r="N35" i="53"/>
  <c r="M35" i="53"/>
  <c r="L35" i="53"/>
  <c r="K35" i="53"/>
  <c r="J35" i="53"/>
  <c r="I35" i="53"/>
  <c r="H35" i="53"/>
  <c r="G35" i="53"/>
  <c r="F35" i="53"/>
  <c r="U34" i="53"/>
  <c r="S34" i="53"/>
  <c r="R34" i="53"/>
  <c r="Q34" i="53"/>
  <c r="P34" i="53"/>
  <c r="O34" i="53"/>
  <c r="N34" i="53"/>
  <c r="M34" i="53"/>
  <c r="L34" i="53"/>
  <c r="K34" i="53"/>
  <c r="J34" i="53"/>
  <c r="I34" i="53"/>
  <c r="H34" i="53"/>
  <c r="G34" i="53"/>
  <c r="F34" i="53"/>
  <c r="E34" i="53"/>
  <c r="T26" i="29" l="1"/>
  <c r="S26" i="29"/>
  <c r="R26" i="29"/>
  <c r="Q26" i="29"/>
  <c r="P26" i="29"/>
  <c r="O26" i="29"/>
  <c r="M26" i="29"/>
  <c r="L26" i="29"/>
  <c r="K26" i="29"/>
  <c r="J26" i="29"/>
  <c r="I26" i="29"/>
  <c r="T25" i="29" l="1"/>
  <c r="S25" i="29"/>
  <c r="Q25" i="29"/>
  <c r="M25" i="29"/>
  <c r="P25" i="29"/>
  <c r="O25" i="29"/>
  <c r="I25" i="29"/>
  <c r="J25" i="29"/>
  <c r="K25" i="29"/>
  <c r="U34" i="36" l="1"/>
  <c r="U35" i="36"/>
  <c r="U36" i="36"/>
  <c r="M24" i="29" l="1"/>
  <c r="J24" i="29" l="1"/>
  <c r="K24" i="29"/>
  <c r="L24" i="29"/>
  <c r="F378" i="36" l="1"/>
  <c r="G378" i="36"/>
  <c r="H378" i="36"/>
  <c r="I378" i="36"/>
  <c r="J378" i="36"/>
  <c r="K378" i="36"/>
  <c r="L378" i="36"/>
  <c r="M378" i="36"/>
  <c r="N378" i="36"/>
  <c r="O378" i="36"/>
  <c r="Q378" i="36"/>
  <c r="R378" i="36"/>
  <c r="S378" i="36"/>
  <c r="T378" i="36"/>
  <c r="U378" i="36"/>
  <c r="E379" i="36"/>
  <c r="F379" i="36"/>
  <c r="G379" i="36"/>
  <c r="H379" i="36"/>
  <c r="I379" i="36"/>
  <c r="J379" i="36"/>
  <c r="K379" i="36"/>
  <c r="L379" i="36"/>
  <c r="M379" i="36"/>
  <c r="N379" i="36"/>
  <c r="O379" i="36"/>
  <c r="P379" i="36"/>
  <c r="Q379" i="36"/>
  <c r="R379" i="36"/>
  <c r="S379" i="36"/>
  <c r="U379" i="36"/>
  <c r="T279" i="36" l="1"/>
  <c r="E279" i="36"/>
  <c r="U278" i="36"/>
  <c r="S278" i="36"/>
  <c r="R278" i="36"/>
  <c r="Q278" i="36"/>
  <c r="P278" i="36"/>
  <c r="O278" i="36"/>
  <c r="N278" i="36"/>
  <c r="M278" i="36"/>
  <c r="L278" i="36"/>
  <c r="K278" i="36"/>
  <c r="J278" i="36"/>
  <c r="I278" i="36"/>
  <c r="H278" i="36"/>
  <c r="G278" i="36"/>
  <c r="F278" i="36"/>
  <c r="U277" i="36"/>
  <c r="S277" i="36"/>
  <c r="R277" i="36"/>
  <c r="Q277" i="36"/>
  <c r="P277" i="36"/>
  <c r="O277" i="36"/>
  <c r="N277" i="36"/>
  <c r="M277" i="36"/>
  <c r="L277" i="36"/>
  <c r="K277" i="36"/>
  <c r="J277" i="36"/>
  <c r="I277" i="36"/>
  <c r="H277" i="36"/>
  <c r="G277" i="36"/>
  <c r="F277" i="36"/>
  <c r="U276" i="36"/>
  <c r="T276" i="36"/>
  <c r="S276" i="36"/>
  <c r="R276" i="36"/>
  <c r="Q276" i="36"/>
  <c r="P276" i="36"/>
  <c r="O276" i="36"/>
  <c r="N276" i="36"/>
  <c r="M276" i="36"/>
  <c r="L276" i="36"/>
  <c r="K276" i="36"/>
  <c r="J276" i="36"/>
  <c r="I276" i="36"/>
  <c r="H276" i="36"/>
  <c r="G276" i="36"/>
  <c r="F276" i="36"/>
  <c r="E276" i="36"/>
  <c r="T103" i="36" l="1"/>
  <c r="S103" i="36"/>
  <c r="R103" i="36"/>
  <c r="Q103" i="36"/>
  <c r="P103" i="36"/>
  <c r="O103" i="36"/>
  <c r="N103" i="36"/>
  <c r="M103" i="36"/>
  <c r="L103" i="36"/>
  <c r="K103" i="36"/>
  <c r="J103" i="36"/>
  <c r="I103" i="36"/>
  <c r="H103" i="36"/>
  <c r="G103" i="36"/>
  <c r="F103" i="36"/>
  <c r="E103" i="36"/>
  <c r="U103" i="36"/>
  <c r="E346" i="36" l="1"/>
  <c r="F346" i="36"/>
  <c r="G346" i="36"/>
  <c r="H346" i="36"/>
  <c r="I346" i="36"/>
  <c r="J346" i="36"/>
  <c r="K346" i="36"/>
  <c r="L346" i="36"/>
  <c r="M346" i="36"/>
  <c r="N346" i="36"/>
  <c r="O346" i="36"/>
  <c r="P346" i="36"/>
  <c r="Q346" i="36"/>
  <c r="R346" i="36"/>
  <c r="S346" i="36"/>
  <c r="T346" i="36"/>
  <c r="U346" i="36"/>
  <c r="F347" i="36"/>
  <c r="G347" i="36"/>
  <c r="H347" i="36"/>
  <c r="I347" i="36"/>
  <c r="J347" i="36"/>
  <c r="K347" i="36"/>
  <c r="L347" i="36"/>
  <c r="M347" i="36"/>
  <c r="N347" i="36"/>
  <c r="O347" i="36"/>
  <c r="P347" i="36"/>
  <c r="Q347" i="36"/>
  <c r="R347" i="36"/>
  <c r="S347" i="36"/>
  <c r="U347" i="36"/>
  <c r="F348" i="36"/>
  <c r="G348" i="36"/>
  <c r="H348" i="36"/>
  <c r="I348" i="36"/>
  <c r="J348" i="36"/>
  <c r="K348" i="36"/>
  <c r="L348" i="36"/>
  <c r="M348" i="36"/>
  <c r="N348" i="36"/>
  <c r="O348" i="36"/>
  <c r="P348" i="36"/>
  <c r="Q348" i="36"/>
  <c r="R348" i="36"/>
  <c r="S348" i="36"/>
  <c r="U348" i="36"/>
  <c r="T314" i="36" l="1"/>
  <c r="E314" i="36"/>
  <c r="U313" i="36"/>
  <c r="S313" i="36"/>
  <c r="R313" i="36"/>
  <c r="Q313" i="36"/>
  <c r="P313" i="36"/>
  <c r="O313" i="36"/>
  <c r="N313" i="36"/>
  <c r="M313" i="36"/>
  <c r="L313" i="36"/>
  <c r="K313" i="36"/>
  <c r="J313" i="36"/>
  <c r="I313" i="36"/>
  <c r="H313" i="36"/>
  <c r="G313" i="36"/>
  <c r="F313" i="36"/>
  <c r="U312" i="36"/>
  <c r="S312" i="36"/>
  <c r="R312" i="36"/>
  <c r="Q312" i="36"/>
  <c r="P312" i="36"/>
  <c r="O312" i="36"/>
  <c r="N312" i="36"/>
  <c r="M312" i="36"/>
  <c r="L312" i="36"/>
  <c r="K312" i="36"/>
  <c r="J312" i="36"/>
  <c r="I312" i="36"/>
  <c r="H312" i="36"/>
  <c r="G312" i="36"/>
  <c r="F312" i="36"/>
  <c r="E312" i="36"/>
  <c r="U311" i="36"/>
  <c r="T311" i="36"/>
  <c r="S311" i="36"/>
  <c r="R311" i="36"/>
  <c r="Q311" i="36"/>
  <c r="P311" i="36"/>
  <c r="O311" i="36"/>
  <c r="N311" i="36"/>
  <c r="M311" i="36"/>
  <c r="L311" i="36"/>
  <c r="K311" i="36"/>
  <c r="J311" i="36"/>
  <c r="I311" i="36"/>
  <c r="H311" i="36"/>
  <c r="G311" i="36"/>
  <c r="F311" i="36"/>
  <c r="E311" i="36"/>
  <c r="T416" i="36"/>
  <c r="E416" i="36"/>
  <c r="U415" i="36"/>
  <c r="S415" i="36"/>
  <c r="R415" i="36"/>
  <c r="Q415" i="36"/>
  <c r="P415" i="36"/>
  <c r="O415" i="36"/>
  <c r="N415" i="36"/>
  <c r="M415" i="36"/>
  <c r="L415" i="36"/>
  <c r="K415" i="36"/>
  <c r="J415" i="36"/>
  <c r="I415" i="36"/>
  <c r="H415" i="36"/>
  <c r="G415" i="36"/>
  <c r="F415" i="36"/>
  <c r="U414" i="36"/>
  <c r="S414" i="36"/>
  <c r="R414" i="36"/>
  <c r="Q414" i="36"/>
  <c r="P414" i="36"/>
  <c r="O414" i="36"/>
  <c r="N414" i="36"/>
  <c r="M414" i="36"/>
  <c r="L414" i="36"/>
  <c r="K414" i="36"/>
  <c r="J414" i="36"/>
  <c r="I414" i="36"/>
  <c r="H414" i="36"/>
  <c r="G414" i="36"/>
  <c r="F414" i="36"/>
  <c r="E414" i="36"/>
  <c r="U413" i="36"/>
  <c r="T413" i="36"/>
  <c r="S413" i="36"/>
  <c r="R413" i="36"/>
  <c r="Q413" i="36"/>
  <c r="P413" i="36"/>
  <c r="O413" i="36"/>
  <c r="N413" i="36"/>
  <c r="M413" i="36"/>
  <c r="L413" i="36"/>
  <c r="K413" i="36"/>
  <c r="J413" i="36"/>
  <c r="I413" i="36"/>
  <c r="H413" i="36"/>
  <c r="G413" i="36"/>
  <c r="F413" i="36"/>
  <c r="E413" i="36"/>
  <c r="T141" i="36"/>
  <c r="T37" i="36"/>
  <c r="E37" i="36"/>
  <c r="S36" i="36"/>
  <c r="R36" i="36"/>
  <c r="Q36" i="36"/>
  <c r="P36" i="36"/>
  <c r="O36" i="36"/>
  <c r="N36" i="36"/>
  <c r="M36" i="36"/>
  <c r="L36" i="36"/>
  <c r="K36" i="36"/>
  <c r="J36" i="36"/>
  <c r="I36" i="36"/>
  <c r="H36" i="36"/>
  <c r="G36" i="36"/>
  <c r="F36" i="36"/>
  <c r="S35" i="36"/>
  <c r="R35" i="36"/>
  <c r="Q35" i="36"/>
  <c r="P35" i="36"/>
  <c r="O35" i="36"/>
  <c r="N35" i="36"/>
  <c r="M35" i="36"/>
  <c r="L35" i="36"/>
  <c r="K35" i="36"/>
  <c r="J35" i="36"/>
  <c r="I35" i="36"/>
  <c r="H35" i="36"/>
  <c r="G35" i="36"/>
  <c r="F35" i="36"/>
  <c r="T34" i="36"/>
  <c r="S34" i="36"/>
  <c r="O34" i="36"/>
  <c r="N34" i="36"/>
  <c r="M34" i="36"/>
  <c r="L34" i="36"/>
  <c r="K34" i="36"/>
  <c r="J34" i="36"/>
  <c r="I34" i="36"/>
  <c r="H34" i="36"/>
  <c r="G34" i="36"/>
  <c r="F34" i="36"/>
  <c r="E34" i="36"/>
  <c r="T349" i="36"/>
  <c r="E349" i="36"/>
  <c r="T245" i="36"/>
  <c r="E245" i="36"/>
  <c r="U244" i="36"/>
  <c r="S244" i="36"/>
  <c r="R244" i="36"/>
  <c r="Q244" i="36"/>
  <c r="P244" i="36"/>
  <c r="O244" i="36"/>
  <c r="N244" i="36"/>
  <c r="M244" i="36"/>
  <c r="L244" i="36"/>
  <c r="K244" i="36"/>
  <c r="J244" i="36"/>
  <c r="I244" i="36"/>
  <c r="H244" i="36"/>
  <c r="G244" i="36"/>
  <c r="F244" i="36"/>
  <c r="U243" i="36"/>
  <c r="S243" i="36"/>
  <c r="R243" i="36"/>
  <c r="Q243" i="36"/>
  <c r="P243" i="36"/>
  <c r="O243" i="36"/>
  <c r="N243" i="36"/>
  <c r="M243" i="36"/>
  <c r="L243" i="36"/>
  <c r="K243" i="36"/>
  <c r="J243" i="36"/>
  <c r="I243" i="36"/>
  <c r="H243" i="36"/>
  <c r="G243" i="36"/>
  <c r="F243" i="36"/>
  <c r="E243" i="36"/>
  <c r="U242" i="36"/>
  <c r="T242" i="36"/>
  <c r="S242" i="36"/>
  <c r="R242" i="36"/>
  <c r="Q242" i="36"/>
  <c r="P242" i="36"/>
  <c r="O242" i="36"/>
  <c r="N242" i="36"/>
  <c r="M242" i="36"/>
  <c r="L242" i="36"/>
  <c r="K242" i="36"/>
  <c r="J242" i="36"/>
  <c r="I242" i="36"/>
  <c r="H242" i="36"/>
  <c r="G242" i="36"/>
  <c r="F242" i="36"/>
  <c r="E242" i="36"/>
  <c r="T176" i="36"/>
  <c r="E176" i="36"/>
  <c r="U175" i="36"/>
  <c r="S175" i="36"/>
  <c r="R175" i="36"/>
  <c r="Q175" i="36"/>
  <c r="P175" i="36"/>
  <c r="O175" i="36"/>
  <c r="N175" i="36"/>
  <c r="M175" i="36"/>
  <c r="L175" i="36"/>
  <c r="K175" i="36"/>
  <c r="J175" i="36"/>
  <c r="I175" i="36"/>
  <c r="H175" i="36"/>
  <c r="G175" i="36"/>
  <c r="F175" i="36"/>
  <c r="U174" i="36"/>
  <c r="S174" i="36"/>
  <c r="R174" i="36"/>
  <c r="Q174" i="36"/>
  <c r="P174" i="36"/>
  <c r="O174" i="36"/>
  <c r="N174" i="36"/>
  <c r="M174" i="36"/>
  <c r="L174" i="36"/>
  <c r="K174" i="36"/>
  <c r="J174" i="36"/>
  <c r="I174" i="36"/>
  <c r="H174" i="36"/>
  <c r="G174" i="36"/>
  <c r="F174" i="36"/>
  <c r="E174" i="36"/>
  <c r="U173" i="36"/>
  <c r="T173" i="36"/>
  <c r="S173" i="36"/>
  <c r="R173" i="36"/>
  <c r="Q173" i="36"/>
  <c r="P173" i="36"/>
  <c r="O173" i="36"/>
  <c r="N173" i="36"/>
  <c r="M173" i="36"/>
  <c r="L173" i="36"/>
  <c r="K173" i="36"/>
  <c r="J173" i="36"/>
  <c r="I173" i="36"/>
  <c r="H173" i="36"/>
  <c r="G173" i="36"/>
  <c r="F173" i="36"/>
  <c r="E173" i="36"/>
  <c r="E141" i="36"/>
  <c r="U140" i="36"/>
  <c r="S140" i="36"/>
  <c r="R140" i="36"/>
  <c r="Q140" i="36"/>
  <c r="P140" i="36"/>
  <c r="O140" i="36"/>
  <c r="N140" i="36"/>
  <c r="M140" i="36"/>
  <c r="L140" i="36"/>
  <c r="K140" i="36"/>
  <c r="J140" i="36"/>
  <c r="I140" i="36"/>
  <c r="H140" i="36"/>
  <c r="G140" i="36"/>
  <c r="F140" i="36"/>
  <c r="U139" i="36"/>
  <c r="S139" i="36"/>
  <c r="R139" i="36"/>
  <c r="Q139" i="36"/>
  <c r="P139" i="36"/>
  <c r="O139" i="36"/>
  <c r="N139" i="36"/>
  <c r="M139" i="36"/>
  <c r="L139" i="36"/>
  <c r="K139" i="36"/>
  <c r="J139" i="36"/>
  <c r="I139" i="36"/>
  <c r="H139" i="36"/>
  <c r="G139" i="36"/>
  <c r="F139" i="36"/>
  <c r="E139" i="36"/>
  <c r="U138" i="36"/>
  <c r="T138" i="36"/>
  <c r="S138" i="36"/>
  <c r="R138" i="36"/>
  <c r="Q138" i="36"/>
  <c r="P138" i="36"/>
  <c r="O138" i="36"/>
  <c r="N138" i="36"/>
  <c r="M138" i="36"/>
  <c r="L138" i="36"/>
  <c r="K138" i="36"/>
  <c r="J138" i="36"/>
  <c r="I138" i="36"/>
  <c r="H138" i="36"/>
  <c r="G138" i="36"/>
  <c r="F138" i="36"/>
  <c r="E138" i="36"/>
  <c r="T106" i="36"/>
  <c r="E106" i="36"/>
  <c r="U105" i="36"/>
  <c r="S105" i="36"/>
  <c r="R105" i="36"/>
  <c r="Q105" i="36"/>
  <c r="P105" i="36"/>
  <c r="O105" i="36"/>
  <c r="N105" i="36"/>
  <c r="M105" i="36"/>
  <c r="L105" i="36"/>
  <c r="K105" i="36"/>
  <c r="J105" i="36"/>
  <c r="I105" i="36"/>
  <c r="H105" i="36"/>
  <c r="G105" i="36"/>
  <c r="F105" i="36"/>
  <c r="U104" i="36"/>
  <c r="S104" i="36"/>
  <c r="R104" i="36"/>
  <c r="Q104" i="36"/>
  <c r="P104" i="36"/>
  <c r="O104" i="36"/>
  <c r="N104" i="36"/>
  <c r="M104" i="36"/>
  <c r="L104" i="36"/>
  <c r="K104" i="36"/>
  <c r="J104" i="36"/>
  <c r="I104" i="36"/>
  <c r="H104" i="36"/>
  <c r="G104" i="36"/>
  <c r="F104" i="36"/>
  <c r="T72" i="36"/>
  <c r="E72" i="36"/>
  <c r="D36" i="39"/>
  <c r="D35" i="39"/>
  <c r="D34" i="39"/>
  <c r="T381" i="36"/>
  <c r="E381" i="36"/>
  <c r="U380" i="36"/>
  <c r="S380" i="36"/>
  <c r="R380" i="36"/>
  <c r="Q380" i="36"/>
  <c r="P380" i="36"/>
  <c r="O380" i="36"/>
  <c r="N380" i="36"/>
  <c r="M380" i="36"/>
  <c r="L380" i="36"/>
  <c r="K380" i="36"/>
  <c r="J380" i="36"/>
  <c r="I380" i="36"/>
  <c r="H380" i="36"/>
  <c r="G380" i="36"/>
  <c r="F380" i="36"/>
  <c r="E34" i="39"/>
  <c r="F34" i="39"/>
  <c r="G34" i="39"/>
  <c r="H34" i="39"/>
  <c r="I34" i="39"/>
  <c r="E35" i="39"/>
  <c r="F35" i="39"/>
  <c r="G35" i="39"/>
  <c r="H35" i="39"/>
  <c r="I35" i="39"/>
  <c r="E36" i="39"/>
  <c r="F36" i="39"/>
  <c r="G36" i="39"/>
  <c r="H36" i="39"/>
  <c r="I36" i="39"/>
</calcChain>
</file>

<file path=xl/sharedStrings.xml><?xml version="1.0" encoding="utf-8"?>
<sst xmlns="http://schemas.openxmlformats.org/spreadsheetml/2006/main" count="10233" uniqueCount="498">
  <si>
    <t>日</t>
    <rPh sb="0" eb="1">
      <t>ヒ</t>
    </rPh>
    <phoneticPr fontId="4"/>
  </si>
  <si>
    <t>天候</t>
    <rPh sb="0" eb="2">
      <t>テンコウ</t>
    </rPh>
    <phoneticPr fontId="4"/>
  </si>
  <si>
    <t>気温</t>
    <rPh sb="0" eb="2">
      <t>キオン</t>
    </rPh>
    <phoneticPr fontId="4"/>
  </si>
  <si>
    <t>多項目試験結果</t>
    <rPh sb="0" eb="3">
      <t>タコウモク</t>
    </rPh>
    <rPh sb="3" eb="5">
      <t>シケン</t>
    </rPh>
    <rPh sb="5" eb="7">
      <t>ケッカ</t>
    </rPh>
    <phoneticPr fontId="4"/>
  </si>
  <si>
    <t>原水</t>
    <rPh sb="0" eb="2">
      <t>ゲンスイ</t>
    </rPh>
    <phoneticPr fontId="4"/>
  </si>
  <si>
    <t>配水</t>
    <rPh sb="0" eb="2">
      <t>ハイスイ</t>
    </rPh>
    <phoneticPr fontId="4"/>
  </si>
  <si>
    <t>水温(℃)</t>
    <rPh sb="0" eb="2">
      <t>スイオン</t>
    </rPh>
    <phoneticPr fontId="4"/>
  </si>
  <si>
    <t>濁度(度)</t>
    <rPh sb="0" eb="2">
      <t>ダクド</t>
    </rPh>
    <rPh sb="3" eb="4">
      <t>ド</t>
    </rPh>
    <phoneticPr fontId="4"/>
  </si>
  <si>
    <t>電気伝導率(mS/m)</t>
    <rPh sb="0" eb="2">
      <t>デンキ</t>
    </rPh>
    <rPh sb="2" eb="5">
      <t>デンドウリツ</t>
    </rPh>
    <phoneticPr fontId="4"/>
  </si>
  <si>
    <t>(℃)</t>
  </si>
  <si>
    <t>曜日</t>
    <rPh sb="0" eb="2">
      <t>ヨウビ</t>
    </rPh>
    <phoneticPr fontId="4"/>
  </si>
  <si>
    <t>℃</t>
  </si>
  <si>
    <t>ｐH</t>
  </si>
  <si>
    <t>mS/m</t>
  </si>
  <si>
    <t>COD</t>
  </si>
  <si>
    <t>BOD</t>
  </si>
  <si>
    <t>ｱﾝﾓﾆｳﾑｲｵﾝ</t>
  </si>
  <si>
    <t>シリカ</t>
  </si>
  <si>
    <t>4月</t>
    <rPh sb="1" eb="2">
      <t>ガツ</t>
    </rPh>
    <phoneticPr fontId="4"/>
  </si>
  <si>
    <t>項目</t>
    <rPh sb="0" eb="2">
      <t>コウモク</t>
    </rPh>
    <phoneticPr fontId="5"/>
  </si>
  <si>
    <t>単位</t>
    <rPh sb="0" eb="2">
      <t>タンイ</t>
    </rPh>
    <phoneticPr fontId="5"/>
  </si>
  <si>
    <t>原水</t>
    <rPh sb="0" eb="2">
      <t>ゲンスイ</t>
    </rPh>
    <phoneticPr fontId="5"/>
  </si>
  <si>
    <t>配水</t>
    <rPh sb="0" eb="2">
      <t>ハイスイ</t>
    </rPh>
    <phoneticPr fontId="5"/>
  </si>
  <si>
    <t>備考</t>
    <rPh sb="0" eb="2">
      <t>ビコウ</t>
    </rPh>
    <phoneticPr fontId="5"/>
  </si>
  <si>
    <t/>
  </si>
  <si>
    <t>郡本浄水場</t>
    <rPh sb="0" eb="2">
      <t>コオリモト</t>
    </rPh>
    <rPh sb="2" eb="5">
      <t>ジョウスイジョウ</t>
    </rPh>
    <phoneticPr fontId="4"/>
  </si>
  <si>
    <t>ｐＨ</t>
  </si>
  <si>
    <t>―</t>
  </si>
  <si>
    <t>南八幡浄水場</t>
    <rPh sb="3" eb="6">
      <t>ジョウスイジョウ</t>
    </rPh>
    <phoneticPr fontId="4"/>
  </si>
  <si>
    <t>マンガン</t>
  </si>
  <si>
    <t>印旛沼浄水場</t>
    <rPh sb="0" eb="3">
      <t>インバヌマ</t>
    </rPh>
    <rPh sb="3" eb="6">
      <t>ジョウスイジョウ</t>
    </rPh>
    <phoneticPr fontId="4"/>
  </si>
  <si>
    <t>年度</t>
    <rPh sb="0" eb="2">
      <t>ネンド</t>
    </rPh>
    <phoneticPr fontId="4"/>
  </si>
  <si>
    <t>空港南部給水場</t>
    <rPh sb="0" eb="1">
      <t>カラ</t>
    </rPh>
    <rPh sb="1" eb="2">
      <t>ミナト</t>
    </rPh>
    <rPh sb="2" eb="3">
      <t>ミナミ</t>
    </rPh>
    <rPh sb="3" eb="4">
      <t>ブ</t>
    </rPh>
    <rPh sb="4" eb="5">
      <t>キュウ</t>
    </rPh>
    <rPh sb="5" eb="6">
      <t>ミズ</t>
    </rPh>
    <rPh sb="6" eb="7">
      <t>バ</t>
    </rPh>
    <phoneticPr fontId="4"/>
  </si>
  <si>
    <t>横芝給水場</t>
    <rPh sb="0" eb="1">
      <t>ヨコ</t>
    </rPh>
    <rPh sb="1" eb="2">
      <t>シバ</t>
    </rPh>
    <rPh sb="2" eb="3">
      <t>キュウ</t>
    </rPh>
    <rPh sb="3" eb="4">
      <t>ミズ</t>
    </rPh>
    <rPh sb="4" eb="5">
      <t>バ</t>
    </rPh>
    <phoneticPr fontId="4"/>
  </si>
  <si>
    <t>項目</t>
    <rPh sb="0" eb="2">
      <t>コウモク</t>
    </rPh>
    <phoneticPr fontId="4"/>
  </si>
  <si>
    <t>硫酸イオン</t>
    <rPh sb="0" eb="2">
      <t>リュウサン</t>
    </rPh>
    <phoneticPr fontId="4"/>
  </si>
  <si>
    <t>浄水施設の薬品沈殿池から出る汚泥を処理する排水処理設備は、濃縮・脱水・乾燥の工程があります。</t>
  </si>
  <si>
    <t>各浄水場の排水処理設備の概要は次のとおりです。</t>
  </si>
  <si>
    <t>浄水場名</t>
  </si>
  <si>
    <t>南八幡</t>
  </si>
  <si>
    <t>佐倉</t>
  </si>
  <si>
    <t>人見</t>
  </si>
  <si>
    <t>取水源</t>
  </si>
  <si>
    <t>江戸川</t>
  </si>
  <si>
    <t>長柄ダム</t>
  </si>
  <si>
    <t>91㎡</t>
  </si>
  <si>
    <t>×４台</t>
  </si>
  <si>
    <t>×２台</t>
  </si>
  <si>
    <t>280㎡</t>
  </si>
  <si>
    <t>×１台</t>
  </si>
  <si>
    <t>133㎡</t>
  </si>
  <si>
    <t>215㎡</t>
  </si>
  <si>
    <t>×７床</t>
  </si>
  <si>
    <t>5.14/日</t>
  </si>
  <si>
    <t>7.4/日</t>
  </si>
  <si>
    <t>3.3/日</t>
  </si>
  <si>
    <t>16.9/日</t>
  </si>
  <si>
    <t>5.98/回</t>
  </si>
  <si>
    <t>50%以下</t>
  </si>
  <si>
    <t>60%以下</t>
  </si>
  <si>
    <t>75%以下</t>
  </si>
  <si>
    <t>消石灰</t>
  </si>
  <si>
    <t>なし</t>
  </si>
  <si>
    <t>備考</t>
  </si>
  <si>
    <t>袖ケ浦</t>
    <rPh sb="0" eb="3">
      <t>ソデガウラ</t>
    </rPh>
    <phoneticPr fontId="4"/>
  </si>
  <si>
    <t>（単位：ｔ）</t>
    <rPh sb="1" eb="3">
      <t>タンイ</t>
    </rPh>
    <phoneticPr fontId="4"/>
  </si>
  <si>
    <t>南八幡</t>
    <rPh sb="0" eb="3">
      <t>ミナミヤワタ</t>
    </rPh>
    <phoneticPr fontId="4"/>
  </si>
  <si>
    <t>佐倉</t>
    <rPh sb="0" eb="2">
      <t>サクラ</t>
    </rPh>
    <phoneticPr fontId="4"/>
  </si>
  <si>
    <t>人見</t>
    <rPh sb="0" eb="2">
      <t>ヒトミ</t>
    </rPh>
    <phoneticPr fontId="4"/>
  </si>
  <si>
    <t>H16</t>
  </si>
  <si>
    <t>H17</t>
  </si>
  <si>
    <t>H18</t>
  </si>
  <si>
    <t>H19</t>
  </si>
  <si>
    <t>H20</t>
  </si>
  <si>
    <t>H21</t>
  </si>
  <si>
    <t>H22</t>
  </si>
  <si>
    <t>H23</t>
  </si>
  <si>
    <t>H24</t>
  </si>
  <si>
    <t>印旛沼浄水場では、脱水処理の工程で石灰を混ぜている。</t>
    <rPh sb="0" eb="3">
      <t>インバヌマ</t>
    </rPh>
    <rPh sb="3" eb="6">
      <t>ジョウスイジョウ</t>
    </rPh>
    <rPh sb="9" eb="11">
      <t>ダッスイ</t>
    </rPh>
    <rPh sb="11" eb="13">
      <t>ショリ</t>
    </rPh>
    <rPh sb="14" eb="16">
      <t>コウテイ</t>
    </rPh>
    <rPh sb="17" eb="19">
      <t>セッカイ</t>
    </rPh>
    <rPh sb="20" eb="21">
      <t>マ</t>
    </rPh>
    <phoneticPr fontId="4"/>
  </si>
  <si>
    <t>　浄水薬品については、浄水場毎に原水水質や処理方式により適合したものを選定して使用している。</t>
    <rPh sb="1" eb="3">
      <t>ジョウスイ</t>
    </rPh>
    <rPh sb="3" eb="5">
      <t>ヤクヒン</t>
    </rPh>
    <rPh sb="11" eb="14">
      <t>ジョウスイジョウ</t>
    </rPh>
    <rPh sb="14" eb="15">
      <t>ゴト</t>
    </rPh>
    <rPh sb="16" eb="18">
      <t>ゲンスイ</t>
    </rPh>
    <rPh sb="18" eb="20">
      <t>スイシツ</t>
    </rPh>
    <rPh sb="21" eb="23">
      <t>ショリ</t>
    </rPh>
    <rPh sb="23" eb="25">
      <t>ホウシキ</t>
    </rPh>
    <rPh sb="28" eb="30">
      <t>テキゴウ</t>
    </rPh>
    <rPh sb="35" eb="37">
      <t>センテイ</t>
    </rPh>
    <rPh sb="39" eb="41">
      <t>シヨウ</t>
    </rPh>
    <phoneticPr fontId="4"/>
  </si>
  <si>
    <t>（１）浄水場で使用している凝集剤の規格は次のとおりである。</t>
    <rPh sb="3" eb="6">
      <t>ジョウスイジョウ</t>
    </rPh>
    <rPh sb="7" eb="9">
      <t>シヨウ</t>
    </rPh>
    <rPh sb="13" eb="15">
      <t>ギョウシュウ</t>
    </rPh>
    <rPh sb="15" eb="16">
      <t>ザイ</t>
    </rPh>
    <rPh sb="17" eb="19">
      <t>キカク</t>
    </rPh>
    <rPh sb="20" eb="21">
      <t>ツギ</t>
    </rPh>
    <phoneticPr fontId="4"/>
  </si>
  <si>
    <t>液体硫酸アルミニウム</t>
    <rPh sb="0" eb="2">
      <t>エキタイ</t>
    </rPh>
    <rPh sb="2" eb="4">
      <t>リュウサン</t>
    </rPh>
    <phoneticPr fontId="4"/>
  </si>
  <si>
    <t>ポリ塩化アルミニウム</t>
    <rPh sb="2" eb="4">
      <t>エンカ</t>
    </rPh>
    <phoneticPr fontId="4"/>
  </si>
  <si>
    <t>液体塩化アルミニウム</t>
    <rPh sb="0" eb="2">
      <t>エキタイ</t>
    </rPh>
    <rPh sb="2" eb="4">
      <t>エンカ</t>
    </rPh>
    <phoneticPr fontId="4"/>
  </si>
  <si>
    <t>(LAS)</t>
  </si>
  <si>
    <t>(PAC)</t>
  </si>
  <si>
    <t>(LAC)</t>
  </si>
  <si>
    <t>規格</t>
    <rPh sb="0" eb="2">
      <t>キカク</t>
    </rPh>
    <phoneticPr fontId="4"/>
  </si>
  <si>
    <t>JIS K 1475-1996</t>
  </si>
  <si>
    <t>独自規格</t>
    <rPh sb="0" eb="2">
      <t>ドクジ</t>
    </rPh>
    <rPh sb="2" eb="4">
      <t>キカク</t>
    </rPh>
    <phoneticPr fontId="4"/>
  </si>
  <si>
    <t>外観</t>
    <rPh sb="0" eb="2">
      <t>ガイカン</t>
    </rPh>
    <phoneticPr fontId="4"/>
  </si>
  <si>
    <t>無色～黄味がかった
薄い褐色の透明液体</t>
    <rPh sb="0" eb="2">
      <t>ムショク</t>
    </rPh>
    <rPh sb="3" eb="4">
      <t>キ</t>
    </rPh>
    <rPh sb="4" eb="5">
      <t>ミ</t>
    </rPh>
    <rPh sb="10" eb="11">
      <t>ウス</t>
    </rPh>
    <rPh sb="12" eb="14">
      <t>カッショク</t>
    </rPh>
    <rPh sb="15" eb="17">
      <t>トウメイ</t>
    </rPh>
    <rPh sb="17" eb="19">
      <t>エキタイ</t>
    </rPh>
    <phoneticPr fontId="4"/>
  </si>
  <si>
    <t>無色～淡黄褐色の液体</t>
    <rPh sb="0" eb="2">
      <t>ムショク</t>
    </rPh>
    <rPh sb="3" eb="4">
      <t>タン</t>
    </rPh>
    <rPh sb="4" eb="7">
      <t>オウカッショク</t>
    </rPh>
    <rPh sb="8" eb="10">
      <t>エキタイ</t>
    </rPh>
    <phoneticPr fontId="4"/>
  </si>
  <si>
    <t>黄色透明液体</t>
    <rPh sb="0" eb="2">
      <t>オウショク</t>
    </rPh>
    <rPh sb="2" eb="4">
      <t>トウメイ</t>
    </rPh>
    <rPh sb="4" eb="6">
      <t>エキタイ</t>
    </rPh>
    <phoneticPr fontId="4"/>
  </si>
  <si>
    <t>酸化アルミニウム</t>
    <rPh sb="0" eb="2">
      <t>サンカ</t>
    </rPh>
    <phoneticPr fontId="4"/>
  </si>
  <si>
    <t>7.0～8.2%</t>
  </si>
  <si>
    <t>10.0～11.0%</t>
  </si>
  <si>
    <t>11.0～12.0%</t>
  </si>
  <si>
    <t>pH値</t>
    <rPh sb="2" eb="3">
      <t>チ</t>
    </rPh>
    <phoneticPr fontId="4"/>
  </si>
  <si>
    <t>3.0以上</t>
    <rPh sb="3" eb="5">
      <t>イジョウ</t>
    </rPh>
    <phoneticPr fontId="4"/>
  </si>
  <si>
    <t>3.5～5</t>
  </si>
  <si>
    <t>アンモニア性窒素</t>
    <rPh sb="5" eb="6">
      <t>セイ</t>
    </rPh>
    <rPh sb="6" eb="8">
      <t>チッソ</t>
    </rPh>
    <phoneticPr fontId="4"/>
  </si>
  <si>
    <t>0.01%以下</t>
    <rPh sb="5" eb="7">
      <t>イカ</t>
    </rPh>
    <phoneticPr fontId="4"/>
  </si>
  <si>
    <t>ヒ素</t>
    <rPh sb="1" eb="2">
      <t>ソ</t>
    </rPh>
    <phoneticPr fontId="4"/>
  </si>
  <si>
    <t>0.02%以下</t>
    <rPh sb="5" eb="7">
      <t>イカ</t>
    </rPh>
    <phoneticPr fontId="4"/>
  </si>
  <si>
    <t>鉄</t>
    <rPh sb="0" eb="1">
      <t>テツ</t>
    </rPh>
    <phoneticPr fontId="4"/>
  </si>
  <si>
    <t>カドミウム</t>
  </si>
  <si>
    <t>鉛</t>
    <rPh sb="0" eb="1">
      <t>ナマリ</t>
    </rPh>
    <phoneticPr fontId="4"/>
  </si>
  <si>
    <t>水銀</t>
    <rPh sb="0" eb="2">
      <t>スイギン</t>
    </rPh>
    <phoneticPr fontId="4"/>
  </si>
  <si>
    <t>クロム</t>
  </si>
  <si>
    <t>比重</t>
    <rPh sb="0" eb="2">
      <t>ヒジュウ</t>
    </rPh>
    <phoneticPr fontId="4"/>
  </si>
  <si>
    <t>7%  1.28</t>
  </si>
  <si>
    <t>1.19以上</t>
    <rPh sb="4" eb="6">
      <t>イジョウ</t>
    </rPh>
    <phoneticPr fontId="4"/>
  </si>
  <si>
    <t>1.25以上</t>
    <rPh sb="4" eb="6">
      <t>イジョウ</t>
    </rPh>
    <phoneticPr fontId="4"/>
  </si>
  <si>
    <t>8%  1.32</t>
  </si>
  <si>
    <t>3.5%以下</t>
    <rPh sb="4" eb="6">
      <t>イカ</t>
    </rPh>
    <phoneticPr fontId="4"/>
  </si>
  <si>
    <t>※塩基度</t>
    <rPh sb="1" eb="3">
      <t>エンキ</t>
    </rPh>
    <rPh sb="3" eb="4">
      <t>ド</t>
    </rPh>
    <phoneticPr fontId="4"/>
  </si>
  <si>
    <t>45～65%</t>
  </si>
  <si>
    <t>特記事項</t>
    <rPh sb="0" eb="2">
      <t>トッキ</t>
    </rPh>
    <rPh sb="2" eb="4">
      <t>ジコウ</t>
    </rPh>
    <phoneticPr fontId="4"/>
  </si>
  <si>
    <t>硫酸アルミニウム8%濃度のものは、冬の時期に結晶が析出することがあるので、保温するか、7%のものを使用する。</t>
    <rPh sb="0" eb="2">
      <t>リュウサン</t>
    </rPh>
    <rPh sb="10" eb="12">
      <t>ノウド</t>
    </rPh>
    <rPh sb="17" eb="18">
      <t>フユ</t>
    </rPh>
    <rPh sb="19" eb="21">
      <t>ジキ</t>
    </rPh>
    <rPh sb="22" eb="24">
      <t>ケッショウ</t>
    </rPh>
    <rPh sb="25" eb="27">
      <t>セキシュツ</t>
    </rPh>
    <rPh sb="37" eb="39">
      <t>ホオン</t>
    </rPh>
    <rPh sb="49" eb="51">
      <t>シヨウ</t>
    </rPh>
    <phoneticPr fontId="4"/>
  </si>
  <si>
    <t>リサイクル製品
強腐食性</t>
    <rPh sb="5" eb="7">
      <t>セイヒン</t>
    </rPh>
    <rPh sb="8" eb="9">
      <t>キョウ</t>
    </rPh>
    <rPh sb="9" eb="12">
      <t>フショクセイ</t>
    </rPh>
    <phoneticPr fontId="4"/>
  </si>
  <si>
    <t>『取り扱い上の注意』
①次亜塩素酸ソーダと混合すると有毒な塩素ガスを発生する。
②取扱いは、保護具（保護メガネ、耐酸性手袋等）の着用。
③他の薬品と混合すると沈殿が生じる場合がある。</t>
    <rPh sb="1" eb="2">
      <t>ト</t>
    </rPh>
    <rPh sb="3" eb="4">
      <t>アツカ</t>
    </rPh>
    <rPh sb="5" eb="6">
      <t>ジョウ</t>
    </rPh>
    <rPh sb="7" eb="9">
      <t>チュウイ</t>
    </rPh>
    <rPh sb="12" eb="17">
      <t>ジアエンソサン</t>
    </rPh>
    <rPh sb="21" eb="23">
      <t>コンゴウ</t>
    </rPh>
    <rPh sb="26" eb="28">
      <t>ユウドク</t>
    </rPh>
    <rPh sb="29" eb="31">
      <t>エンソ</t>
    </rPh>
    <rPh sb="34" eb="36">
      <t>ハッセイ</t>
    </rPh>
    <rPh sb="41" eb="43">
      <t>トリアツカイ</t>
    </rPh>
    <rPh sb="46" eb="48">
      <t>ホゴ</t>
    </rPh>
    <rPh sb="48" eb="49">
      <t>グ</t>
    </rPh>
    <rPh sb="50" eb="52">
      <t>ホゴ</t>
    </rPh>
    <rPh sb="56" eb="59">
      <t>タイサンセイ</t>
    </rPh>
    <rPh sb="59" eb="61">
      <t>テブクロ</t>
    </rPh>
    <rPh sb="61" eb="62">
      <t>トウ</t>
    </rPh>
    <rPh sb="64" eb="66">
      <t>チャクヨウ</t>
    </rPh>
    <rPh sb="69" eb="70">
      <t>タ</t>
    </rPh>
    <rPh sb="71" eb="73">
      <t>ヤクヒン</t>
    </rPh>
    <rPh sb="74" eb="76">
      <t>コンゴウ</t>
    </rPh>
    <rPh sb="79" eb="81">
      <t>チンデン</t>
    </rPh>
    <rPh sb="82" eb="83">
      <t>ショウ</t>
    </rPh>
    <rPh sb="85" eb="87">
      <t>バアイ</t>
    </rPh>
    <phoneticPr fontId="4"/>
  </si>
  <si>
    <t>『応急処置』
①目に入った場合は、直ちに多量の水で15分以上洗眼し、眼科医の診断を受ける。
②皮膚に付着した場合は、十分に水洗いする。</t>
    <rPh sb="1" eb="3">
      <t>オウキュウ</t>
    </rPh>
    <rPh sb="3" eb="5">
      <t>ショチ</t>
    </rPh>
    <rPh sb="8" eb="9">
      <t>メ</t>
    </rPh>
    <rPh sb="10" eb="11">
      <t>ハイ</t>
    </rPh>
    <rPh sb="13" eb="15">
      <t>バアイ</t>
    </rPh>
    <rPh sb="17" eb="18">
      <t>タダ</t>
    </rPh>
    <rPh sb="20" eb="22">
      <t>タリョウ</t>
    </rPh>
    <rPh sb="23" eb="24">
      <t>ミズ</t>
    </rPh>
    <rPh sb="27" eb="28">
      <t>フン</t>
    </rPh>
    <rPh sb="28" eb="30">
      <t>イジョウ</t>
    </rPh>
    <rPh sb="30" eb="32">
      <t>センガン</t>
    </rPh>
    <rPh sb="34" eb="37">
      <t>ガンカイ</t>
    </rPh>
    <rPh sb="38" eb="40">
      <t>シンダン</t>
    </rPh>
    <rPh sb="41" eb="42">
      <t>ウ</t>
    </rPh>
    <rPh sb="47" eb="49">
      <t>ヒフ</t>
    </rPh>
    <rPh sb="50" eb="52">
      <t>フチャク</t>
    </rPh>
    <rPh sb="54" eb="56">
      <t>バアイ</t>
    </rPh>
    <rPh sb="58" eb="60">
      <t>ジュウブン</t>
    </rPh>
    <rPh sb="61" eb="62">
      <t>ミズ</t>
    </rPh>
    <rPh sb="62" eb="63">
      <t>アラ</t>
    </rPh>
    <phoneticPr fontId="4"/>
  </si>
  <si>
    <t>使用浄水場</t>
    <rPh sb="0" eb="2">
      <t>シヨウ</t>
    </rPh>
    <rPh sb="2" eb="5">
      <t>ジョウスイジョウ</t>
    </rPh>
    <phoneticPr fontId="4"/>
  </si>
  <si>
    <t>南八幡浄水場</t>
    <rPh sb="0" eb="1">
      <t>ミナミ</t>
    </rPh>
    <rPh sb="1" eb="3">
      <t>ヤワタ</t>
    </rPh>
    <rPh sb="3" eb="6">
      <t>ジョウスイジョウ</t>
    </rPh>
    <phoneticPr fontId="4"/>
  </si>
  <si>
    <t>佐倉浄水場</t>
    <rPh sb="0" eb="2">
      <t>サクラ</t>
    </rPh>
    <rPh sb="2" eb="5">
      <t>ジョウスイジョウ</t>
    </rPh>
    <phoneticPr fontId="4"/>
  </si>
  <si>
    <t>人見浄水場</t>
    <rPh sb="0" eb="2">
      <t>ヒトミ</t>
    </rPh>
    <rPh sb="2" eb="5">
      <t>ジョウスイジョウ</t>
    </rPh>
    <phoneticPr fontId="4"/>
  </si>
  <si>
    <t>（２）浄水場で使用しているpH調整剤の規格は次のとおりである。</t>
    <rPh sb="3" eb="6">
      <t>ジョウスイジョウ</t>
    </rPh>
    <rPh sb="7" eb="9">
      <t>シヨウ</t>
    </rPh>
    <rPh sb="15" eb="18">
      <t>チョウセイザイ</t>
    </rPh>
    <rPh sb="19" eb="21">
      <t>キカク</t>
    </rPh>
    <rPh sb="22" eb="23">
      <t>ツギ</t>
    </rPh>
    <phoneticPr fontId="4"/>
  </si>
  <si>
    <t>硫酸</t>
    <rPh sb="0" eb="2">
      <t>リュウサン</t>
    </rPh>
    <phoneticPr fontId="4"/>
  </si>
  <si>
    <t>濃度</t>
    <rPh sb="0" eb="2">
      <t>ノウド</t>
    </rPh>
    <phoneticPr fontId="4"/>
  </si>
  <si>
    <t>浄水薬品</t>
    <rPh sb="0" eb="2">
      <t>ジョウスイ</t>
    </rPh>
    <rPh sb="2" eb="4">
      <t>ヤクヒン</t>
    </rPh>
    <phoneticPr fontId="4"/>
  </si>
  <si>
    <t>JWWA K134-2003に準拠した独自規格</t>
    <rPh sb="15" eb="17">
      <t>ジュンキョ</t>
    </rPh>
    <rPh sb="19" eb="21">
      <t>ドクジ</t>
    </rPh>
    <rPh sb="21" eb="23">
      <t>キカク</t>
    </rPh>
    <phoneticPr fontId="4"/>
  </si>
  <si>
    <r>
      <t>印旛沼</t>
    </r>
    <r>
      <rPr>
        <vertAlign val="superscript"/>
        <sz val="11"/>
        <color indexed="8"/>
        <rFont val="ＭＳ Ｐ明朝"/>
        <family val="1"/>
        <charset val="128"/>
      </rPr>
      <t>※１</t>
    </r>
    <rPh sb="0" eb="3">
      <t>インバヌマ</t>
    </rPh>
    <phoneticPr fontId="4"/>
  </si>
  <si>
    <t>郡本</t>
    <rPh sb="0" eb="2">
      <t>コオリモト</t>
    </rPh>
    <phoneticPr fontId="4"/>
  </si>
  <si>
    <t>皿木</t>
    <rPh sb="0" eb="2">
      <t>サラキ</t>
    </rPh>
    <phoneticPr fontId="4"/>
  </si>
  <si>
    <t>LAS</t>
  </si>
  <si>
    <t>PAC</t>
  </si>
  <si>
    <t>NaClO</t>
  </si>
  <si>
    <t>MICS</t>
  </si>
  <si>
    <t>LAC</t>
  </si>
  <si>
    <r>
      <t>硫酸</t>
    </r>
    <r>
      <rPr>
        <vertAlign val="superscript"/>
        <sz val="9"/>
        <color indexed="8"/>
        <rFont val="ＭＳ Ｐ明朝"/>
        <family val="1"/>
        <charset val="128"/>
      </rPr>
      <t>※2</t>
    </r>
    <rPh sb="0" eb="2">
      <t>リュウサン</t>
    </rPh>
    <phoneticPr fontId="4"/>
  </si>
  <si>
    <r>
      <t>MICS/
硫酸</t>
    </r>
    <r>
      <rPr>
        <vertAlign val="superscript"/>
        <sz val="9"/>
        <color indexed="8"/>
        <rFont val="ＭＳ Ｐ明朝"/>
        <family val="1"/>
        <charset val="128"/>
      </rPr>
      <t>※３</t>
    </r>
    <rPh sb="6" eb="8">
      <t>リュウサン</t>
    </rPh>
    <phoneticPr fontId="4"/>
  </si>
  <si>
    <t>（注）</t>
    <rPh sb="1" eb="2">
      <t>チュウ</t>
    </rPh>
    <phoneticPr fontId="4"/>
  </si>
  <si>
    <t>：液体硫酸アルミニウム（凝集剤）</t>
    <rPh sb="1" eb="3">
      <t>エキタイ</t>
    </rPh>
    <rPh sb="3" eb="5">
      <t>リュウサン</t>
    </rPh>
    <rPh sb="12" eb="15">
      <t>ギョウシュウザイ</t>
    </rPh>
    <phoneticPr fontId="4"/>
  </si>
  <si>
    <t>：ｐH調整用</t>
    <rPh sb="3" eb="6">
      <t>チョウセイヨウ</t>
    </rPh>
    <phoneticPr fontId="4"/>
  </si>
  <si>
    <t>：ポリ塩化アルミニウム（凝集剤）</t>
    <rPh sb="3" eb="5">
      <t>エンカ</t>
    </rPh>
    <rPh sb="12" eb="15">
      <t>ギョウシュウザイ</t>
    </rPh>
    <phoneticPr fontId="4"/>
  </si>
  <si>
    <t>：含鉄液体硫酸アルミニウム（凝集剤、皿木分場ではｐH調整に使用）</t>
    <rPh sb="1" eb="2">
      <t>ガン</t>
    </rPh>
    <rPh sb="2" eb="3">
      <t>テツ</t>
    </rPh>
    <rPh sb="3" eb="5">
      <t>エキタイ</t>
    </rPh>
    <rPh sb="5" eb="7">
      <t>リュウサン</t>
    </rPh>
    <rPh sb="14" eb="17">
      <t>ギョウシュウザイ</t>
    </rPh>
    <rPh sb="18" eb="21">
      <t>サラキブン</t>
    </rPh>
    <rPh sb="21" eb="22">
      <t>ジョウ</t>
    </rPh>
    <rPh sb="26" eb="28">
      <t>チョウセイ</t>
    </rPh>
    <rPh sb="29" eb="31">
      <t>シヨウ</t>
    </rPh>
    <phoneticPr fontId="4"/>
  </si>
  <si>
    <t>：次亜塩素酸ナトリウム（殺藻剤）</t>
    <rPh sb="1" eb="2">
      <t>ジ</t>
    </rPh>
    <rPh sb="2" eb="6">
      <t>アエンソサン</t>
    </rPh>
    <rPh sb="12" eb="13">
      <t>サツ</t>
    </rPh>
    <rPh sb="13" eb="14">
      <t>モ</t>
    </rPh>
    <rPh sb="14" eb="15">
      <t>ザイ</t>
    </rPh>
    <phoneticPr fontId="4"/>
  </si>
  <si>
    <t>：塩化アルミニウム（凝集剤）</t>
    <rPh sb="1" eb="3">
      <t>エンカ</t>
    </rPh>
    <rPh sb="10" eb="13">
      <t>ギョウシュウザイ</t>
    </rPh>
    <phoneticPr fontId="4"/>
  </si>
  <si>
    <t>薬品の使用量</t>
    <rPh sb="0" eb="2">
      <t>ヤクヒン</t>
    </rPh>
    <rPh sb="3" eb="6">
      <t>シヨウリョウ</t>
    </rPh>
    <phoneticPr fontId="4"/>
  </si>
  <si>
    <t>Nｏ</t>
  </si>
  <si>
    <t>南八幡浄水場</t>
    <rPh sb="0" eb="3">
      <t>ミナミヤワタ</t>
    </rPh>
    <rPh sb="3" eb="5">
      <t>ジョウスイ</t>
    </rPh>
    <rPh sb="5" eb="6">
      <t>バ</t>
    </rPh>
    <phoneticPr fontId="4"/>
  </si>
  <si>
    <t>人見浄水場</t>
    <rPh sb="0" eb="2">
      <t>ヒトミ</t>
    </rPh>
    <rPh sb="2" eb="4">
      <t>ジョウスイ</t>
    </rPh>
    <rPh sb="4" eb="5">
      <t>バ</t>
    </rPh>
    <phoneticPr fontId="4"/>
  </si>
  <si>
    <t>全シアン</t>
    <rPh sb="0" eb="1">
      <t>ゼン</t>
    </rPh>
    <phoneticPr fontId="4"/>
  </si>
  <si>
    <t>有機燐</t>
    <rPh sb="0" eb="2">
      <t>ユウキ</t>
    </rPh>
    <rPh sb="2" eb="3">
      <t>リン</t>
    </rPh>
    <phoneticPr fontId="4"/>
  </si>
  <si>
    <t>六価クロム</t>
    <rPh sb="0" eb="1">
      <t>ロク</t>
    </rPh>
    <rPh sb="1" eb="2">
      <t>カ</t>
    </rPh>
    <phoneticPr fontId="4"/>
  </si>
  <si>
    <t>砒素</t>
    <rPh sb="0" eb="2">
      <t>ヒソ</t>
    </rPh>
    <phoneticPr fontId="4"/>
  </si>
  <si>
    <t>総水銀</t>
    <rPh sb="0" eb="1">
      <t>ソウ</t>
    </rPh>
    <rPh sb="1" eb="3">
      <t>スイギン</t>
    </rPh>
    <phoneticPr fontId="4"/>
  </si>
  <si>
    <t>アルキル水銀</t>
    <rPh sb="4" eb="6">
      <t>スイギン</t>
    </rPh>
    <phoneticPr fontId="4"/>
  </si>
  <si>
    <t>PCB</t>
  </si>
  <si>
    <t>ジクロロメタン</t>
  </si>
  <si>
    <t>四塩化炭素</t>
    <rPh sb="0" eb="1">
      <t>シ</t>
    </rPh>
    <rPh sb="1" eb="3">
      <t>エンカ</t>
    </rPh>
    <rPh sb="3" eb="5">
      <t>タンソ</t>
    </rPh>
    <phoneticPr fontId="4"/>
  </si>
  <si>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</si>
  <si>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</si>
  <si>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</si>
  <si>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</si>
  <si>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</si>
  <si>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</si>
  <si>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</si>
  <si>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</si>
  <si>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</si>
  <si>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</si>
  <si>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</si>
  <si>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</si>
  <si>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</si>
  <si>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水素イオン濃度     （ｐH）</t>
    <rPh sb="0" eb="2">
      <t>スイソ</t>
    </rPh>
    <rPh sb="5" eb="7">
      <t>ノウド</t>
    </rPh>
    <phoneticPr fontId="4"/>
  </si>
  <si>
    <t>分析項目　　　　　　　採取日</t>
    <rPh sb="0" eb="2">
      <t>ブンセキ</t>
    </rPh>
    <rPh sb="2" eb="4">
      <t>コウモク</t>
    </rPh>
    <rPh sb="11" eb="13">
      <t>サイシュ</t>
    </rPh>
    <rPh sb="13" eb="14">
      <t>ヒ</t>
    </rPh>
    <phoneticPr fontId="4"/>
  </si>
  <si>
    <t>単位：　mg/L     （水素イオン濃度、含水率以外）</t>
    <rPh sb="0" eb="2">
      <t>タンイ</t>
    </rPh>
    <rPh sb="22" eb="24">
      <t>ガンスイ</t>
    </rPh>
    <rPh sb="24" eb="25">
      <t>リツ</t>
    </rPh>
    <rPh sb="25" eb="27">
      <t>イガイ</t>
    </rPh>
    <phoneticPr fontId="4"/>
  </si>
  <si>
    <r>
      <t>※[Al</t>
    </r>
    <r>
      <rPr>
        <vertAlign val="subscript"/>
        <sz val="11"/>
        <rFont val="ＭＳ Ｐ明朝"/>
        <family val="1"/>
        <charset val="128"/>
      </rPr>
      <t>2</t>
    </r>
    <r>
      <rPr>
        <sz val="11"/>
        <rFont val="ＭＳ Ｐ明朝"/>
        <family val="1"/>
        <charset val="128"/>
      </rPr>
      <t>(OH)</t>
    </r>
    <r>
      <rPr>
        <vertAlign val="subscript"/>
        <sz val="11"/>
        <rFont val="ＭＳ Ｐ明朝"/>
        <family val="1"/>
        <charset val="128"/>
      </rPr>
      <t>n</t>
    </r>
    <r>
      <rPr>
        <sz val="11"/>
        <rFont val="ＭＳ Ｐ明朝"/>
        <family val="1"/>
        <charset val="128"/>
      </rPr>
      <t>Cl</t>
    </r>
    <r>
      <rPr>
        <vertAlign val="subscript"/>
        <sz val="11"/>
        <rFont val="ＭＳ Ｐ明朝"/>
        <family val="1"/>
        <charset val="128"/>
      </rPr>
      <t>6-n</t>
    </r>
    <r>
      <rPr>
        <sz val="11"/>
        <rFont val="ＭＳ Ｐ明朝"/>
        <family val="1"/>
        <charset val="128"/>
      </rPr>
      <t>]</t>
    </r>
    <r>
      <rPr>
        <vertAlign val="subscript"/>
        <sz val="11"/>
        <rFont val="ＭＳ Ｐ明朝"/>
        <family val="1"/>
        <charset val="128"/>
      </rPr>
      <t>m</t>
    </r>
    <r>
      <rPr>
        <sz val="11"/>
        <rFont val="ＭＳ Ｐ明朝"/>
        <family val="1"/>
        <charset val="128"/>
      </rPr>
      <t>において塩基度=n/6×100(%)</t>
    </r>
    <rPh sb="21" eb="23">
      <t>エンキ</t>
    </rPh>
    <rPh sb="23" eb="24">
      <t>ド</t>
    </rPh>
    <phoneticPr fontId="4"/>
  </si>
  <si>
    <t>分析方法等
(印旛沼浄水場以外）</t>
    <rPh sb="0" eb="2">
      <t>ブンセキ</t>
    </rPh>
    <rPh sb="2" eb="4">
      <t>ホウホウ</t>
    </rPh>
    <rPh sb="4" eb="5">
      <t>トウ</t>
    </rPh>
    <rPh sb="7" eb="10">
      <t>インバヌマ</t>
    </rPh>
    <rPh sb="10" eb="13">
      <t>ジョウスイジョウ</t>
    </rPh>
    <rPh sb="13" eb="15">
      <t>イガイ</t>
    </rPh>
    <phoneticPr fontId="4"/>
  </si>
  <si>
    <t>5月</t>
    <rPh sb="1" eb="2">
      <t>ガツ</t>
    </rPh>
    <phoneticPr fontId="4"/>
  </si>
  <si>
    <t>6月</t>
    <rPh sb="1" eb="2">
      <t>ガツ</t>
    </rPh>
    <phoneticPr fontId="4"/>
  </si>
  <si>
    <t>水温</t>
    <rPh sb="0" eb="2">
      <t>スイオン</t>
    </rPh>
    <phoneticPr fontId="5"/>
  </si>
  <si>
    <t>濁度</t>
    <rPh sb="0" eb="2">
      <t>ダクド</t>
    </rPh>
    <phoneticPr fontId="5"/>
  </si>
  <si>
    <t>度</t>
    <rPh sb="0" eb="1">
      <t>ド</t>
    </rPh>
    <phoneticPr fontId="5"/>
  </si>
  <si>
    <t>電気伝導率</t>
    <rPh sb="0" eb="2">
      <t>デンキ</t>
    </rPh>
    <rPh sb="2" eb="5">
      <t>デンドウリツ</t>
    </rPh>
    <phoneticPr fontId="5"/>
  </si>
  <si>
    <t>酸消費量</t>
    <rPh sb="0" eb="4">
      <t>サンショウヒリョウ</t>
    </rPh>
    <phoneticPr fontId="5"/>
  </si>
  <si>
    <t>全硬度</t>
    <rPh sb="0" eb="1">
      <t>ゼン</t>
    </rPh>
    <rPh sb="1" eb="3">
      <t>コウド</t>
    </rPh>
    <phoneticPr fontId="5"/>
  </si>
  <si>
    <t>ｶﾙｼｳﾑ硬度</t>
    <rPh sb="5" eb="7">
      <t>コウド</t>
    </rPh>
    <phoneticPr fontId="5"/>
  </si>
  <si>
    <t>ﾏｸﾞﾈｼｳﾑ硬度</t>
    <rPh sb="7" eb="9">
      <t>コウド</t>
    </rPh>
    <phoneticPr fontId="5"/>
  </si>
  <si>
    <t>塩化物イオン</t>
    <rPh sb="0" eb="3">
      <t>エンカブツ</t>
    </rPh>
    <phoneticPr fontId="5"/>
  </si>
  <si>
    <t>全蒸発残留物</t>
    <rPh sb="0" eb="1">
      <t>ゼン</t>
    </rPh>
    <rPh sb="1" eb="3">
      <t>ジョウハツ</t>
    </rPh>
    <rPh sb="3" eb="6">
      <t>ザンリュウブツ</t>
    </rPh>
    <phoneticPr fontId="5"/>
  </si>
  <si>
    <t>全鉄</t>
    <rPh sb="0" eb="2">
      <t>ゼンテツ</t>
    </rPh>
    <phoneticPr fontId="5"/>
  </si>
  <si>
    <t>溶存酸素</t>
    <rPh sb="0" eb="1">
      <t>ヨウ</t>
    </rPh>
    <rPh sb="1" eb="2">
      <t>ゾン</t>
    </rPh>
    <rPh sb="2" eb="4">
      <t>サンソ</t>
    </rPh>
    <phoneticPr fontId="5"/>
  </si>
  <si>
    <t>全マンガン</t>
    <rPh sb="0" eb="1">
      <t>ゼン</t>
    </rPh>
    <phoneticPr fontId="5"/>
  </si>
  <si>
    <t>全窒素</t>
    <rPh sb="0" eb="1">
      <t>ゼン</t>
    </rPh>
    <rPh sb="1" eb="3">
      <t>チッソ</t>
    </rPh>
    <phoneticPr fontId="5"/>
  </si>
  <si>
    <t>全リン</t>
    <rPh sb="0" eb="1">
      <t>ゼン</t>
    </rPh>
    <phoneticPr fontId="5"/>
  </si>
  <si>
    <t>硫酸イオン</t>
    <rPh sb="0" eb="2">
      <t>リュウサン</t>
    </rPh>
    <phoneticPr fontId="5"/>
  </si>
  <si>
    <t>色度</t>
    <rPh sb="0" eb="1">
      <t>シキ</t>
    </rPh>
    <rPh sb="1" eb="2">
      <t>ド</t>
    </rPh>
    <phoneticPr fontId="5"/>
  </si>
  <si>
    <t>懸濁物質</t>
    <rPh sb="0" eb="1">
      <t>カケ</t>
    </rPh>
    <rPh sb="1" eb="2">
      <t>ダク</t>
    </rPh>
    <rPh sb="2" eb="4">
      <t>ブッシツ</t>
    </rPh>
    <phoneticPr fontId="5"/>
  </si>
  <si>
    <t>汚泥の放射性物質　の測定結果　は下記URL参照</t>
    <rPh sb="16" eb="18">
      <t>カキ</t>
    </rPh>
    <rPh sb="21" eb="23">
      <t>サンショウ</t>
    </rPh>
    <phoneticPr fontId="4"/>
  </si>
  <si>
    <t xml:space="preserve"> 濃縮汚泥の発生量等については、環境生活部資源循環推進課が公表している「産業廃棄物多量排出事業者処理計画等の公表」を参照してください。</t>
    <rPh sb="1" eb="3">
      <t>ノウシュク</t>
    </rPh>
    <rPh sb="3" eb="5">
      <t>オデイ</t>
    </rPh>
    <rPh sb="6" eb="8">
      <t>ハッセイ</t>
    </rPh>
    <rPh sb="8" eb="10">
      <t>リョウナド</t>
    </rPh>
    <rPh sb="29" eb="31">
      <t>コウヒョウ</t>
    </rPh>
    <rPh sb="58" eb="60">
      <t>サンショウ</t>
    </rPh>
    <phoneticPr fontId="4"/>
  </si>
  <si>
    <t>印旛沼浄水場(千葉地区)の汚泥発生量は、年間送水量比率で算出している。</t>
    <rPh sb="0" eb="3">
      <t>インバヌマ</t>
    </rPh>
    <rPh sb="3" eb="6">
      <t>ジョウスイジョウ</t>
    </rPh>
    <rPh sb="7" eb="9">
      <t>チバ</t>
    </rPh>
    <rPh sb="9" eb="11">
      <t>チク</t>
    </rPh>
    <rPh sb="13" eb="15">
      <t>オデイ</t>
    </rPh>
    <rPh sb="15" eb="17">
      <t>ハッセイ</t>
    </rPh>
    <rPh sb="17" eb="18">
      <t>リョウ</t>
    </rPh>
    <phoneticPr fontId="4"/>
  </si>
  <si>
    <t>トン/年</t>
    <rPh sb="3" eb="4">
      <t>ネン</t>
    </rPh>
    <phoneticPr fontId="4"/>
  </si>
  <si>
    <t>浄水薬品使用量</t>
    <rPh sb="0" eb="2">
      <t>ジョウスイ</t>
    </rPh>
    <rPh sb="2" eb="4">
      <t>ヤクヒン</t>
    </rPh>
    <rPh sb="4" eb="7">
      <t>シヨウリョウ</t>
    </rPh>
    <phoneticPr fontId="4"/>
  </si>
  <si>
    <t xml:space="preserve">江戸川流量 </t>
  </si>
  <si>
    <t>pＨ</t>
    <phoneticPr fontId="4"/>
  </si>
  <si>
    <r>
      <t xml:space="preserve">JIS K 1450-1996
</t>
    </r>
    <r>
      <rPr>
        <sz val="9"/>
        <rFont val="ＭＳ Ｐ明朝"/>
        <family val="1"/>
        <charset val="128"/>
      </rPr>
      <t>に準拠した独自規格</t>
    </r>
    <rPh sb="17" eb="19">
      <t>ジュンキョ</t>
    </rPh>
    <rPh sb="21" eb="23">
      <t>ドクジ</t>
    </rPh>
    <rPh sb="23" eb="25">
      <t>キカク</t>
    </rPh>
    <phoneticPr fontId="4"/>
  </si>
  <si>
    <t>袖ケ浦</t>
    <phoneticPr fontId="4"/>
  </si>
  <si>
    <t>袖ケ浦浄水場</t>
    <rPh sb="3" eb="6">
      <t>ジョウスイジョウ</t>
    </rPh>
    <phoneticPr fontId="4"/>
  </si>
  <si>
    <t>袖ケ浦浄水場皿木分場</t>
    <rPh sb="3" eb="6">
      <t>ジョウスイジョウ</t>
    </rPh>
    <rPh sb="6" eb="7">
      <t>サラ</t>
    </rPh>
    <rPh sb="7" eb="8">
      <t>キ</t>
    </rPh>
    <rPh sb="8" eb="9">
      <t>ブン</t>
    </rPh>
    <rPh sb="9" eb="10">
      <t>ジョウ</t>
    </rPh>
    <phoneticPr fontId="4"/>
  </si>
  <si>
    <t>※袖ケ浦浄水場は平成21年度より75％硫酸を使用している。</t>
    <rPh sb="4" eb="7">
      <t>ジョウスイジョウ</t>
    </rPh>
    <rPh sb="8" eb="10">
      <t>ヘイセイ</t>
    </rPh>
    <rPh sb="12" eb="14">
      <t>ネンド</t>
    </rPh>
    <rPh sb="19" eb="21">
      <t>リュウサン</t>
    </rPh>
    <rPh sb="22" eb="24">
      <t>シヨウ</t>
    </rPh>
    <phoneticPr fontId="4"/>
  </si>
  <si>
    <r>
      <t>硫酸　(H</t>
    </r>
    <r>
      <rPr>
        <sz val="8"/>
        <rFont val="ＭＳ Ｐ明朝"/>
        <family val="1"/>
        <charset val="128"/>
      </rPr>
      <t>2</t>
    </r>
    <r>
      <rPr>
        <sz val="11"/>
        <rFont val="ＭＳ Ｐ明朝"/>
        <family val="1"/>
        <charset val="128"/>
      </rPr>
      <t>SO</t>
    </r>
    <r>
      <rPr>
        <sz val="8"/>
        <rFont val="ＭＳ Ｐ明朝"/>
        <family val="1"/>
        <charset val="128"/>
      </rPr>
      <t>4</t>
    </r>
    <r>
      <rPr>
        <sz val="11"/>
        <rFont val="ＭＳ Ｐ明朝"/>
        <family val="1"/>
        <charset val="128"/>
      </rPr>
      <t>)</t>
    </r>
    <rPh sb="0" eb="2">
      <t>リュウサン</t>
    </rPh>
    <phoneticPr fontId="4"/>
  </si>
  <si>
    <t>7月</t>
    <rPh sb="1" eb="2">
      <t>ガツ</t>
    </rPh>
    <phoneticPr fontId="4"/>
  </si>
  <si>
    <t>8月</t>
    <rPh sb="1" eb="2">
      <t>ガツ</t>
    </rPh>
    <phoneticPr fontId="4"/>
  </si>
  <si>
    <t>9月</t>
    <rPh sb="1" eb="2">
      <t>ガツ</t>
    </rPh>
    <phoneticPr fontId="4"/>
  </si>
  <si>
    <t>H25</t>
    <phoneticPr fontId="4"/>
  </si>
  <si>
    <t>H26</t>
    <phoneticPr fontId="4"/>
  </si>
  <si>
    <t>水処理薬品
（凝集剤）</t>
    <phoneticPr fontId="4"/>
  </si>
  <si>
    <t>ポリ塩化
アルミニウム</t>
    <phoneticPr fontId="4"/>
  </si>
  <si>
    <t>液体硫酸アルミニウム</t>
    <phoneticPr fontId="4"/>
  </si>
  <si>
    <t>塩化アルミニウム</t>
    <phoneticPr fontId="4"/>
  </si>
  <si>
    <t>汚泥処理施設</t>
    <phoneticPr fontId="4"/>
  </si>
  <si>
    <t>昭和５１年３月</t>
    <phoneticPr fontId="4"/>
  </si>
  <si>
    <r>
      <t>排水処理</t>
    </r>
    <r>
      <rPr>
        <b/>
        <sz val="14"/>
        <rFont val="ＭＳ Ｐ明朝"/>
        <family val="1"/>
        <charset val="128"/>
      </rPr>
      <t>（汚泥処理）</t>
    </r>
    <r>
      <rPr>
        <b/>
        <sz val="18"/>
        <rFont val="ＭＳ Ｐ明朝"/>
        <family val="1"/>
        <charset val="128"/>
      </rPr>
      <t>設備</t>
    </r>
    <phoneticPr fontId="4"/>
  </si>
  <si>
    <t>昭和５２年３月</t>
    <phoneticPr fontId="4"/>
  </si>
  <si>
    <t>平成２年２月</t>
    <phoneticPr fontId="4"/>
  </si>
  <si>
    <t>天日乾燥床</t>
    <phoneticPr fontId="4"/>
  </si>
  <si>
    <t>規　模</t>
    <phoneticPr fontId="4"/>
  </si>
  <si>
    <r>
      <t>発生土</t>
    </r>
    <r>
      <rPr>
        <b/>
        <sz val="16"/>
        <rFont val="ＭＳ Ｐ明朝"/>
        <family val="1"/>
        <charset val="128"/>
      </rPr>
      <t>（脱水汚泥・乾燥汚泥）</t>
    </r>
    <r>
      <rPr>
        <b/>
        <sz val="20"/>
        <rFont val="ＭＳ Ｐ明朝"/>
        <family val="1"/>
        <charset val="128"/>
      </rPr>
      <t>の溶出分析結果</t>
    </r>
    <rPh sb="0" eb="2">
      <t>ハッセイ</t>
    </rPh>
    <rPh sb="2" eb="3">
      <t>ド</t>
    </rPh>
    <rPh sb="4" eb="6">
      <t>ダッスイ</t>
    </rPh>
    <rPh sb="6" eb="8">
      <t>オデイ</t>
    </rPh>
    <rPh sb="9" eb="11">
      <t>カンソウ</t>
    </rPh>
    <rPh sb="11" eb="13">
      <t>オデイ</t>
    </rPh>
    <rPh sb="15" eb="17">
      <t>ヨウシュツ</t>
    </rPh>
    <rPh sb="17" eb="19">
      <t>ブンセキ</t>
    </rPh>
    <rPh sb="19" eb="21">
      <t>ケッカ</t>
    </rPh>
    <phoneticPr fontId="4"/>
  </si>
  <si>
    <r>
      <t>(m</t>
    </r>
    <r>
      <rPr>
        <sz val="8"/>
        <rFont val="ＭＳ Ｐゴシック"/>
        <family val="3"/>
        <charset val="128"/>
      </rPr>
      <t>3</t>
    </r>
    <r>
      <rPr>
        <sz val="10"/>
        <rFont val="ＭＳ Ｐゴシック"/>
        <family val="3"/>
        <charset val="128"/>
      </rPr>
      <t>/秒）</t>
    </r>
    <rPh sb="4" eb="5">
      <t>ビョウ</t>
    </rPh>
    <phoneticPr fontId="4"/>
  </si>
  <si>
    <t>10月</t>
    <rPh sb="2" eb="3">
      <t>ガツ</t>
    </rPh>
    <phoneticPr fontId="4"/>
  </si>
  <si>
    <t>11月</t>
    <rPh sb="2" eb="3">
      <t>ガツ</t>
    </rPh>
    <phoneticPr fontId="4"/>
  </si>
  <si>
    <t>12月</t>
    <rPh sb="2" eb="3">
      <t>ガツ</t>
    </rPh>
    <phoneticPr fontId="4"/>
  </si>
  <si>
    <t>1月</t>
    <rPh sb="1" eb="2">
      <t>ガツ</t>
    </rPh>
    <phoneticPr fontId="4"/>
  </si>
  <si>
    <t>1,4-ジオキサン</t>
  </si>
  <si>
    <t>年間発生土量（脱水汚泥・乾燥汚泥量）の推移</t>
    <rPh sb="0" eb="2">
      <t>ネンカン</t>
    </rPh>
    <rPh sb="2" eb="5">
      <t>ハッセイド</t>
    </rPh>
    <rPh sb="5" eb="6">
      <t>リョウ</t>
    </rPh>
    <rPh sb="7" eb="9">
      <t>ダッスイ</t>
    </rPh>
    <rPh sb="9" eb="11">
      <t>オデイ</t>
    </rPh>
    <rPh sb="12" eb="14">
      <t>カンソウ</t>
    </rPh>
    <rPh sb="14" eb="16">
      <t>オデイ</t>
    </rPh>
    <rPh sb="16" eb="17">
      <t>リョウ</t>
    </rPh>
    <rPh sb="19" eb="21">
      <t>スイイ</t>
    </rPh>
    <phoneticPr fontId="4"/>
  </si>
  <si>
    <t>備考</t>
    <rPh sb="0" eb="2">
      <t>ビコウ</t>
    </rPh>
    <phoneticPr fontId="4"/>
  </si>
  <si>
    <t>最高</t>
    <rPh sb="0" eb="2">
      <t>サイコウ</t>
    </rPh>
    <phoneticPr fontId="4"/>
  </si>
  <si>
    <t>最低</t>
    <rPh sb="0" eb="2">
      <t>サイテイ</t>
    </rPh>
    <phoneticPr fontId="4"/>
  </si>
  <si>
    <t>平均</t>
    <rPh sb="0" eb="2">
      <t>ヘイキン</t>
    </rPh>
    <phoneticPr fontId="4"/>
  </si>
  <si>
    <t>合計</t>
    <rPh sb="0" eb="2">
      <t>ゴウケイ</t>
    </rPh>
    <phoneticPr fontId="4"/>
  </si>
  <si>
    <t>H27</t>
  </si>
  <si>
    <t>NaClO</t>
    <phoneticPr fontId="4"/>
  </si>
  <si>
    <t>降雨日数</t>
    <rPh sb="0" eb="2">
      <t>コウウ</t>
    </rPh>
    <rPh sb="2" eb="4">
      <t>ニッスウ</t>
    </rPh>
    <phoneticPr fontId="4"/>
  </si>
  <si>
    <t>年間</t>
    <rPh sb="0" eb="2">
      <t>ネンカン</t>
    </rPh>
    <phoneticPr fontId="4"/>
  </si>
  <si>
    <t>年間最高</t>
    <rPh sb="0" eb="2">
      <t>ネンカン</t>
    </rPh>
    <rPh sb="2" eb="4">
      <t>サイコウ</t>
    </rPh>
    <phoneticPr fontId="4"/>
  </si>
  <si>
    <t>年間最低</t>
    <rPh sb="2" eb="4">
      <t>サイテイ</t>
    </rPh>
    <phoneticPr fontId="4"/>
  </si>
  <si>
    <t>年間平均</t>
    <rPh sb="2" eb="4">
      <t>ヘイキン</t>
    </rPh>
    <phoneticPr fontId="4"/>
  </si>
  <si>
    <t>2月</t>
    <rPh sb="1" eb="2">
      <t>ガツ</t>
    </rPh>
    <phoneticPr fontId="4"/>
  </si>
  <si>
    <t>3月</t>
    <rPh sb="1" eb="2">
      <t>ガツ</t>
    </rPh>
    <phoneticPr fontId="4"/>
  </si>
  <si>
    <t>H28</t>
    <phoneticPr fontId="4"/>
  </si>
  <si>
    <t>カドミウム</t>
    <phoneticPr fontId="4"/>
  </si>
  <si>
    <t>銅</t>
    <rPh sb="0" eb="1">
      <t>ドウ</t>
    </rPh>
    <phoneticPr fontId="4"/>
  </si>
  <si>
    <t>砒素</t>
    <rPh sb="0" eb="2">
      <t>ヒソ</t>
    </rPh>
    <phoneticPr fontId="4"/>
  </si>
  <si>
    <t>フッ素</t>
    <rPh sb="2" eb="3">
      <t>ソ</t>
    </rPh>
    <phoneticPr fontId="4"/>
  </si>
  <si>
    <t>ホウ素</t>
    <rPh sb="2" eb="3">
      <t>ソ</t>
    </rPh>
    <phoneticPr fontId="4"/>
  </si>
  <si>
    <t>クロロエチレン</t>
    <phoneticPr fontId="4"/>
  </si>
  <si>
    <t>含有試験</t>
    <rPh sb="0" eb="2">
      <t>ガンユウ</t>
    </rPh>
    <rPh sb="2" eb="4">
      <t>シケン</t>
    </rPh>
    <phoneticPr fontId="4"/>
  </si>
  <si>
    <t>溶出試験 (mg/L)</t>
    <rPh sb="0" eb="2">
      <t>ヨウシュツ</t>
    </rPh>
    <rPh sb="2" eb="4">
      <t>シケン</t>
    </rPh>
    <phoneticPr fontId="4"/>
  </si>
  <si>
    <t>溶出試験検液について測定</t>
    <rPh sb="0" eb="2">
      <t>ヨウシュツ</t>
    </rPh>
    <rPh sb="2" eb="4">
      <t>シケン</t>
    </rPh>
    <rPh sb="4" eb="5">
      <t>ケン</t>
    </rPh>
    <rPh sb="5" eb="6">
      <t>エキ</t>
    </rPh>
    <rPh sb="10" eb="12">
      <t>ソクテイ</t>
    </rPh>
    <phoneticPr fontId="4"/>
  </si>
  <si>
    <t>3月</t>
    <rPh sb="1" eb="2">
      <t>ガツ</t>
    </rPh>
    <phoneticPr fontId="4"/>
  </si>
  <si>
    <t>単位： mg/kg （水素イオン濃度、強熱減量以外）</t>
    <rPh sb="19" eb="21">
      <t>キョウネツ</t>
    </rPh>
    <rPh sb="21" eb="23">
      <t>ゲンリョウ</t>
    </rPh>
    <phoneticPr fontId="4"/>
  </si>
  <si>
    <t>袖ケ浦浄水場</t>
    <rPh sb="0" eb="3">
      <t>ソデガウラ</t>
    </rPh>
    <rPh sb="3" eb="6">
      <t>ジョウスイジョウ</t>
    </rPh>
    <phoneticPr fontId="4"/>
  </si>
  <si>
    <t>H29</t>
  </si>
  <si>
    <t>H30</t>
    <phoneticPr fontId="4"/>
  </si>
  <si>
    <t>印旛沼浄水場(1,2系)</t>
    <rPh sb="0" eb="3">
      <t>インバヌマ</t>
    </rPh>
    <rPh sb="3" eb="6">
      <t>ジョウスイジョウ</t>
    </rPh>
    <rPh sb="10" eb="11">
      <t>ケイ</t>
    </rPh>
    <phoneticPr fontId="4"/>
  </si>
  <si>
    <t>印旛沼浄水場(3系)</t>
    <rPh sb="0" eb="3">
      <t>インバヌマ</t>
    </rPh>
    <rPh sb="3" eb="6">
      <t>ジョウスイジョウ</t>
    </rPh>
    <rPh sb="8" eb="9">
      <t>ケイ</t>
    </rPh>
    <phoneticPr fontId="4"/>
  </si>
  <si>
    <t>産業廃棄物に含まれる金属等の検定方法
（環境庁告示第13号
・昭和48年2月17日）</t>
    <phoneticPr fontId="4"/>
  </si>
  <si>
    <t>R2</t>
    <phoneticPr fontId="4"/>
  </si>
  <si>
    <t>R1</t>
    <phoneticPr fontId="4"/>
  </si>
  <si>
    <t>R3</t>
    <phoneticPr fontId="4"/>
  </si>
  <si>
    <t>皿木分場</t>
    <rPh sb="0" eb="2">
      <t>サラキ</t>
    </rPh>
    <rPh sb="2" eb="4">
      <t>ブンジョウ</t>
    </rPh>
    <phoneticPr fontId="4"/>
  </si>
  <si>
    <t>LAS(kg)</t>
    <phoneticPr fontId="4"/>
  </si>
  <si>
    <t>ＰＡＣ(kg)</t>
    <phoneticPr fontId="4"/>
  </si>
  <si>
    <t>ＰＡＣ(kg)</t>
    <phoneticPr fontId="4"/>
  </si>
  <si>
    <t>西広※</t>
    <rPh sb="0" eb="2">
      <t>ニシヒロ</t>
    </rPh>
    <phoneticPr fontId="5"/>
  </si>
  <si>
    <t>硫酸(kg)</t>
    <rPh sb="0" eb="2">
      <t>リュウサン</t>
    </rPh>
    <phoneticPr fontId="4"/>
  </si>
  <si>
    <t>硝酸性窒素</t>
    <rPh sb="0" eb="3">
      <t>ショウサンセイ</t>
    </rPh>
    <rPh sb="3" eb="5">
      <t>チッソ</t>
    </rPh>
    <phoneticPr fontId="4"/>
  </si>
  <si>
    <t>硝酸性窒素</t>
    <rPh sb="0" eb="5">
      <t>ショウサンセイチッソ</t>
    </rPh>
    <phoneticPr fontId="4"/>
  </si>
  <si>
    <t>LＡＣ(kg)</t>
    <phoneticPr fontId="4"/>
  </si>
  <si>
    <t>KMnO4
消費量</t>
    <rPh sb="6" eb="9">
      <t>ショウヒリョウ</t>
    </rPh>
    <phoneticPr fontId="4"/>
  </si>
  <si>
    <t>色度</t>
    <rPh sb="0" eb="2">
      <t>シキド</t>
    </rPh>
    <phoneticPr fontId="4"/>
  </si>
  <si>
    <t>LＡS(kg)</t>
    <phoneticPr fontId="4"/>
  </si>
  <si>
    <t>実施日</t>
    <rPh sb="0" eb="3">
      <t>ジッシビ</t>
    </rPh>
    <phoneticPr fontId="4"/>
  </si>
  <si>
    <t>原水</t>
    <rPh sb="0" eb="2">
      <t>ゲンスイ</t>
    </rPh>
    <phoneticPr fontId="4"/>
  </si>
  <si>
    <t>KMnO4消費量</t>
    <rPh sb="5" eb="8">
      <t>ショウヒリョウ</t>
    </rPh>
    <phoneticPr fontId="5"/>
  </si>
  <si>
    <t>残留塩素</t>
    <rPh sb="0" eb="2">
      <t>ザンリュウ</t>
    </rPh>
    <rPh sb="2" eb="4">
      <t>エンソ</t>
    </rPh>
    <phoneticPr fontId="2"/>
  </si>
  <si>
    <t>マンガンイオン</t>
  </si>
  <si>
    <t>ランゲリア指数</t>
    <rPh sb="5" eb="7">
      <t>シスウ</t>
    </rPh>
    <phoneticPr fontId="2"/>
  </si>
  <si>
    <t>備考</t>
    <rPh sb="0" eb="2">
      <t>ビコウ</t>
    </rPh>
    <phoneticPr fontId="4"/>
  </si>
  <si>
    <t>硫酸(kg)</t>
    <rPh sb="0" eb="2">
      <t>リュウサン</t>
    </rPh>
    <phoneticPr fontId="4"/>
  </si>
  <si>
    <t>次亜塩素酸Na(kg)</t>
    <rPh sb="0" eb="5">
      <t>ジアエンソサン</t>
    </rPh>
    <phoneticPr fontId="4"/>
  </si>
  <si>
    <t>４月</t>
    <rPh sb="1" eb="2">
      <t>ガツ</t>
    </rPh>
    <phoneticPr fontId="4"/>
  </si>
  <si>
    <t>曜日</t>
    <rPh sb="0" eb="2">
      <t>ヨウビ</t>
    </rPh>
    <phoneticPr fontId="4"/>
  </si>
  <si>
    <t>雨量
(mm)</t>
    <rPh sb="0" eb="2">
      <t>ウリョウ</t>
    </rPh>
    <phoneticPr fontId="4"/>
  </si>
  <si>
    <t>気温
(℃)</t>
    <rPh sb="0" eb="2">
      <t>キオン</t>
    </rPh>
    <phoneticPr fontId="4"/>
  </si>
  <si>
    <t>濁度
(度）</t>
    <rPh sb="0" eb="1">
      <t>ダク</t>
    </rPh>
    <rPh sb="1" eb="2">
      <t>タビ</t>
    </rPh>
    <rPh sb="4" eb="5">
      <t>ド</t>
    </rPh>
    <phoneticPr fontId="4"/>
  </si>
  <si>
    <t>水温
（℃）</t>
    <rPh sb="0" eb="2">
      <t>スイオン</t>
    </rPh>
    <phoneticPr fontId="4"/>
  </si>
  <si>
    <t>・月に1回測定している部分を水色で示しています。</t>
    <rPh sb="1" eb="2">
      <t>ツキ</t>
    </rPh>
    <rPh sb="4" eb="5">
      <t>カイ</t>
    </rPh>
    <rPh sb="5" eb="7">
      <t>ソクテイ</t>
    </rPh>
    <rPh sb="11" eb="13">
      <t>ブブン</t>
    </rPh>
    <rPh sb="14" eb="15">
      <t>ミズ</t>
    </rPh>
    <rPh sb="15" eb="16">
      <t>イロ</t>
    </rPh>
    <rPh sb="17" eb="18">
      <t>シメ</t>
    </rPh>
    <phoneticPr fontId="4"/>
  </si>
  <si>
    <t>・月に1回測定している部分を水色で示しています。</t>
    <rPh sb="14" eb="16">
      <t>ミズイロ</t>
    </rPh>
    <phoneticPr fontId="4"/>
  </si>
  <si>
    <t>・月に1回測定している部分を水色で示しています。</t>
    <phoneticPr fontId="4"/>
  </si>
  <si>
    <t>・月に1～2回測定している部分を水色で示しています。</t>
    <phoneticPr fontId="4"/>
  </si>
  <si>
    <t>℃</t>
    <phoneticPr fontId="4"/>
  </si>
  <si>
    <t>気温</t>
    <rPh sb="0" eb="2">
      <t>キオン</t>
    </rPh>
    <phoneticPr fontId="4"/>
  </si>
  <si>
    <t>実施日</t>
    <rPh sb="0" eb="3">
      <t>ジッシビ</t>
    </rPh>
    <phoneticPr fontId="4"/>
  </si>
  <si>
    <t>酸消費量
(mg/L)</t>
    <rPh sb="0" eb="4">
      <t>サンショウヒリョウ</t>
    </rPh>
    <phoneticPr fontId="4"/>
  </si>
  <si>
    <t>全硬度
(mg/L)</t>
    <rPh sb="0" eb="1">
      <t>ゼン</t>
    </rPh>
    <rPh sb="1" eb="3">
      <t>コウド</t>
    </rPh>
    <phoneticPr fontId="4"/>
  </si>
  <si>
    <t>塩化物
イオン
(mg/L)</t>
    <rPh sb="0" eb="3">
      <t>エンカブツ</t>
    </rPh>
    <phoneticPr fontId="4"/>
  </si>
  <si>
    <t>全蒸発
残留物
(mg/L)</t>
    <rPh sb="0" eb="1">
      <t>ゼン</t>
    </rPh>
    <rPh sb="1" eb="3">
      <t>ジョウハツ</t>
    </rPh>
    <rPh sb="4" eb="7">
      <t>ザンリュウブツ</t>
    </rPh>
    <phoneticPr fontId="4"/>
  </si>
  <si>
    <t>全鉄
(mg/L)</t>
    <rPh sb="0" eb="2">
      <t>ゼンテツ</t>
    </rPh>
    <phoneticPr fontId="4"/>
  </si>
  <si>
    <t>mg/L</t>
  </si>
  <si>
    <t>カルシウム硬度
(mg/L)</t>
    <rPh sb="5" eb="7">
      <t>コウド</t>
    </rPh>
    <phoneticPr fontId="4"/>
  </si>
  <si>
    <t>マグネシウム硬度
(mg/L)</t>
    <rPh sb="6" eb="8">
      <t>コウド</t>
    </rPh>
    <phoneticPr fontId="4"/>
  </si>
  <si>
    <t>残留塩素
(mg/L)</t>
    <rPh sb="0" eb="2">
      <t>ザンリュウ</t>
    </rPh>
    <rPh sb="2" eb="4">
      <t>エンソ</t>
    </rPh>
    <phoneticPr fontId="4"/>
  </si>
  <si>
    <t>全鉄(mg/L)</t>
    <rPh sb="0" eb="2">
      <t>ゼンテツ</t>
    </rPh>
    <phoneticPr fontId="4"/>
  </si>
  <si>
    <t>全窒素
(mg/L)</t>
    <rPh sb="0" eb="1">
      <t>ゼン</t>
    </rPh>
    <rPh sb="1" eb="3">
      <t>チッソ</t>
    </rPh>
    <phoneticPr fontId="4"/>
  </si>
  <si>
    <t>5mg/L以下</t>
    <rPh sb="5" eb="7">
      <t>イカ</t>
    </rPh>
    <phoneticPr fontId="4"/>
  </si>
  <si>
    <t>25mg/L以下</t>
    <rPh sb="6" eb="8">
      <t>イカ</t>
    </rPh>
    <phoneticPr fontId="4"/>
  </si>
  <si>
    <t>2mg/L以下</t>
    <rPh sb="5" eb="7">
      <t>イカ</t>
    </rPh>
    <phoneticPr fontId="4"/>
  </si>
  <si>
    <t>10mg/L以下</t>
    <rPh sb="6" eb="8">
      <t>イカ</t>
    </rPh>
    <phoneticPr fontId="4"/>
  </si>
  <si>
    <t>0.2mg/L以下</t>
    <rPh sb="7" eb="9">
      <t>イカ</t>
    </rPh>
    <phoneticPr fontId="4"/>
  </si>
  <si>
    <t>電気伝導率(mS/m)</t>
    <rPh sb="0" eb="2">
      <t>デンキ</t>
    </rPh>
    <rPh sb="2" eb="5">
      <t>デンドウリツ</t>
    </rPh>
    <phoneticPr fontId="4"/>
  </si>
  <si>
    <t>５月</t>
    <rPh sb="1" eb="2">
      <t>ガツ</t>
    </rPh>
    <phoneticPr fontId="4"/>
  </si>
  <si>
    <t>３月</t>
    <rPh sb="1" eb="2">
      <t>ガツ</t>
    </rPh>
    <phoneticPr fontId="4"/>
  </si>
  <si>
    <t>２月</t>
    <rPh sb="1" eb="2">
      <t>ガツ</t>
    </rPh>
    <phoneticPr fontId="4"/>
  </si>
  <si>
    <t>１月</t>
    <rPh sb="1" eb="2">
      <t>ガツ</t>
    </rPh>
    <phoneticPr fontId="4"/>
  </si>
  <si>
    <t>１２月</t>
    <rPh sb="2" eb="3">
      <t>ガツ</t>
    </rPh>
    <phoneticPr fontId="4"/>
  </si>
  <si>
    <t>１１月</t>
    <rPh sb="2" eb="3">
      <t>ガツ</t>
    </rPh>
    <phoneticPr fontId="4"/>
  </si>
  <si>
    <t>１０月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</si>
  <si>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</si>
  <si>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</si>
  <si>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</si>
  <si>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</si>
  <si>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※西広＝養老川から山倉ダムに送水している取水施設</t>
    <phoneticPr fontId="4"/>
  </si>
  <si>
    <t>濁度
（度）</t>
    <rPh sb="0" eb="1">
      <t>ダク</t>
    </rPh>
    <rPh sb="1" eb="2">
      <t>タビ</t>
    </rPh>
    <rPh sb="4" eb="5">
      <t>ド</t>
    </rPh>
    <phoneticPr fontId="4"/>
  </si>
  <si>
    <t>月</t>
    <rPh sb="0" eb="1">
      <t>ツキ</t>
    </rPh>
    <phoneticPr fontId="4"/>
  </si>
  <si>
    <t>多　項　目　試　験　結　果</t>
    <rPh sb="0" eb="1">
      <t>タ</t>
    </rPh>
    <rPh sb="2" eb="3">
      <t>コウ</t>
    </rPh>
    <rPh sb="4" eb="5">
      <t>メ</t>
    </rPh>
    <rPh sb="6" eb="7">
      <t>タメシ</t>
    </rPh>
    <rPh sb="8" eb="9">
      <t>シルシ</t>
    </rPh>
    <rPh sb="10" eb="11">
      <t>ケツ</t>
    </rPh>
    <rPh sb="12" eb="13">
      <t>カ</t>
    </rPh>
    <phoneticPr fontId="4"/>
  </si>
  <si>
    <t>実施日時</t>
    <rPh sb="0" eb="2">
      <t>ジッシ</t>
    </rPh>
    <rPh sb="2" eb="4">
      <t>ニチジ</t>
    </rPh>
    <phoneticPr fontId="4"/>
  </si>
  <si>
    <t>水温</t>
    <rPh sb="0" eb="2">
      <t>スイオン</t>
    </rPh>
    <phoneticPr fontId="4"/>
  </si>
  <si>
    <t>（℃）</t>
  </si>
  <si>
    <t>濁度</t>
    <rPh sb="0" eb="1">
      <t>ダク</t>
    </rPh>
    <rPh sb="1" eb="2">
      <t>ド</t>
    </rPh>
    <phoneticPr fontId="4"/>
  </si>
  <si>
    <t>（度）</t>
    <rPh sb="1" eb="2">
      <t>ド</t>
    </rPh>
    <phoneticPr fontId="4"/>
  </si>
  <si>
    <t>電気伝導率</t>
    <rPh sb="0" eb="2">
      <t>デンキ</t>
    </rPh>
    <rPh sb="2" eb="5">
      <t>デンドウリツ</t>
    </rPh>
    <phoneticPr fontId="4"/>
  </si>
  <si>
    <t>酸消費量</t>
    <rPh sb="0" eb="1">
      <t>サン</t>
    </rPh>
    <rPh sb="1" eb="4">
      <t>ショウヒリョウ</t>
    </rPh>
    <phoneticPr fontId="4"/>
  </si>
  <si>
    <t>(mg/ℓ)</t>
  </si>
  <si>
    <t>全硬度</t>
    <rPh sb="0" eb="1">
      <t>ゼン</t>
    </rPh>
    <rPh sb="1" eb="3">
      <t>コウド</t>
    </rPh>
    <phoneticPr fontId="4"/>
  </si>
  <si>
    <t>ｶﾙｼｳﾑ硬度</t>
    <rPh sb="5" eb="7">
      <t>コウド</t>
    </rPh>
    <phoneticPr fontId="4"/>
  </si>
  <si>
    <t>ﾏｸﾞﾈｼｳﾑ硬度</t>
    <rPh sb="7" eb="9">
      <t>コウド</t>
    </rPh>
    <phoneticPr fontId="4"/>
  </si>
  <si>
    <t>塩化物ｲｵﾝ</t>
    <rPh sb="0" eb="3">
      <t>エンカブツ</t>
    </rPh>
    <phoneticPr fontId="4"/>
  </si>
  <si>
    <t>全蒸発残留物</t>
    <rPh sb="0" eb="1">
      <t>ゼン</t>
    </rPh>
    <rPh sb="1" eb="3">
      <t>ジョウハツ</t>
    </rPh>
    <rPh sb="3" eb="5">
      <t>ザンリュウ</t>
    </rPh>
    <rPh sb="5" eb="6">
      <t>ブツ</t>
    </rPh>
    <phoneticPr fontId="4"/>
  </si>
  <si>
    <t>全鉄</t>
    <rPh sb="0" eb="1">
      <t>ゼン</t>
    </rPh>
    <rPh sb="1" eb="2">
      <t>テツ</t>
    </rPh>
    <phoneticPr fontId="4"/>
  </si>
  <si>
    <t>ＣＯＤ</t>
  </si>
  <si>
    <t>ＢＯＤ</t>
  </si>
  <si>
    <t>溶存酸素</t>
    <rPh sb="0" eb="2">
      <t>ヨウゾン</t>
    </rPh>
    <rPh sb="2" eb="4">
      <t>サンソ</t>
    </rPh>
    <phoneticPr fontId="4"/>
  </si>
  <si>
    <t>亜硝酸ｲｵﾝ</t>
    <rPh sb="0" eb="1">
      <t>ア</t>
    </rPh>
    <rPh sb="1" eb="3">
      <t>ショウサン</t>
    </rPh>
    <phoneticPr fontId="4"/>
  </si>
  <si>
    <t>硝酸ｲｵﾝ</t>
    <rPh sb="0" eb="2">
      <t>ショウサン</t>
    </rPh>
    <phoneticPr fontId="4"/>
  </si>
  <si>
    <t>全窒素</t>
    <rPh sb="0" eb="1">
      <t>ゼン</t>
    </rPh>
    <rPh sb="1" eb="3">
      <t>チッソ</t>
    </rPh>
    <phoneticPr fontId="4"/>
  </si>
  <si>
    <t>全リン</t>
    <rPh sb="0" eb="1">
      <t>ゼン</t>
    </rPh>
    <phoneticPr fontId="4"/>
  </si>
  <si>
    <t>リン酸ｲｵﾝ</t>
    <rPh sb="2" eb="3">
      <t>サン</t>
    </rPh>
    <phoneticPr fontId="4"/>
  </si>
  <si>
    <t>硫酸ｲｵﾝ</t>
    <rPh sb="0" eb="2">
      <t>リュウサン</t>
    </rPh>
    <phoneticPr fontId="4"/>
  </si>
  <si>
    <t>色度</t>
    <rPh sb="0" eb="1">
      <t>シキ</t>
    </rPh>
    <rPh sb="1" eb="2">
      <t>ド</t>
    </rPh>
    <phoneticPr fontId="4"/>
  </si>
  <si>
    <t>懸濁物質</t>
    <rPh sb="0" eb="1">
      <t>ケ</t>
    </rPh>
    <rPh sb="1" eb="2">
      <t>ダク</t>
    </rPh>
    <rPh sb="2" eb="4">
      <t>ブッシツ</t>
    </rPh>
    <phoneticPr fontId="4"/>
  </si>
  <si>
    <r>
      <t>(m</t>
    </r>
    <r>
      <rPr>
        <sz val="11"/>
        <rFont val="ＭＳ Ｐゴシック"/>
        <family val="3"/>
        <charset val="128"/>
      </rPr>
      <t>S</t>
    </r>
    <r>
      <rPr>
        <sz val="11"/>
        <rFont val="ＭＳ Ｐゴシック"/>
        <family val="3"/>
        <charset val="128"/>
      </rPr>
      <t>/</t>
    </r>
    <r>
      <rPr>
        <sz val="11"/>
        <rFont val="ＭＳ Ｐゴシック"/>
        <family val="3"/>
        <charset val="128"/>
      </rPr>
      <t>m)</t>
    </r>
    <phoneticPr fontId="4"/>
  </si>
  <si>
    <t>空港南部</t>
    <rPh sb="0" eb="1">
      <t>カラ</t>
    </rPh>
    <rPh sb="1" eb="2">
      <t>ミナト</t>
    </rPh>
    <rPh sb="2" eb="3">
      <t>ミナミ</t>
    </rPh>
    <rPh sb="3" eb="4">
      <t>ブ</t>
    </rPh>
    <phoneticPr fontId="4"/>
  </si>
  <si>
    <t>横芝</t>
    <rPh sb="0" eb="1">
      <t>ヨコ</t>
    </rPh>
    <rPh sb="1" eb="2">
      <t>シバ</t>
    </rPh>
    <phoneticPr fontId="4"/>
  </si>
  <si>
    <t>https://www.pref.chiba.lg.jp/suidou/kyshisetsu/press/2011/odei.html</t>
    <phoneticPr fontId="4"/>
  </si>
  <si>
    <t>強熱減量（％）</t>
    <rPh sb="0" eb="2">
      <t>キョウネツ</t>
    </rPh>
    <rPh sb="2" eb="4">
      <t>ゲンリョウ</t>
    </rPh>
    <phoneticPr fontId="4"/>
  </si>
  <si>
    <t>R4</t>
    <phoneticPr fontId="4"/>
  </si>
  <si>
    <t>https://www.pref.chiba.lg.jp/shigen/haishutsu/juuran.html</t>
    <phoneticPr fontId="4"/>
  </si>
  <si>
    <t>233㎡</t>
    <phoneticPr fontId="4"/>
  </si>
  <si>
    <t>-</t>
  </si>
  <si>
    <t>-</t>
    <phoneticPr fontId="4"/>
  </si>
  <si>
    <t>印旛沼
鹿島川</t>
    <phoneticPr fontId="4"/>
  </si>
  <si>
    <t>小糸川
湊川</t>
    <phoneticPr fontId="4"/>
  </si>
  <si>
    <t>汚泥処理方式</t>
    <rPh sb="4" eb="6">
      <t>ホウシキ</t>
    </rPh>
    <phoneticPr fontId="4"/>
  </si>
  <si>
    <t>圧搾機構付加圧脱水</t>
    <phoneticPr fontId="4"/>
  </si>
  <si>
    <t>印旛沼</t>
    <rPh sb="0" eb="3">
      <t>インバヌマ</t>
    </rPh>
    <phoneticPr fontId="4"/>
  </si>
  <si>
    <t>処理能力(t-Ds/日)</t>
    <phoneticPr fontId="4"/>
  </si>
  <si>
    <t>設計汚泥含水率</t>
    <phoneticPr fontId="4"/>
  </si>
  <si>
    <t>汚泥処理薬品</t>
    <phoneticPr fontId="4"/>
  </si>
  <si>
    <t>平成２２年６月
１号　</t>
    <rPh sb="9" eb="10">
      <t>ゴウ</t>
    </rPh>
    <phoneticPr fontId="4"/>
  </si>
  <si>
    <t>平成２２年３月
２号</t>
    <rPh sb="9" eb="10">
      <t>ゴウ</t>
    </rPh>
    <phoneticPr fontId="4"/>
  </si>
  <si>
    <t>昭和５２年３月
３号</t>
    <rPh sb="9" eb="10">
      <t>ゴウ</t>
    </rPh>
    <phoneticPr fontId="4"/>
  </si>
  <si>
    <t>消石灰（処理不良時）</t>
    <phoneticPr fontId="4"/>
  </si>
  <si>
    <t>×2台</t>
    <rPh sb="2" eb="3">
      <t>ダイ</t>
    </rPh>
    <phoneticPr fontId="4"/>
  </si>
  <si>
    <t>276㎡</t>
    <phoneticPr fontId="4"/>
  </si>
  <si>
    <t>21.43/日</t>
    <phoneticPr fontId="4"/>
  </si>
  <si>
    <t>60%以下</t>
    <phoneticPr fontId="4"/>
  </si>
  <si>
    <t>なし</t>
    <phoneticPr fontId="4"/>
  </si>
  <si>
    <t>人見　※2</t>
    <rPh sb="0" eb="2">
      <t>ヒトミ</t>
    </rPh>
    <phoneticPr fontId="4"/>
  </si>
  <si>
    <t>印旛沼（千葉地区）　※1</t>
    <rPh sb="0" eb="3">
      <t>インバヌマ</t>
    </rPh>
    <rPh sb="4" eb="6">
      <t>チバ</t>
    </rPh>
    <rPh sb="6" eb="8">
      <t>チク</t>
    </rPh>
    <phoneticPr fontId="4"/>
  </si>
  <si>
    <t>※1</t>
    <phoneticPr fontId="4"/>
  </si>
  <si>
    <t>※2</t>
    <phoneticPr fontId="4"/>
  </si>
  <si>
    <t>人見浄水場の汚泥処理方式については、R5年7月までは脱水・熱風乾燥汚泥、それ以降は加圧脱水汚泥で行っている。</t>
    <rPh sb="0" eb="5">
      <t>ヒトミジョウスイジョウ</t>
    </rPh>
    <rPh sb="6" eb="12">
      <t>オデイショリホウシキ</t>
    </rPh>
    <rPh sb="20" eb="21">
      <t>ネン</t>
    </rPh>
    <rPh sb="22" eb="23">
      <t>ガツ</t>
    </rPh>
    <rPh sb="26" eb="28">
      <t>ダッスイ</t>
    </rPh>
    <rPh sb="29" eb="31">
      <t>ネップウ</t>
    </rPh>
    <rPh sb="31" eb="33">
      <t>カンソウ</t>
    </rPh>
    <rPh sb="33" eb="35">
      <t>オデイ</t>
    </rPh>
    <rPh sb="38" eb="40">
      <t>イコウ</t>
    </rPh>
    <rPh sb="41" eb="43">
      <t>カアツ</t>
    </rPh>
    <rPh sb="43" eb="45">
      <t>ダッスイ</t>
    </rPh>
    <rPh sb="45" eb="47">
      <t>オデイ</t>
    </rPh>
    <rPh sb="48" eb="49">
      <t>オコナ</t>
    </rPh>
    <phoneticPr fontId="4"/>
  </si>
  <si>
    <t>R5</t>
    <phoneticPr fontId="4"/>
  </si>
  <si>
    <t>令和７年度</t>
    <rPh sb="0" eb="2">
      <t>レイワ</t>
    </rPh>
    <rPh sb="3" eb="5">
      <t>ネンド</t>
    </rPh>
    <phoneticPr fontId="4"/>
  </si>
  <si>
    <t>R6</t>
  </si>
  <si>
    <t>R7</t>
    <phoneticPr fontId="4"/>
  </si>
  <si>
    <t>※2</t>
  </si>
  <si>
    <t>袖ケ浦浄水場の硫酸は平成20年度まで98%濃硫酸、21年度以降は75%硫酸を使用。</t>
  </si>
  <si>
    <t>皿木分場のｐＨ処理剤は平成17年度までＭＩＣＳ、平成18年度以降は75%硫酸を使用。</t>
  </si>
  <si>
    <t>印旛沼浄水場の浄水薬品使用量は単独分を含む全使用量。</t>
  </si>
  <si>
    <t>※3</t>
    <phoneticPr fontId="4"/>
  </si>
  <si>
    <t>雨</t>
  </si>
  <si>
    <t>晴</t>
  </si>
  <si>
    <t>曇</t>
  </si>
  <si>
    <t>雨</t>
    <rPh sb="0" eb="1">
      <t>アメ</t>
    </rPh>
    <phoneticPr fontId="2"/>
  </si>
  <si>
    <t>晴後曇</t>
  </si>
  <si>
    <t>晴</t>
    <rPh sb="0" eb="1">
      <t>ハレ</t>
    </rPh>
    <phoneticPr fontId="2"/>
  </si>
  <si>
    <t>曇</t>
    <rPh sb="0" eb="1">
      <t>クモリ</t>
    </rPh>
    <phoneticPr fontId="2"/>
  </si>
  <si>
    <t>・月に1回測定している部分を水色で示しています。
・18日および30日の薬品使用は試運転による。</t>
    <rPh sb="34" eb="35">
      <t>ニチ</t>
    </rPh>
    <rPh sb="41" eb="42">
      <t>タメ</t>
    </rPh>
    <rPh sb="42" eb="44">
      <t>ウンテン</t>
    </rPh>
    <phoneticPr fontId="4"/>
  </si>
  <si>
    <t>・月に1回測定している部分を水色で示しています。
・17日の薬品使用は試運転による。</t>
    <phoneticPr fontId="4"/>
  </si>
  <si>
    <t>&lt;0.05</t>
  </si>
  <si>
    <t>曇一時雨</t>
  </si>
  <si>
    <t>曇後雨</t>
  </si>
  <si>
    <t>雨後晴</t>
  </si>
  <si>
    <t>晴時々雨</t>
  </si>
  <si>
    <t>雨</t>
    <rPh sb="0" eb="1">
      <t>アメ</t>
    </rPh>
    <phoneticPr fontId="1"/>
  </si>
  <si>
    <t>晴</t>
    <rPh sb="0" eb="1">
      <t>ハレ</t>
    </rPh>
    <phoneticPr fontId="1"/>
  </si>
  <si>
    <t>曇</t>
    <rPh sb="0" eb="1">
      <t>クモリ</t>
    </rPh>
    <phoneticPr fontId="1"/>
  </si>
  <si>
    <t>&lt;0.10</t>
  </si>
  <si>
    <t>・月に1回測定している部分を水色で示しています。
・15日から17日の薬品使用は水処理による。</t>
    <rPh sb="33" eb="34">
      <t>ニチ</t>
    </rPh>
    <rPh sb="40" eb="41">
      <t>ミズ</t>
    </rPh>
    <rPh sb="41" eb="43">
      <t>ショリ</t>
    </rPh>
    <phoneticPr fontId="4"/>
  </si>
  <si>
    <t>・月に1回測定している部分を水色で示しています。
・2日の薬品使用は水処理による。
・26日の薬品使用は試運転による。</t>
    <rPh sb="34" eb="35">
      <t>ミズ</t>
    </rPh>
    <rPh sb="35" eb="37">
      <t>ショリ</t>
    </rPh>
    <phoneticPr fontId="4"/>
  </si>
  <si>
    <t>不検出</t>
    <rPh sb="0" eb="3">
      <t>フケンシュツ</t>
    </rPh>
    <phoneticPr fontId="4"/>
  </si>
  <si>
    <t>&lt;0.0005</t>
  </si>
  <si>
    <t>&lt;0.01</t>
  </si>
  <si>
    <t>&lt;0.1</t>
  </si>
  <si>
    <t>&lt;0.002</t>
  </si>
  <si>
    <t>&lt;0.009</t>
    <phoneticPr fontId="4"/>
  </si>
  <si>
    <t>&lt;0.02</t>
    <phoneticPr fontId="4"/>
  </si>
  <si>
    <t>&lt;0.01</t>
    <phoneticPr fontId="4"/>
  </si>
  <si>
    <t>&lt;0.001</t>
    <phoneticPr fontId="4"/>
  </si>
  <si>
    <t>&lt;0.004</t>
    <phoneticPr fontId="4"/>
  </si>
  <si>
    <t>&lt;0.006</t>
    <phoneticPr fontId="4"/>
  </si>
  <si>
    <t>&lt;0.003</t>
    <phoneticPr fontId="4"/>
  </si>
  <si>
    <t>曇後晴</t>
  </si>
  <si>
    <t>雨後曇</t>
  </si>
  <si>
    <t>晴一時雨</t>
  </si>
  <si>
    <t>・土日祝日の配水における水温、濁度、pHのデータ
　は一日の平均値を記載しています。（自動測定）</t>
    <rPh sb="43" eb="45">
      <t>ジドウ</t>
    </rPh>
    <rPh sb="45" eb="47">
      <t>ソクテイ</t>
    </rPh>
    <phoneticPr fontId="4"/>
  </si>
  <si>
    <t>・月に1回測定している部分を水色で示しています。
・23日の薬品使用は試運転による。</t>
    <phoneticPr fontId="4"/>
  </si>
  <si>
    <t>・月に1回測定している部分を水色で示しています。
・9日および17日の薬品使用は試運転による。</t>
    <rPh sb="33" eb="34">
      <t>ニチ</t>
    </rPh>
    <phoneticPr fontId="4"/>
  </si>
  <si>
    <t>曇時々雨</t>
  </si>
  <si>
    <t>&lt;0.009</t>
  </si>
  <si>
    <t>&lt;0.02</t>
  </si>
  <si>
    <t>&lt;0.001</t>
  </si>
  <si>
    <t>&lt;0.004</t>
  </si>
  <si>
    <t>&lt;0.006</t>
  </si>
  <si>
    <t>&lt;0.003</t>
  </si>
  <si>
    <t>・月に1回測定している部分を水色で示しています。
・8日の薬品使用は試運転による。
・30日の薬品使用は水処理運転による。</t>
    <rPh sb="52" eb="53">
      <t>ミズ</t>
    </rPh>
    <rPh sb="53" eb="55">
      <t>ショリ</t>
    </rPh>
    <phoneticPr fontId="4"/>
  </si>
  <si>
    <t>晴後雨</t>
  </si>
  <si>
    <t>・月に1回測定している部分を水色で示しています。
・26日の薬品使用は水処理による。</t>
    <phoneticPr fontId="4"/>
  </si>
  <si>
    <t>29,9</t>
  </si>
  <si>
    <t>・月に1回測定している部分を水色で示しています。
・8日の薬品使用は試運転による。</t>
    <phoneticPr fontId="4"/>
  </si>
  <si>
    <t>・月に1回測定している部分を水色で示しています。
・25日、30日の薬品使用は機器整備及び試運転による。</t>
    <rPh sb="32" eb="33">
      <t>ニチ</t>
    </rPh>
    <rPh sb="39" eb="41">
      <t>キキ</t>
    </rPh>
    <rPh sb="41" eb="43">
      <t>セイビ</t>
    </rPh>
    <rPh sb="43" eb="44">
      <t>オヨ</t>
    </rPh>
    <phoneticPr fontId="4"/>
  </si>
  <si>
    <t>・月に1回測定している部分を水色で示しています。
・19日の薬品使用は試運転による。</t>
    <phoneticPr fontId="4"/>
  </si>
  <si>
    <t>25,6</t>
  </si>
  <si>
    <t>・月に1回測定している部分を水色で示しています。
・22日、28日の薬品使用は試運転による。</t>
    <rPh sb="32" eb="33">
      <t>ニチ</t>
    </rPh>
    <phoneticPr fontId="4"/>
  </si>
  <si>
    <t>・月に1回測定している部分を水色で示しています。
・24日の薬品使用は試運転による。</t>
    <phoneticPr fontId="4"/>
  </si>
  <si>
    <t>晴時々曇</t>
  </si>
  <si>
    <t>曇</t>
    <rPh sb="0" eb="1">
      <t>クモリ</t>
    </rPh>
    <phoneticPr fontId="3"/>
  </si>
  <si>
    <t>・月に1回測定している部分を水色で示しています。
・25日の薬品使用は試運転による。</t>
    <phoneticPr fontId="4"/>
  </si>
  <si>
    <t>・月に1回測定している部分を水色で示しています。
・6日、14日、18日、21日の薬品使用は試運転による。
・25日、26日の薬品使用は水処理による。</t>
    <rPh sb="31" eb="32">
      <t>ニチ</t>
    </rPh>
    <rPh sb="35" eb="36">
      <t>ニチ</t>
    </rPh>
    <rPh sb="39" eb="40">
      <t>ニチ</t>
    </rPh>
    <rPh sb="57" eb="58">
      <t>ニチ</t>
    </rPh>
    <rPh sb="61" eb="62">
      <t>ニチ</t>
    </rPh>
    <rPh sb="63" eb="65">
      <t>ヤクヒン</t>
    </rPh>
    <rPh sb="65" eb="67">
      <t>シヨウ</t>
    </rPh>
    <rPh sb="68" eb="71">
      <t>ミズショリ</t>
    </rPh>
    <phoneticPr fontId="4"/>
  </si>
  <si>
    <t>・月に1回測定している部分を水色で示しています。
・12日の薬品使用は試運転による。
・15日、18日、22日の薬品使用は沈殿池清掃等に伴う濁水処理による。</t>
    <rPh sb="46" eb="47">
      <t>ニチ</t>
    </rPh>
    <rPh sb="50" eb="51">
      <t>ニチ</t>
    </rPh>
    <rPh sb="54" eb="55">
      <t>ニチ</t>
    </rPh>
    <rPh sb="61" eb="64">
      <t>チンデンチ</t>
    </rPh>
    <rPh sb="64" eb="66">
      <t>セイソウ</t>
    </rPh>
    <rPh sb="66" eb="67">
      <t>ナド</t>
    </rPh>
    <rPh sb="68" eb="69">
      <t>トモナ</t>
    </rPh>
    <rPh sb="70" eb="72">
      <t>ダクスイ</t>
    </rPh>
    <phoneticPr fontId="4"/>
  </si>
  <si>
    <t>晴</t>
    <rPh sb="0" eb="1">
      <t>ハレ</t>
    </rPh>
    <phoneticPr fontId="3"/>
  </si>
  <si>
    <t>・月に1回測定している部分を水色で示しています。
・23日、24日の薬品使用は試運転および配水地の水質改善による。</t>
    <rPh sb="32" eb="33">
      <t>ニチ</t>
    </rPh>
    <rPh sb="45" eb="48">
      <t>ハイスイチ</t>
    </rPh>
    <rPh sb="49" eb="51">
      <t>スイシツ</t>
    </rPh>
    <rPh sb="51" eb="53">
      <t>カイゼン</t>
    </rPh>
    <phoneticPr fontId="4"/>
  </si>
  <si>
    <t>&lt;1</t>
  </si>
  <si>
    <t>・月に1回測定している部分を水色で示しています。
・15日の薬品使用は試運転による。
・20日の薬品使用は濁水処理による。</t>
    <phoneticPr fontId="4"/>
  </si>
  <si>
    <t>&lt;0.1</t>
    <phoneticPr fontId="4"/>
  </si>
  <si>
    <t>&lt;0.0002</t>
  </si>
  <si>
    <t>&lt;0.0002</t>
    <phoneticPr fontId="4"/>
  </si>
  <si>
    <t>佐倉浄水場</t>
    <rPh sb="0" eb="2">
      <t>サクラ</t>
    </rPh>
    <rPh sb="2" eb="4">
      <t>ジョウスイ</t>
    </rPh>
    <rPh sb="4" eb="5">
      <t>バ</t>
    </rPh>
    <phoneticPr fontId="4"/>
  </si>
  <si>
    <t>&lt;0.5</t>
  </si>
  <si>
    <t>&lt;0.5</t>
    <phoneticPr fontId="4"/>
  </si>
  <si>
    <t>・月に1回測定している部分を水色で示しています。
・30日、31日の薬品使用は水処理運転および配水池の水質改善による。</t>
    <rPh sb="39" eb="42">
      <t>ミズショリ</t>
    </rPh>
    <rPh sb="47" eb="49">
      <t>ハイスイ</t>
    </rPh>
    <rPh sb="49" eb="50">
      <t>イケ</t>
    </rPh>
    <phoneticPr fontId="4"/>
  </si>
  <si>
    <t>-</t>
    <phoneticPr fontId="4"/>
  </si>
  <si>
    <t>&lt;0.005</t>
  </si>
  <si>
    <t>&lt;0.0004</t>
  </si>
  <si>
    <t>&lt;0.0006</t>
  </si>
  <si>
    <t>&lt;0.0003</t>
  </si>
  <si>
    <t>&lt;0.004</t>
    <phoneticPr fontId="4"/>
  </si>
  <si>
    <t>&lt;0.005</t>
    <phoneticPr fontId="4"/>
  </si>
  <si>
    <t>雪</t>
  </si>
  <si>
    <t>雪</t>
    <rPh sb="0" eb="1">
      <t>ユキ</t>
    </rPh>
    <phoneticPr fontId="1"/>
  </si>
  <si>
    <t>・月に1回測定している部分を水色で示しています。
・26日の薬品使用は水処理運転による。</t>
    <phoneticPr fontId="4"/>
  </si>
  <si>
    <t>雪</t>
    <rPh sb="0" eb="1">
      <t>ユキ</t>
    </rPh>
    <phoneticPr fontId="2"/>
  </si>
  <si>
    <t>・月に1回測定している部分を水色で示しています。
・12日の薬品使用は試運転による。
・その他の薬品使用はpH調整のため。</t>
    <rPh sb="46" eb="47">
      <t>ホカ</t>
    </rPh>
    <rPh sb="55" eb="57">
      <t>チョウセイ</t>
    </rPh>
    <phoneticPr fontId="4"/>
  </si>
  <si>
    <t>曇後雪</t>
  </si>
  <si>
    <t>雪後曇</t>
  </si>
  <si>
    <t xml:space="preserve"> </t>
  </si>
  <si>
    <t xml:space="preserve">  </t>
  </si>
  <si>
    <t>・土日祝日の配水における水温、濁度、pHのデータ
　は一日の平均値を記載しています。（自動測定）</t>
    <rPh sb="41" eb="43">
      <t>ジドウ</t>
    </rPh>
    <rPh sb="43" eb="45">
      <t>ソクテイ</t>
    </rPh>
    <phoneticPr fontId="4"/>
  </si>
  <si>
    <t>曇後晴</t>
    <rPh sb="0" eb="1">
      <t>クモリ</t>
    </rPh>
    <rPh sb="1" eb="2">
      <t>ノチ</t>
    </rPh>
    <rPh sb="2" eb="3">
      <t>ハレ</t>
    </rPh>
    <phoneticPr fontId="3"/>
  </si>
  <si>
    <t>・月に1回測定している部分を水色で示しています。
・27日の薬品使用は水処理運転による。</t>
    <phoneticPr fontId="4"/>
  </si>
  <si>
    <t>曇後晴</t>
    <rPh sb="0" eb="2">
      <t>クモリノチ</t>
    </rPh>
    <rPh sb="2" eb="3">
      <t>ハレ</t>
    </rPh>
    <phoneticPr fontId="2"/>
  </si>
  <si>
    <t>・月に1回測定している部分を水色で示しています。
・13日の薬品使用は試運転による。</t>
    <phoneticPr fontId="4"/>
  </si>
  <si>
    <t>-</t>
    <phoneticPr fontId="4"/>
  </si>
  <si>
    <t>26～29日データなし（記録計不具合のため）</t>
    <rPh sb="5" eb="6">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</si>
</sst>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d"/>
    <numFmt numFmtId="177" formatCode="#,##0.0"/>
    <numFmt numFmtId="178" formatCode="0.0"/>
    <numFmt numFmtId="179" formatCode="0.000"/>
    <numFmt numFmtId="180" formatCode="0.0_);[Red]\(0.0\)"/>
    <numFmt numFmtId="181" formatCode="#,##0_ "/>
    <numFmt numFmtId="182" formatCode="[$-411]ge\.m\.d;@"/>
    <numFmt numFmtId="183" formatCode="0_ "/>
    <numFmt numFmtId="184" formatCode="#,##0_);[Red]\(#,##0\)"/>
    <numFmt numFmtId="185" formatCode="[&lt;0.06]&quot;&lt;0.06&quot;;0.00"/>
    <numFmt numFmtId="186" formatCode="[&lt;0.05]&quot;&lt;0.05&quot;;0.00"/>
    <numFmt numFmtId="187" formatCode="[&lt;0.13]&quot;&lt;0.13&quot;;0.00"/>
    <numFmt numFmtId="188" formatCode="[&lt;0.03]&quot;&lt;0.03&quot;;0.00"/>
    <numFmt numFmtId="189" formatCode="[&lt;0.2]&quot;&lt;0.20&quot;;0.00"/>
    <numFmt numFmtId="190" formatCode="[&lt;0.4]&quot;&lt;0.40&quot;;0.0"/>
    <numFmt numFmtId="191" formatCode="[&lt;0.1]&quot;&lt;0.1&quot;;0.0"/>
    <numFmt numFmtId="192" formatCode="0.0;0.0;"/>
    <numFmt numFmtId="193" formatCode="[&lt;0.1]&quot;&lt;0.10&quot;;0.00"/>
    <numFmt numFmtId="194" formatCode="[&lt;0.4]&quot;&lt;0.40&quot;;0.00"/>
    <numFmt numFmtId="195" formatCode="[&lt;1]&quot;&lt;1&quot;;0"/>
    <numFmt numFmtId="196" formatCode="0_);[Red]\(0\)"/>
    <numFmt numFmtId="197" formatCode="0.00_ "/>
    <numFmt numFmtId="198" formatCode="[&lt;0.5]&quot;&lt;0.5&quot;;0.0"/>
    <numFmt numFmtId="199" formatCode="0.0_ "/>
    <numFmt numFmtId="200" formatCode="#,##0_ ;[Red]\-#,##0\ "/>
    <numFmt numFmtId="201" formatCode="0;0;"/>
  </numFmts>
  <fonts count="53" x14ac:knownFonts="1">
    <font>
      <sz val="11"/>
      <name val="ＭＳ Ｐゴシック"/>
      <family val="3"/>
      <charset val="128"/>
    </font>
    <font>
      <sz val="11"/>
      <color indexed="8"/>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11"/>
      <name val="ＭＳ Ｐ明朝"/>
      <family val="1"/>
      <charset val="128"/>
    </font>
    <font>
      <sz val="10"/>
      <name val="ＭＳ Ｐ明朝"/>
      <family val="1"/>
      <charset val="128"/>
    </font>
    <font>
      <sz val="11"/>
      <color indexed="8"/>
      <name val="ＭＳ Ｐ明朝"/>
      <family val="1"/>
      <charset val="128"/>
    </font>
    <font>
      <vertAlign val="superscript"/>
      <sz val="11"/>
      <color indexed="8"/>
      <name val="ＭＳ Ｐ明朝"/>
      <family val="1"/>
      <charset val="128"/>
    </font>
    <font>
      <vertAlign val="superscript"/>
      <sz val="9"/>
      <color indexed="8"/>
      <name val="ＭＳ Ｐ明朝"/>
      <family val="1"/>
      <charset val="128"/>
    </font>
    <font>
      <sz val="18"/>
      <name val="ＭＳ Ｐゴシック"/>
      <family val="3"/>
      <charset val="128"/>
    </font>
    <font>
      <sz val="18"/>
      <name val="ＭＳ Ｐ明朝"/>
      <family val="1"/>
      <charset val="128"/>
    </font>
    <font>
      <sz val="16"/>
      <name val="ＭＳ Ｐ明朝"/>
      <family val="1"/>
      <charset val="128"/>
    </font>
    <font>
      <vertAlign val="subscript"/>
      <sz val="11"/>
      <name val="ＭＳ Ｐ明朝"/>
      <family val="1"/>
      <charset val="128"/>
    </font>
    <font>
      <sz val="9"/>
      <color indexed="8"/>
      <name val="ＭＳ Ｐ明朝"/>
      <family val="1"/>
      <charset val="128"/>
    </font>
    <font>
      <sz val="11"/>
      <color indexed="10"/>
      <name val="ＭＳ Ｐ明朝"/>
      <family val="1"/>
      <charset val="128"/>
    </font>
    <font>
      <sz val="16"/>
      <name val="ＭＳ Ｐゴシック"/>
      <family val="3"/>
      <charset val="128"/>
    </font>
    <font>
      <sz val="12"/>
      <name val="ＭＳ Ｐ明朝"/>
      <family val="1"/>
      <charset val="128"/>
    </font>
    <font>
      <sz val="9"/>
      <name val="ＭＳ Ｐ明朝"/>
      <family val="1"/>
      <charset val="128"/>
    </font>
    <font>
      <sz val="8"/>
      <name val="ＭＳ Ｐ明朝"/>
      <family val="1"/>
      <charset val="128"/>
    </font>
    <font>
      <b/>
      <sz val="18"/>
      <name val="ＭＳ Ｐ明朝"/>
      <family val="1"/>
      <charset val="128"/>
    </font>
    <font>
      <u/>
      <sz val="12"/>
      <color indexed="12"/>
      <name val="ＭＳ Ｐ明朝"/>
      <family val="1"/>
      <charset val="128"/>
    </font>
    <font>
      <sz val="14"/>
      <name val="ＭＳ Ｐ明朝"/>
      <family val="1"/>
      <charset val="128"/>
    </font>
    <font>
      <b/>
      <sz val="14"/>
      <name val="ＭＳ Ｐ明朝"/>
      <family val="1"/>
      <charset val="128"/>
    </font>
    <font>
      <b/>
      <sz val="20"/>
      <name val="ＭＳ Ｐ明朝"/>
      <family val="1"/>
      <charset val="128"/>
    </font>
    <font>
      <b/>
      <sz val="16"/>
      <name val="ＭＳ Ｐ明朝"/>
      <family val="1"/>
      <charset val="128"/>
    </font>
    <font>
      <sz val="8"/>
      <name val="ＭＳ Ｐゴシック"/>
      <family val="3"/>
      <charset val="128"/>
    </font>
    <font>
      <sz val="10"/>
      <color indexed="8"/>
      <name val="ＭＳ Ｐ明朝"/>
      <family val="1"/>
      <charset val="128"/>
    </font>
    <font>
      <sz val="10"/>
      <color indexed="10"/>
      <name val="ＭＳ Ｐゴシック"/>
      <family val="3"/>
      <charset val="128"/>
    </font>
    <font>
      <sz val="11"/>
      <color theme="1"/>
      <name val="ＭＳ Ｐゴシック"/>
      <family val="3"/>
      <charset val="128"/>
      <scheme val="minor"/>
    </font>
    <font>
      <u/>
      <sz val="9.35"/>
      <color theme="10"/>
      <name val="ＭＳ Ｐゴシック"/>
      <family val="3"/>
      <charset val="128"/>
    </font>
    <font>
      <sz val="7"/>
      <name val="ＭＳ Ｐゴシック"/>
      <family val="3"/>
      <charset val="128"/>
    </font>
    <font>
      <sz val="9"/>
      <name val="ＭＳ Ｐゴシック"/>
      <family val="3"/>
      <charset val="128"/>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DE9D9"/>
        <bgColor indexed="64"/>
      </patternFill>
    </fill>
    <fill>
      <patternFill patternType="solid">
        <fgColor rgb="FFD9D9D9"/>
        <bgColor indexed="64"/>
      </patternFill>
    </fill>
    <fill>
      <patternFill patternType="solid">
        <fgColor theme="9" tint="0.59996337778862885"/>
        <bgColor indexed="64"/>
      </patternFill>
    </fill>
    <fill>
      <patternFill patternType="solid">
        <fgColor indexed="41"/>
        <bgColor indexed="64"/>
      </patternFill>
    </fill>
    <fill>
      <patternFill patternType="solid">
        <fgColor theme="0"/>
        <bgColor indexed="64"/>
      </patternFill>
    </fill>
  </fills>
  <borders count="1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right/>
      <top/>
      <bottom style="double">
        <color indexed="10"/>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style="hair">
        <color indexed="64"/>
      </top>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diagonalDown="1">
      <left style="hair">
        <color indexed="64"/>
      </left>
      <right style="thin">
        <color indexed="64"/>
      </right>
      <top style="hair">
        <color indexed="64"/>
      </top>
      <bottom style="thin">
        <color indexed="64"/>
      </bottom>
      <diagonal style="thin">
        <color indexed="64"/>
      </diagonal>
    </border>
    <border diagonalDown="1">
      <left style="thin">
        <color indexed="64"/>
      </left>
      <right style="hair">
        <color indexed="64"/>
      </right>
      <top style="hair">
        <color indexed="64"/>
      </top>
      <bottom style="thin">
        <color indexed="64"/>
      </bottom>
      <diagonal style="thin">
        <color indexed="64"/>
      </diagonal>
    </border>
    <border>
      <left/>
      <right/>
      <top style="hair">
        <color indexed="64"/>
      </top>
      <bottom style="hair">
        <color indexed="64"/>
      </bottom>
      <diagonal/>
    </border>
    <border diagonalDown="1">
      <left style="thin">
        <color indexed="64"/>
      </left>
      <right style="thin">
        <color indexed="64"/>
      </right>
      <top style="hair">
        <color indexed="64"/>
      </top>
      <bottom style="hair">
        <color indexed="64"/>
      </bottom>
      <diagonal style="hair">
        <color indexed="64"/>
      </diagonal>
    </border>
    <border diagonalDown="1">
      <left style="thin">
        <color indexed="64"/>
      </left>
      <right style="thin">
        <color indexed="64"/>
      </right>
      <top style="hair">
        <color indexed="64"/>
      </top>
      <bottom style="thin">
        <color indexed="64"/>
      </bottom>
      <diagonal style="hair">
        <color indexed="64"/>
      </diagonal>
    </border>
    <border>
      <left/>
      <right/>
      <top style="hair">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diagonalDown="1">
      <left style="thin">
        <color indexed="64"/>
      </left>
      <right style="thin">
        <color indexed="64"/>
      </right>
      <top/>
      <bottom style="hair">
        <color indexed="64"/>
      </bottom>
      <diagonal style="thin">
        <color indexed="64"/>
      </diagonal>
    </border>
    <border>
      <left style="hair">
        <color indexed="64"/>
      </left>
      <right/>
      <top/>
      <bottom style="hair">
        <color indexed="64"/>
      </bottom>
      <diagonal/>
    </border>
    <border>
      <left/>
      <right/>
      <top/>
      <bottom style="hair">
        <color indexed="64"/>
      </bottom>
      <diagonal/>
    </border>
    <border>
      <left/>
      <right/>
      <top style="hair">
        <color indexed="64"/>
      </top>
      <bottom/>
      <diagonal/>
    </border>
    <border diagonalDown="1">
      <left style="thin">
        <color indexed="64"/>
      </left>
      <right style="thin">
        <color indexed="64"/>
      </right>
      <top style="thin">
        <color indexed="64"/>
      </top>
      <bottom style="hair">
        <color indexed="64"/>
      </bottom>
      <diagonal style="hair">
        <color indexed="64"/>
      </diagonal>
    </border>
    <border diagonalDown="1">
      <left style="thin">
        <color indexed="64"/>
      </left>
      <right/>
      <top style="hair">
        <color indexed="64"/>
      </top>
      <bottom style="thin">
        <color indexed="64"/>
      </bottom>
      <diagonal style="hair">
        <color indexed="64"/>
      </diagonal>
    </border>
    <border diagonalDown="1">
      <left style="thin">
        <color indexed="64"/>
      </left>
      <right style="hair">
        <color indexed="64"/>
      </right>
      <top style="hair">
        <color indexed="64"/>
      </top>
      <bottom style="thin">
        <color indexed="64"/>
      </bottom>
      <diagonal style="hair">
        <color indexed="64"/>
      </diagonal>
    </border>
    <border diagonalDown="1">
      <left/>
      <right style="thin">
        <color indexed="64"/>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style="thin">
        <color indexed="64"/>
      </left>
      <right style="hair">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diagonalDown="1">
      <left style="thin">
        <color indexed="64"/>
      </left>
      <right/>
      <top style="hair">
        <color indexed="64"/>
      </top>
      <bottom style="hair">
        <color indexed="64"/>
      </bottom>
      <diagonal style="hair">
        <color indexed="64"/>
      </diagonal>
    </border>
    <border diagonalDown="1">
      <left style="hair">
        <color indexed="64"/>
      </left>
      <right/>
      <top style="hair">
        <color indexed="64"/>
      </top>
      <bottom style="thin">
        <color indexed="64"/>
      </bottom>
      <diagonal style="thin">
        <color indexed="64"/>
      </diagonal>
    </border>
    <border>
      <left style="hair">
        <color indexed="64"/>
      </left>
      <right/>
      <top style="hair">
        <color indexed="64"/>
      </top>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diagonalDown="1">
      <left/>
      <right style="thin">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left style="hair">
        <color indexed="64"/>
      </left>
      <right style="hair">
        <color indexed="64"/>
      </right>
      <top/>
      <bottom style="hair">
        <color indexed="64"/>
      </bottom>
      <diagonal/>
    </border>
    <border diagonalDown="1">
      <left style="hair">
        <color indexed="64"/>
      </left>
      <right style="thin">
        <color indexed="64"/>
      </right>
      <top style="hair">
        <color indexed="64"/>
      </top>
      <bottom style="thin">
        <color indexed="64"/>
      </bottom>
      <diagonal style="hair">
        <color indexed="64"/>
      </diagonal>
    </border>
    <border diagonalDown="1">
      <left style="hair">
        <color indexed="64"/>
      </left>
      <right/>
      <top style="hair">
        <color indexed="64"/>
      </top>
      <bottom style="thin">
        <color indexed="64"/>
      </bottom>
      <diagonal style="hair">
        <color indexed="64"/>
      </diagonal>
    </border>
    <border diagonalDown="1">
      <left style="thin">
        <color indexed="64"/>
      </left>
      <right style="thin">
        <color indexed="64"/>
      </right>
      <top/>
      <bottom style="hair">
        <color indexed="64"/>
      </bottom>
      <diagonal style="hair">
        <color indexed="64"/>
      </diagonal>
    </border>
    <border diagonalDown="1">
      <left/>
      <right style="thin">
        <color indexed="64"/>
      </right>
      <top/>
      <bottom style="hair">
        <color indexed="64"/>
      </bottom>
      <diagonal style="hair">
        <color indexed="64"/>
      </diagonal>
    </border>
    <border diagonalDown="1">
      <left style="thin">
        <color indexed="64"/>
      </left>
      <right/>
      <top/>
      <bottom/>
      <diagonal style="hair">
        <color indexed="64"/>
      </diagonal>
    </border>
    <border diagonalDown="1">
      <left style="thin">
        <color indexed="64"/>
      </left>
      <right style="thin">
        <color indexed="64"/>
      </right>
      <top style="hair">
        <color indexed="64"/>
      </top>
      <bottom/>
      <diagonal style="hair">
        <color indexed="64"/>
      </diagonal>
    </border>
    <border diagonalDown="1">
      <left/>
      <right style="hair">
        <color indexed="64"/>
      </right>
      <top style="hair">
        <color indexed="64"/>
      </top>
      <bottom style="thin">
        <color indexed="64"/>
      </bottom>
      <diagonal style="hair">
        <color auto="1"/>
      </diagonal>
    </border>
    <border diagonalDown="1">
      <left style="hair">
        <color indexed="64"/>
      </left>
      <right style="hair">
        <color indexed="64"/>
      </right>
      <top/>
      <bottom/>
      <diagonal style="hair">
        <color auto="1"/>
      </diagonal>
    </border>
    <border diagonalDown="1">
      <left style="thin">
        <color indexed="64"/>
      </left>
      <right style="hair">
        <color indexed="64"/>
      </right>
      <top/>
      <bottom style="hair">
        <color indexed="64"/>
      </bottom>
      <diagonal style="hair">
        <color indexed="64"/>
      </diagonal>
    </border>
    <border diagonalDown="1">
      <left style="hair">
        <color indexed="64"/>
      </left>
      <right style="thin">
        <color indexed="64"/>
      </right>
      <top/>
      <bottom style="hair">
        <color indexed="64"/>
      </bottom>
      <diagonal style="hair">
        <color indexed="64"/>
      </diagonal>
    </border>
    <border diagonalDown="1">
      <left style="thin">
        <color indexed="64"/>
      </left>
      <right/>
      <top/>
      <bottom style="hair">
        <color indexed="64"/>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double">
        <color indexed="64"/>
      </left>
      <right/>
      <top style="thin">
        <color indexed="64"/>
      </top>
      <bottom style="thin">
        <color indexed="64"/>
      </bottom>
      <diagonal/>
    </border>
  </borders>
  <cellStyleXfs count="180">
    <xf numFmtId="0" fontId="0" fillId="0" borderId="0">
      <alignment vertical="center"/>
    </xf>
    <xf numFmtId="0" fontId="2" fillId="2" borderId="0" applyNumberFormat="0" applyBorder="0" applyAlignment="0" applyProtection="0">
      <alignment vertical="center"/>
    </xf>
    <xf numFmtId="0" fontId="1" fillId="2" borderId="0" applyNumberFormat="0" applyBorder="0" applyAlignment="0" applyProtection="0">
      <alignment vertical="center"/>
    </xf>
    <xf numFmtId="0" fontId="2" fillId="3" borderId="0" applyNumberFormat="0" applyBorder="0" applyAlignment="0" applyProtection="0">
      <alignment vertical="center"/>
    </xf>
    <xf numFmtId="0" fontId="1" fillId="3" borderId="0" applyNumberFormat="0" applyBorder="0" applyAlignment="0" applyProtection="0">
      <alignment vertical="center"/>
    </xf>
    <xf numFmtId="0" fontId="2" fillId="4"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5" borderId="0" applyNumberFormat="0" applyBorder="0" applyAlignment="0" applyProtection="0">
      <alignment vertical="center"/>
    </xf>
    <xf numFmtId="0" fontId="2" fillId="6" borderId="0" applyNumberFormat="0" applyBorder="0" applyAlignment="0" applyProtection="0">
      <alignment vertical="center"/>
    </xf>
    <xf numFmtId="0" fontId="1" fillId="6" borderId="0" applyNumberFormat="0" applyBorder="0" applyAlignment="0" applyProtection="0">
      <alignment vertical="center"/>
    </xf>
    <xf numFmtId="0" fontId="2" fillId="7" borderId="0" applyNumberFormat="0" applyBorder="0" applyAlignment="0" applyProtection="0">
      <alignment vertical="center"/>
    </xf>
    <xf numFmtId="0" fontId="1" fillId="7" borderId="0" applyNumberFormat="0" applyBorder="0" applyAlignment="0" applyProtection="0">
      <alignment vertical="center"/>
    </xf>
    <xf numFmtId="0" fontId="2" fillId="8" borderId="0" applyNumberFormat="0" applyBorder="0" applyAlignment="0" applyProtection="0">
      <alignment vertical="center"/>
    </xf>
    <xf numFmtId="0" fontId="1" fillId="8" borderId="0" applyNumberFormat="0" applyBorder="0" applyAlignment="0" applyProtection="0">
      <alignment vertical="center"/>
    </xf>
    <xf numFmtId="0" fontId="2" fillId="9" borderId="0" applyNumberFormat="0" applyBorder="0" applyAlignment="0" applyProtection="0">
      <alignment vertical="center"/>
    </xf>
    <xf numFmtId="0" fontId="1" fillId="9" borderId="0" applyNumberFormat="0" applyBorder="0" applyAlignment="0" applyProtection="0">
      <alignment vertical="center"/>
    </xf>
    <xf numFmtId="0" fontId="2" fillId="10" borderId="0" applyNumberFormat="0" applyBorder="0" applyAlignment="0" applyProtection="0">
      <alignment vertical="center"/>
    </xf>
    <xf numFmtId="0" fontId="1" fillId="10" borderId="0" applyNumberFormat="0" applyBorder="0" applyAlignment="0" applyProtection="0">
      <alignment vertical="center"/>
    </xf>
    <xf numFmtId="0" fontId="2" fillId="5" borderId="0" applyNumberFormat="0" applyBorder="0" applyAlignment="0" applyProtection="0">
      <alignment vertical="center"/>
    </xf>
    <xf numFmtId="0" fontId="1" fillId="5" borderId="0" applyNumberFormat="0" applyBorder="0" applyAlignment="0" applyProtection="0">
      <alignment vertical="center"/>
    </xf>
    <xf numFmtId="0" fontId="2" fillId="8" borderId="0" applyNumberFormat="0" applyBorder="0" applyAlignment="0" applyProtection="0">
      <alignment vertical="center"/>
    </xf>
    <xf numFmtId="0" fontId="1" fillId="8" borderId="0" applyNumberFormat="0" applyBorder="0" applyAlignment="0" applyProtection="0">
      <alignment vertical="center"/>
    </xf>
    <xf numFmtId="0" fontId="2" fillId="11" borderId="0" applyNumberFormat="0" applyBorder="0" applyAlignment="0" applyProtection="0">
      <alignment vertical="center"/>
    </xf>
    <xf numFmtId="0" fontId="1"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0" fontId="49"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9"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9"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xf numFmtId="0" fontId="21" fillId="4" borderId="0" applyNumberFormat="0" applyBorder="0" applyAlignment="0" applyProtection="0">
      <alignment vertical="center"/>
    </xf>
    <xf numFmtId="0" fontId="3" fillId="0" borderId="0"/>
  </cellStyleXfs>
  <cellXfs count="1219">
    <xf numFmtId="0" fontId="0" fillId="0" borderId="0" xfId="0">
      <alignment vertical="center"/>
    </xf>
    <xf numFmtId="0" fontId="5" fillId="0" borderId="0" xfId="0" applyFont="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2" xfId="0" applyFont="1" applyBorder="1" applyAlignment="1">
      <alignment horizontal="right" vertical="center" shrinkToFit="1"/>
    </xf>
    <xf numFmtId="0" fontId="5" fillId="0" borderId="14" xfId="0" applyFont="1" applyBorder="1" applyAlignment="1">
      <alignment horizontal="right" vertical="center" shrinkToFit="1"/>
    </xf>
    <xf numFmtId="0" fontId="5" fillId="0" borderId="17" xfId="0" applyFont="1" applyBorder="1" applyAlignment="1">
      <alignment vertical="center" shrinkToFit="1"/>
    </xf>
    <xf numFmtId="178" fontId="5" fillId="0" borderId="26" xfId="0" applyNumberFormat="1" applyFont="1" applyBorder="1" applyAlignment="1">
      <alignment vertical="center" shrinkToFit="1"/>
    </xf>
    <xf numFmtId="178" fontId="5" fillId="0" borderId="23" xfId="0" applyNumberFormat="1" applyFont="1" applyBorder="1" applyAlignment="1">
      <alignment vertical="center" shrinkToFit="1"/>
    </xf>
    <xf numFmtId="177" fontId="5" fillId="0" borderId="23" xfId="0" applyNumberFormat="1" applyFont="1" applyBorder="1" applyAlignment="1">
      <alignment vertical="center" shrinkToFit="1"/>
    </xf>
    <xf numFmtId="2" fontId="5" fillId="0" borderId="23" xfId="0" applyNumberFormat="1" applyFont="1" applyBorder="1" applyAlignment="1">
      <alignment vertical="center" shrinkToFit="1"/>
    </xf>
    <xf numFmtId="2" fontId="5" fillId="0" borderId="15" xfId="0" applyNumberFormat="1" applyFont="1" applyBorder="1" applyAlignment="1">
      <alignment vertical="center" shrinkToFit="1"/>
    </xf>
    <xf numFmtId="3" fontId="5" fillId="0" borderId="23" xfId="0" applyNumberFormat="1" applyFont="1" applyBorder="1" applyAlignment="1">
      <alignment vertical="center" shrinkToFit="1"/>
    </xf>
    <xf numFmtId="0" fontId="34" fillId="0" borderId="20" xfId="0" applyFont="1" applyBorder="1" applyAlignment="1">
      <alignment horizontal="center" vertical="center" wrapText="1"/>
    </xf>
    <xf numFmtId="3" fontId="35" fillId="0" borderId="33" xfId="0" applyNumberFormat="1" applyFont="1" applyBorder="1">
      <alignment vertical="center"/>
    </xf>
    <xf numFmtId="0" fontId="25" fillId="0" borderId="0" xfId="0" applyFont="1">
      <alignment vertical="center"/>
    </xf>
    <xf numFmtId="0" fontId="32" fillId="0" borderId="0" xfId="100" applyFont="1" applyAlignment="1">
      <alignment horizontal="center" vertical="center"/>
    </xf>
    <xf numFmtId="0" fontId="25" fillId="0" borderId="0" xfId="100" applyFont="1" applyAlignment="1">
      <alignment vertical="center" wrapText="1"/>
    </xf>
    <xf numFmtId="0" fontId="26" fillId="0" borderId="0" xfId="0" applyFont="1">
      <alignment vertical="center"/>
    </xf>
    <xf numFmtId="0" fontId="25" fillId="0" borderId="0" xfId="100" applyFont="1" applyAlignment="1">
      <alignment vertical="center"/>
    </xf>
    <xf numFmtId="0" fontId="25" fillId="0" borderId="34" xfId="100" applyFont="1" applyBorder="1" applyAlignment="1">
      <alignment horizontal="center" vertical="center"/>
    </xf>
    <xf numFmtId="0" fontId="25" fillId="0" borderId="34" xfId="100" applyFont="1" applyBorder="1" applyAlignment="1">
      <alignment horizontal="center" vertical="center" wrapText="1"/>
    </xf>
    <xf numFmtId="0" fontId="26" fillId="0" borderId="34" xfId="100" applyFont="1" applyBorder="1" applyAlignment="1">
      <alignment horizontal="center" vertical="center" wrapText="1"/>
    </xf>
    <xf numFmtId="0" fontId="25" fillId="0" borderId="35" xfId="100" applyFont="1" applyBorder="1" applyAlignment="1">
      <alignment horizontal="center" vertical="center"/>
    </xf>
    <xf numFmtId="0" fontId="25" fillId="0" borderId="36" xfId="100" applyFont="1" applyBorder="1" applyAlignment="1">
      <alignment horizontal="center" vertical="center"/>
    </xf>
    <xf numFmtId="0" fontId="25" fillId="0" borderId="37" xfId="100" applyFont="1" applyBorder="1" applyAlignment="1">
      <alignment horizontal="center" vertical="center"/>
    </xf>
    <xf numFmtId="0" fontId="25" fillId="0" borderId="0" xfId="100" applyFont="1" applyAlignment="1">
      <alignment horizontal="center" vertical="center"/>
    </xf>
    <xf numFmtId="9" fontId="25" fillId="0" borderId="34" xfId="100" applyNumberFormat="1" applyFont="1" applyBorder="1" applyAlignment="1">
      <alignment horizontal="center" vertical="center"/>
    </xf>
    <xf numFmtId="0" fontId="25" fillId="25" borderId="35" xfId="100" applyFont="1" applyFill="1" applyBorder="1" applyAlignment="1">
      <alignment horizontal="center" vertical="center"/>
    </xf>
    <xf numFmtId="0" fontId="25" fillId="25" borderId="36" xfId="100" applyFont="1" applyFill="1" applyBorder="1" applyAlignment="1">
      <alignment horizontal="center" vertical="center"/>
    </xf>
    <xf numFmtId="0" fontId="25" fillId="26" borderId="34" xfId="100" applyFont="1" applyFill="1" applyBorder="1" applyAlignment="1">
      <alignment horizontal="center" vertical="center"/>
    </xf>
    <xf numFmtId="0" fontId="0" fillId="27" borderId="0" xfId="0" applyFill="1">
      <alignment vertical="center"/>
    </xf>
    <xf numFmtId="0" fontId="27" fillId="26" borderId="41" xfId="0" applyFont="1" applyFill="1" applyBorder="1" applyAlignment="1">
      <alignment horizontal="center" vertical="center"/>
    </xf>
    <xf numFmtId="0" fontId="27" fillId="0" borderId="0" xfId="0" applyFont="1" applyAlignment="1">
      <alignment horizontal="right" vertical="center"/>
    </xf>
    <xf numFmtId="0" fontId="27" fillId="0" borderId="0" xfId="0" applyFont="1">
      <alignment vertical="center"/>
    </xf>
    <xf numFmtId="0" fontId="26" fillId="0" borderId="0" xfId="0" applyFont="1" applyAlignment="1">
      <alignment horizontal="center" vertical="center"/>
    </xf>
    <xf numFmtId="0" fontId="31" fillId="0" borderId="0" xfId="100" applyFont="1" applyAlignment="1">
      <alignment vertical="center"/>
    </xf>
    <xf numFmtId="0" fontId="5" fillId="0" borderId="44" xfId="0" applyFont="1" applyBorder="1" applyAlignment="1">
      <alignment horizontal="center" vertical="center" shrinkToFit="1"/>
    </xf>
    <xf numFmtId="0" fontId="5" fillId="26" borderId="37" xfId="0" applyFont="1" applyFill="1" applyBorder="1" applyAlignment="1">
      <alignment horizontal="center" vertical="center" shrinkToFit="1"/>
    </xf>
    <xf numFmtId="0" fontId="5" fillId="26" borderId="47" xfId="0" applyFont="1" applyFill="1" applyBorder="1" applyAlignment="1">
      <alignment horizontal="center" vertical="center" shrinkToFit="1"/>
    </xf>
    <xf numFmtId="0" fontId="5" fillId="26" borderId="30" xfId="0" applyFont="1" applyFill="1" applyBorder="1" applyAlignment="1">
      <alignment horizontal="center" vertical="center" shrinkToFit="1"/>
    </xf>
    <xf numFmtId="0" fontId="24" fillId="27" borderId="11" xfId="0" applyFont="1" applyFill="1" applyBorder="1">
      <alignment vertical="center"/>
    </xf>
    <xf numFmtId="0" fontId="27" fillId="0" borderId="0" xfId="0" applyFont="1" applyAlignment="1">
      <alignment horizontal="center" vertical="center"/>
    </xf>
    <xf numFmtId="0" fontId="27" fillId="26" borderId="34" xfId="0" applyFont="1" applyFill="1" applyBorder="1" applyAlignment="1">
      <alignment horizontal="center" vertical="center"/>
    </xf>
    <xf numFmtId="0" fontId="27" fillId="0" borderId="45" xfId="0" applyFont="1" applyBorder="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7" fillId="0" borderId="19" xfId="0" applyFont="1" applyBorder="1" applyAlignment="1">
      <alignment horizontal="center" vertical="center"/>
    </xf>
    <xf numFmtId="0" fontId="27" fillId="26" borderId="31" xfId="0" applyFont="1" applyFill="1" applyBorder="1" applyAlignment="1">
      <alignment horizontal="center" vertical="center"/>
    </xf>
    <xf numFmtId="3" fontId="27" fillId="0" borderId="14" xfId="0" applyNumberFormat="1" applyFont="1" applyBorder="1">
      <alignment vertical="center"/>
    </xf>
    <xf numFmtId="3" fontId="27" fillId="0" borderId="23" xfId="0" applyNumberFormat="1" applyFont="1" applyBorder="1">
      <alignment vertical="center"/>
    </xf>
    <xf numFmtId="3" fontId="27" fillId="0" borderId="15" xfId="0" applyNumberFormat="1" applyFont="1" applyBorder="1">
      <alignment vertical="center"/>
    </xf>
    <xf numFmtId="3" fontId="27" fillId="0" borderId="32" xfId="0" applyNumberFormat="1" applyFont="1" applyBorder="1">
      <alignment vertical="center"/>
    </xf>
    <xf numFmtId="0" fontId="27" fillId="26" borderId="32" xfId="0" applyFont="1" applyFill="1" applyBorder="1" applyAlignment="1">
      <alignment horizontal="center" vertical="center"/>
    </xf>
    <xf numFmtId="3" fontId="27" fillId="0" borderId="33" xfId="0" applyNumberFormat="1" applyFont="1" applyBorder="1">
      <alignment vertical="center"/>
    </xf>
    <xf numFmtId="3" fontId="27" fillId="0" borderId="53" xfId="0" applyNumberFormat="1" applyFont="1" applyBorder="1">
      <alignment vertical="center"/>
    </xf>
    <xf numFmtId="3" fontId="27" fillId="0" borderId="54" xfId="0" applyNumberFormat="1" applyFont="1" applyBorder="1">
      <alignment vertical="center"/>
    </xf>
    <xf numFmtId="3" fontId="27" fillId="0" borderId="37" xfId="0" applyNumberFormat="1" applyFont="1" applyBorder="1">
      <alignment vertical="center"/>
    </xf>
    <xf numFmtId="0" fontId="40" fillId="0" borderId="55" xfId="100" applyFont="1" applyBorder="1" applyAlignment="1">
      <alignment horizontal="center" vertical="center"/>
    </xf>
    <xf numFmtId="0" fontId="25" fillId="27" borderId="35" xfId="101" applyFont="1" applyFill="1" applyBorder="1" applyAlignment="1">
      <alignment horizontal="center" vertical="center"/>
    </xf>
    <xf numFmtId="0" fontId="25" fillId="27" borderId="36" xfId="101" applyFont="1" applyFill="1" applyBorder="1" applyAlignment="1">
      <alignment horizontal="center" vertical="center" wrapText="1"/>
    </xf>
    <xf numFmtId="182" fontId="25" fillId="29" borderId="34" xfId="102" applyNumberFormat="1" applyFont="1" applyFill="1" applyBorder="1" applyAlignment="1">
      <alignment horizontal="center" vertical="center" wrapText="1"/>
    </xf>
    <xf numFmtId="0" fontId="31" fillId="0" borderId="0" xfId="0" applyFont="1" applyAlignment="1">
      <alignment horizontal="center" vertical="center"/>
    </xf>
    <xf numFmtId="0" fontId="31" fillId="0" borderId="0" xfId="0" applyFont="1">
      <alignment vertical="center"/>
    </xf>
    <xf numFmtId="0" fontId="27" fillId="25" borderId="56" xfId="0" applyFont="1" applyFill="1" applyBorder="1" applyAlignment="1">
      <alignment horizontal="right" vertical="center" wrapText="1"/>
    </xf>
    <xf numFmtId="0" fontId="27" fillId="25" borderId="57" xfId="0" applyFont="1" applyFill="1" applyBorder="1" applyAlignment="1">
      <alignment horizontal="center" vertical="center" wrapText="1"/>
    </xf>
    <xf numFmtId="0" fontId="27" fillId="0" borderId="61" xfId="0" applyFont="1" applyBorder="1" applyAlignment="1">
      <alignment horizontal="center" vertical="center" wrapText="1"/>
    </xf>
    <xf numFmtId="0" fontId="25" fillId="0" borderId="33" xfId="0" applyFont="1" applyBorder="1" applyAlignment="1">
      <alignment vertical="center" wrapText="1"/>
    </xf>
    <xf numFmtId="0" fontId="25" fillId="0" borderId="37" xfId="0" applyFont="1" applyBorder="1" applyAlignment="1">
      <alignment vertical="center" wrapText="1"/>
    </xf>
    <xf numFmtId="0" fontId="25" fillId="0" borderId="38" xfId="0" applyFont="1" applyBorder="1" applyAlignment="1">
      <alignment vertical="center" wrapText="1"/>
    </xf>
    <xf numFmtId="0" fontId="37" fillId="0" borderId="0" xfId="0" applyFont="1">
      <alignment vertical="center"/>
    </xf>
    <xf numFmtId="0" fontId="25" fillId="30" borderId="34" xfId="0" applyFont="1" applyFill="1" applyBorder="1" applyAlignment="1">
      <alignment horizontal="center" vertical="center"/>
    </xf>
    <xf numFmtId="0" fontId="25" fillId="25" borderId="34" xfId="0" applyFont="1" applyFill="1" applyBorder="1" applyAlignment="1">
      <alignment horizontal="center" vertical="center" wrapText="1"/>
    </xf>
    <xf numFmtId="0" fontId="25" fillId="30" borderId="32" xfId="0" applyFont="1" applyFill="1" applyBorder="1" applyAlignment="1">
      <alignment horizontal="center" vertical="center"/>
    </xf>
    <xf numFmtId="0" fontId="25" fillId="30" borderId="41" xfId="0" applyFont="1" applyFill="1" applyBorder="1" applyAlignment="1">
      <alignment horizontal="center" vertical="center"/>
    </xf>
    <xf numFmtId="0" fontId="25" fillId="0" borderId="0" xfId="0" applyFont="1" applyAlignment="1">
      <alignment horizontal="center" vertical="center"/>
    </xf>
    <xf numFmtId="0" fontId="47" fillId="0" borderId="0" xfId="0" applyFont="1" applyAlignment="1">
      <alignment horizontal="right" vertical="center"/>
    </xf>
    <xf numFmtId="3" fontId="5" fillId="0" borderId="0" xfId="0" applyNumberFormat="1" applyFont="1" applyAlignment="1">
      <alignment vertical="center" shrinkToFit="1"/>
    </xf>
    <xf numFmtId="3" fontId="5" fillId="0" borderId="17" xfId="0" applyNumberFormat="1" applyFont="1" applyBorder="1" applyAlignment="1">
      <alignment vertical="center" shrinkToFit="1"/>
    </xf>
    <xf numFmtId="0" fontId="5" fillId="0" borderId="0" xfId="0" applyFont="1" applyAlignment="1">
      <alignment horizontal="center" vertical="center" shrinkToFit="1"/>
    </xf>
    <xf numFmtId="3" fontId="48" fillId="0" borderId="0" xfId="0" applyNumberFormat="1" applyFont="1" applyAlignment="1">
      <alignment vertical="center" shrinkToFit="1"/>
    </xf>
    <xf numFmtId="0" fontId="25" fillId="26" borderId="32" xfId="101" applyFont="1" applyFill="1" applyBorder="1" applyAlignment="1">
      <alignment horizontal="center" vertical="center"/>
    </xf>
    <xf numFmtId="0" fontId="25" fillId="26" borderId="32" xfId="101" applyFont="1" applyFill="1" applyBorder="1" applyAlignment="1">
      <alignment horizontal="left" vertical="center" indent="1"/>
    </xf>
    <xf numFmtId="0" fontId="25" fillId="26" borderId="31" xfId="101" applyFont="1" applyFill="1" applyBorder="1" applyAlignment="1">
      <alignment horizontal="left" vertical="center" indent="1"/>
    </xf>
    <xf numFmtId="0" fontId="25" fillId="27" borderId="31" xfId="102" applyFont="1" applyFill="1" applyBorder="1" applyAlignment="1">
      <alignment horizontal="center" vertical="center"/>
    </xf>
    <xf numFmtId="0" fontId="25" fillId="26" borderId="42" xfId="101" applyFont="1" applyFill="1" applyBorder="1" applyAlignment="1">
      <alignment horizontal="center" vertical="center"/>
    </xf>
    <xf numFmtId="0" fontId="25" fillId="26" borderId="42" xfId="101" applyFont="1" applyFill="1" applyBorder="1" applyAlignment="1">
      <alignment horizontal="left" vertical="center" indent="1"/>
    </xf>
    <xf numFmtId="182" fontId="25" fillId="25" borderId="34" xfId="102" applyNumberFormat="1" applyFont="1" applyFill="1" applyBorder="1" applyAlignment="1">
      <alignment horizontal="center" vertical="center" wrapText="1"/>
    </xf>
    <xf numFmtId="0" fontId="5" fillId="32" borderId="12" xfId="0" applyFont="1" applyFill="1" applyBorder="1" applyAlignment="1">
      <alignment horizontal="center" vertical="center" shrinkToFit="1"/>
    </xf>
    <xf numFmtId="0" fontId="5" fillId="31" borderId="41" xfId="0" applyFont="1" applyFill="1" applyBorder="1" applyAlignment="1">
      <alignment horizontal="center" vertical="center" shrinkToFit="1"/>
    </xf>
    <xf numFmtId="0" fontId="5" fillId="31" borderId="31" xfId="0" applyFont="1" applyFill="1" applyBorder="1" applyAlignment="1">
      <alignment horizontal="center" vertical="center" shrinkToFit="1"/>
    </xf>
    <xf numFmtId="0" fontId="5" fillId="32" borderId="68" xfId="0" applyFont="1" applyFill="1" applyBorder="1" applyAlignment="1">
      <alignment horizontal="center" vertical="center" shrinkToFit="1"/>
    </xf>
    <xf numFmtId="3" fontId="48" fillId="0" borderId="17" xfId="0" applyNumberFormat="1" applyFont="1" applyBorder="1" applyAlignment="1">
      <alignment vertical="center" shrinkToFit="1"/>
    </xf>
    <xf numFmtId="180" fontId="25" fillId="0" borderId="0" xfId="0" applyNumberFormat="1" applyFont="1">
      <alignment vertical="center"/>
    </xf>
    <xf numFmtId="3" fontId="27" fillId="0" borderId="30" xfId="0" applyNumberFormat="1" applyFont="1" applyBorder="1">
      <alignment vertical="center"/>
    </xf>
    <xf numFmtId="3" fontId="27" fillId="0" borderId="47" xfId="0" applyNumberFormat="1" applyFont="1" applyBorder="1">
      <alignment vertical="center"/>
    </xf>
    <xf numFmtId="3" fontId="27" fillId="0" borderId="83" xfId="0" applyNumberFormat="1" applyFont="1" applyBorder="1">
      <alignment vertical="center"/>
    </xf>
    <xf numFmtId="3" fontId="35" fillId="0" borderId="30" xfId="0" applyNumberFormat="1" applyFont="1" applyBorder="1">
      <alignment vertical="center"/>
    </xf>
    <xf numFmtId="3" fontId="27" fillId="0" borderId="41" xfId="0" applyNumberFormat="1" applyFont="1" applyBorder="1">
      <alignment vertical="center"/>
    </xf>
    <xf numFmtId="0" fontId="5" fillId="0" borderId="60" xfId="0" applyFont="1" applyBorder="1" applyAlignment="1">
      <alignment vertical="center" shrinkToFit="1"/>
    </xf>
    <xf numFmtId="0" fontId="5" fillId="0" borderId="48" xfId="0" applyFont="1" applyBorder="1" applyAlignment="1">
      <alignment vertical="center" shrinkToFit="1"/>
    </xf>
    <xf numFmtId="177" fontId="5" fillId="0" borderId="60" xfId="0" applyNumberFormat="1" applyFont="1" applyBorder="1" applyAlignment="1">
      <alignment vertical="center" shrinkToFit="1"/>
    </xf>
    <xf numFmtId="178" fontId="5" fillId="0" borderId="49" xfId="0" applyNumberFormat="1" applyFont="1" applyBorder="1" applyAlignment="1">
      <alignment vertical="center" shrinkToFit="1"/>
    </xf>
    <xf numFmtId="177" fontId="5" fillId="0" borderId="49" xfId="0" applyNumberFormat="1" applyFont="1" applyBorder="1" applyAlignment="1">
      <alignment vertical="center" shrinkToFit="1"/>
    </xf>
    <xf numFmtId="2" fontId="5" fillId="0" borderId="49" xfId="0" applyNumberFormat="1" applyFont="1" applyBorder="1" applyAlignment="1">
      <alignment vertical="center" shrinkToFit="1"/>
    </xf>
    <xf numFmtId="3" fontId="5" fillId="0" borderId="49" xfId="0" applyNumberFormat="1" applyFont="1" applyBorder="1" applyAlignment="1">
      <alignment vertical="center" shrinkToFit="1"/>
    </xf>
    <xf numFmtId="0" fontId="5" fillId="0" borderId="0" xfId="0" applyFont="1">
      <alignment vertical="center"/>
    </xf>
    <xf numFmtId="0" fontId="25" fillId="0" borderId="0" xfId="0" applyFont="1" applyAlignment="1">
      <alignment horizontal="left" vertical="center"/>
    </xf>
    <xf numFmtId="183" fontId="5" fillId="0" borderId="0" xfId="0" applyNumberFormat="1" applyFont="1" applyAlignment="1">
      <alignment vertical="center" shrinkToFit="1"/>
    </xf>
    <xf numFmtId="1" fontId="5" fillId="0" borderId="23" xfId="0" applyNumberFormat="1" applyFont="1" applyBorder="1" applyAlignment="1">
      <alignment vertical="center" shrinkToFit="1"/>
    </xf>
    <xf numFmtId="0" fontId="25" fillId="27" borderId="32" xfId="102" applyFont="1" applyFill="1" applyBorder="1" applyAlignment="1">
      <alignment horizontal="center" vertical="center"/>
    </xf>
    <xf numFmtId="0" fontId="25" fillId="26" borderId="41" xfId="101" applyFont="1" applyFill="1" applyBorder="1" applyAlignment="1">
      <alignment horizontal="center" vertical="center"/>
    </xf>
    <xf numFmtId="0" fontId="25" fillId="26" borderId="31" xfId="101" applyFont="1" applyFill="1" applyBorder="1" applyAlignment="1">
      <alignment horizontal="center" vertical="center"/>
    </xf>
    <xf numFmtId="0" fontId="25" fillId="27" borderId="42" xfId="102" applyFont="1" applyFill="1" applyBorder="1" applyAlignment="1">
      <alignment horizontal="center" vertical="center"/>
    </xf>
    <xf numFmtId="0" fontId="25" fillId="27" borderId="36" xfId="101" applyFont="1" applyFill="1" applyBorder="1" applyAlignment="1">
      <alignment vertical="center" wrapText="1"/>
    </xf>
    <xf numFmtId="3" fontId="5" fillId="0" borderId="37" xfId="0" applyNumberFormat="1" applyFont="1" applyBorder="1" applyAlignment="1">
      <alignment vertical="center" shrinkToFit="1"/>
    </xf>
    <xf numFmtId="178" fontId="5" fillId="0" borderId="65" xfId="0" applyNumberFormat="1" applyFont="1" applyBorder="1" applyAlignment="1">
      <alignment vertical="center" shrinkToFit="1"/>
    </xf>
    <xf numFmtId="0" fontId="37" fillId="25" borderId="44" xfId="102" applyFont="1" applyFill="1" applyBorder="1" applyAlignment="1">
      <alignment horizontal="center" vertical="center" wrapText="1"/>
    </xf>
    <xf numFmtId="178" fontId="25" fillId="0" borderId="0" xfId="177" applyNumberFormat="1" applyFont="1" applyAlignment="1" applyProtection="1">
      <alignment horizontal="center" vertical="center"/>
      <protection locked="0"/>
    </xf>
    <xf numFmtId="1" fontId="25" fillId="0" borderId="23" xfId="176" applyNumberFormat="1" applyFont="1" applyBorder="1">
      <alignment vertical="center"/>
    </xf>
    <xf numFmtId="1" fontId="25" fillId="0" borderId="15" xfId="176" applyNumberFormat="1" applyFont="1" applyBorder="1">
      <alignment vertical="center"/>
    </xf>
    <xf numFmtId="3" fontId="25" fillId="0" borderId="14" xfId="176" applyNumberFormat="1" applyFont="1" applyBorder="1">
      <alignment vertical="center"/>
    </xf>
    <xf numFmtId="3" fontId="35" fillId="0" borderId="14" xfId="0" applyNumberFormat="1" applyFont="1" applyBorder="1">
      <alignment vertical="center"/>
    </xf>
    <xf numFmtId="38" fontId="25" fillId="0" borderId="23" xfId="50" applyFont="1" applyBorder="1" applyAlignment="1">
      <alignment vertical="center" shrinkToFit="1"/>
    </xf>
    <xf numFmtId="38" fontId="25" fillId="0" borderId="14" xfId="50" applyFont="1" applyBorder="1" applyAlignment="1">
      <alignment vertical="center" shrinkToFit="1"/>
    </xf>
    <xf numFmtId="0" fontId="25" fillId="0" borderId="32" xfId="102" applyFont="1" applyBorder="1" applyAlignment="1">
      <alignment horizontal="center" vertical="center"/>
    </xf>
    <xf numFmtId="179" fontId="25" fillId="0" borderId="32" xfId="102" applyNumberFormat="1" applyFont="1" applyBorder="1" applyAlignment="1">
      <alignment horizontal="center" vertical="center"/>
    </xf>
    <xf numFmtId="2" fontId="25" fillId="0" borderId="32" xfId="102" applyNumberFormat="1" applyFont="1" applyBorder="1" applyAlignment="1">
      <alignment horizontal="center" vertical="center"/>
    </xf>
    <xf numFmtId="178" fontId="25" fillId="0" borderId="32" xfId="102" applyNumberFormat="1" applyFont="1" applyBorder="1" applyAlignment="1">
      <alignment horizontal="center" vertical="center"/>
    </xf>
    <xf numFmtId="178" fontId="25" fillId="27" borderId="32" xfId="102" applyNumberFormat="1" applyFont="1" applyFill="1" applyBorder="1" applyAlignment="1">
      <alignment horizontal="center" vertical="center"/>
    </xf>
    <xf numFmtId="2" fontId="25" fillId="27" borderId="32" xfId="102" applyNumberFormat="1" applyFont="1" applyFill="1" applyBorder="1" applyAlignment="1">
      <alignment horizontal="center" vertical="center"/>
    </xf>
    <xf numFmtId="178" fontId="25" fillId="27" borderId="31" xfId="102" applyNumberFormat="1" applyFont="1" applyFill="1" applyBorder="1" applyAlignment="1">
      <alignment horizontal="center" vertical="center"/>
    </xf>
    <xf numFmtId="0" fontId="25" fillId="29" borderId="34" xfId="102" applyFont="1" applyFill="1" applyBorder="1" applyAlignment="1">
      <alignment horizontal="center" vertical="center" wrapText="1"/>
    </xf>
    <xf numFmtId="178" fontId="5" fillId="33" borderId="23" xfId="0" applyNumberFormat="1" applyFont="1" applyFill="1" applyBorder="1" applyAlignment="1">
      <alignment vertical="center" shrinkToFit="1"/>
    </xf>
    <xf numFmtId="177" fontId="5" fillId="33" borderId="23" xfId="0" applyNumberFormat="1" applyFont="1" applyFill="1" applyBorder="1" applyAlignment="1">
      <alignment vertical="center" shrinkToFit="1"/>
    </xf>
    <xf numFmtId="2" fontId="5" fillId="33" borderId="23" xfId="0" applyNumberFormat="1" applyFont="1" applyFill="1" applyBorder="1" applyAlignment="1">
      <alignment vertical="center" shrinkToFit="1"/>
    </xf>
    <xf numFmtId="3" fontId="5" fillId="33" borderId="23" xfId="0" applyNumberFormat="1" applyFont="1" applyFill="1" applyBorder="1" applyAlignment="1">
      <alignment vertical="center" shrinkToFit="1"/>
    </xf>
    <xf numFmtId="178" fontId="3" fillId="0" borderId="73" xfId="151" applyNumberFormat="1" applyBorder="1" applyAlignment="1" applyProtection="1">
      <alignment horizontal="center" vertical="center"/>
      <protection locked="0"/>
    </xf>
    <xf numFmtId="178" fontId="3" fillId="0" borderId="31" xfId="151" applyNumberFormat="1" applyBorder="1" applyAlignment="1" applyProtection="1">
      <alignment horizontal="center" vertical="center"/>
      <protection locked="0"/>
    </xf>
    <xf numFmtId="178" fontId="3" fillId="0" borderId="70" xfId="151" applyNumberFormat="1" applyBorder="1" applyAlignment="1" applyProtection="1">
      <alignment horizontal="center" vertical="center"/>
      <protection locked="0"/>
    </xf>
    <xf numFmtId="178" fontId="3" fillId="0" borderId="32" xfId="151" applyNumberFormat="1" applyBorder="1" applyAlignment="1" applyProtection="1">
      <alignment horizontal="center" vertical="center"/>
      <protection locked="0"/>
    </xf>
    <xf numFmtId="178" fontId="3" fillId="0" borderId="74" xfId="151" applyNumberFormat="1" applyBorder="1" applyAlignment="1" applyProtection="1">
      <alignment horizontal="center" vertical="center"/>
      <protection locked="0"/>
    </xf>
    <xf numFmtId="178" fontId="3" fillId="0" borderId="41" xfId="151" applyNumberFormat="1" applyBorder="1" applyAlignment="1" applyProtection="1">
      <alignment horizontal="center" vertical="center"/>
      <protection locked="0"/>
    </xf>
    <xf numFmtId="178" fontId="3" fillId="0" borderId="34" xfId="177" applyNumberFormat="1" applyBorder="1" applyAlignment="1" applyProtection="1">
      <alignment horizontal="center" vertical="center"/>
      <protection locked="0"/>
    </xf>
    <xf numFmtId="178" fontId="3" fillId="0" borderId="18" xfId="177" applyNumberFormat="1" applyBorder="1" applyAlignment="1" applyProtection="1">
      <alignment horizontal="center" vertical="center"/>
      <protection locked="0"/>
    </xf>
    <xf numFmtId="178" fontId="3" fillId="0" borderId="57" xfId="177" applyNumberFormat="1" applyBorder="1" applyAlignment="1" applyProtection="1">
      <alignment horizontal="center" vertical="center"/>
      <protection locked="0"/>
    </xf>
    <xf numFmtId="178" fontId="3" fillId="27" borderId="69" xfId="151" applyNumberFormat="1" applyFill="1" applyBorder="1" applyAlignment="1" applyProtection="1">
      <alignment horizontal="center" vertical="center"/>
      <protection locked="0"/>
    </xf>
    <xf numFmtId="178" fontId="3" fillId="27" borderId="71" xfId="151" applyNumberFormat="1" applyFill="1" applyBorder="1" applyAlignment="1" applyProtection="1">
      <alignment horizontal="center" vertical="center"/>
      <protection locked="0"/>
    </xf>
    <xf numFmtId="178" fontId="3" fillId="0" borderId="42" xfId="151" applyNumberFormat="1" applyBorder="1" applyAlignment="1" applyProtection="1">
      <alignment horizontal="center" vertical="center"/>
      <protection locked="0"/>
    </xf>
    <xf numFmtId="178" fontId="3" fillId="27" borderId="72" xfId="151" applyNumberFormat="1" applyFill="1" applyBorder="1" applyAlignment="1" applyProtection="1">
      <alignment horizontal="center" vertical="center"/>
      <protection locked="0"/>
    </xf>
    <xf numFmtId="178" fontId="3" fillId="0" borderId="77" xfId="151" applyNumberFormat="1" applyBorder="1" applyAlignment="1" applyProtection="1">
      <alignment horizontal="center" vertical="center"/>
      <protection locked="0"/>
    </xf>
    <xf numFmtId="178" fontId="3" fillId="0" borderId="32" xfId="177" applyNumberFormat="1" applyBorder="1" applyAlignment="1" applyProtection="1">
      <alignment horizontal="center" vertical="center"/>
      <protection locked="0"/>
    </xf>
    <xf numFmtId="178" fontId="3" fillId="0" borderId="13" xfId="177" applyNumberFormat="1" applyBorder="1" applyAlignment="1" applyProtection="1">
      <alignment horizontal="center" vertical="center"/>
      <protection locked="0"/>
    </xf>
    <xf numFmtId="178" fontId="3" fillId="0" borderId="70" xfId="177" applyNumberFormat="1" applyBorder="1" applyAlignment="1" applyProtection="1">
      <alignment horizontal="center" vertical="center"/>
      <protection locked="0"/>
    </xf>
    <xf numFmtId="178" fontId="3" fillId="0" borderId="71" xfId="177" applyNumberFormat="1" applyBorder="1" applyAlignment="1" applyProtection="1">
      <alignment horizontal="center" vertical="center"/>
      <protection locked="0"/>
    </xf>
    <xf numFmtId="178" fontId="3" fillId="0" borderId="41" xfId="177" applyNumberFormat="1" applyBorder="1" applyAlignment="1" applyProtection="1">
      <alignment horizontal="center" vertical="center"/>
      <protection locked="0"/>
    </xf>
    <xf numFmtId="178" fontId="3" fillId="0" borderId="75" xfId="177" applyNumberFormat="1" applyBorder="1" applyAlignment="1" applyProtection="1">
      <alignment horizontal="center" vertical="center"/>
      <protection locked="0"/>
    </xf>
    <xf numFmtId="178" fontId="3" fillId="0" borderId="74" xfId="177" applyNumberFormat="1" applyBorder="1" applyAlignment="1" applyProtection="1">
      <alignment horizontal="center" vertical="center"/>
      <protection locked="0"/>
    </xf>
    <xf numFmtId="178" fontId="3" fillId="0" borderId="31" xfId="154" applyNumberFormat="1" applyBorder="1" applyAlignment="1" applyProtection="1">
      <alignment horizontal="center" vertical="center"/>
      <protection locked="0"/>
    </xf>
    <xf numFmtId="178" fontId="3" fillId="27" borderId="69" xfId="154" applyNumberFormat="1" applyFill="1" applyBorder="1" applyAlignment="1" applyProtection="1">
      <alignment horizontal="center" vertical="center"/>
      <protection locked="0"/>
    </xf>
    <xf numFmtId="178" fontId="3" fillId="0" borderId="73" xfId="154" applyNumberFormat="1" applyBorder="1" applyAlignment="1" applyProtection="1">
      <alignment horizontal="center" vertical="center"/>
      <protection locked="0"/>
    </xf>
    <xf numFmtId="178" fontId="3" fillId="0" borderId="32" xfId="154" applyNumberFormat="1" applyBorder="1" applyAlignment="1" applyProtection="1">
      <alignment horizontal="center" vertical="center"/>
      <protection locked="0"/>
    </xf>
    <xf numFmtId="178" fontId="3" fillId="27" borderId="71" xfId="154" applyNumberFormat="1" applyFill="1" applyBorder="1" applyAlignment="1" applyProtection="1">
      <alignment horizontal="center" vertical="center"/>
      <protection locked="0"/>
    </xf>
    <xf numFmtId="178" fontId="3" fillId="0" borderId="70" xfId="154" applyNumberFormat="1" applyBorder="1" applyAlignment="1" applyProtection="1">
      <alignment horizontal="center" vertical="center"/>
      <protection locked="0"/>
    </xf>
    <xf numFmtId="178" fontId="3" fillId="0" borderId="42" xfId="154" applyNumberFormat="1" applyBorder="1" applyAlignment="1" applyProtection="1">
      <alignment horizontal="center" vertical="center"/>
      <protection locked="0"/>
    </xf>
    <xf numFmtId="178" fontId="3" fillId="0" borderId="77" xfId="154" applyNumberFormat="1" applyBorder="1" applyAlignment="1" applyProtection="1">
      <alignment horizontal="center" vertical="center"/>
      <protection locked="0"/>
    </xf>
    <xf numFmtId="178" fontId="3" fillId="0" borderId="71" xfId="154" applyNumberFormat="1" applyBorder="1" applyAlignment="1" applyProtection="1">
      <alignment horizontal="center" vertical="center"/>
      <protection locked="0"/>
    </xf>
    <xf numFmtId="178" fontId="3" fillId="0" borderId="72" xfId="154" applyNumberFormat="1" applyBorder="1" applyAlignment="1" applyProtection="1">
      <alignment horizontal="center" vertical="center"/>
      <protection locked="0"/>
    </xf>
    <xf numFmtId="178" fontId="3" fillId="0" borderId="64" xfId="177" applyNumberFormat="1" applyBorder="1" applyAlignment="1" applyProtection="1">
      <alignment horizontal="center" vertical="center"/>
      <protection locked="0"/>
    </xf>
    <xf numFmtId="178" fontId="3" fillId="0" borderId="46" xfId="177" applyNumberFormat="1" applyBorder="1" applyAlignment="1" applyProtection="1">
      <alignment horizontal="center" vertical="center"/>
      <protection locked="0"/>
    </xf>
    <xf numFmtId="178" fontId="3" fillId="0" borderId="42" xfId="177" applyNumberFormat="1" applyBorder="1" applyAlignment="1" applyProtection="1">
      <alignment horizontal="center" vertical="center"/>
      <protection locked="0"/>
    </xf>
    <xf numFmtId="178" fontId="3" fillId="0" borderId="72" xfId="177" applyNumberFormat="1" applyBorder="1" applyAlignment="1" applyProtection="1">
      <alignment horizontal="center" vertical="center"/>
      <protection locked="0"/>
    </xf>
    <xf numFmtId="178" fontId="3" fillId="0" borderId="52" xfId="177" applyNumberFormat="1" applyBorder="1" applyAlignment="1" applyProtection="1">
      <alignment horizontal="center" vertical="center"/>
      <protection locked="0"/>
    </xf>
    <xf numFmtId="178" fontId="3" fillId="0" borderId="67" xfId="177" applyNumberFormat="1" applyBorder="1" applyAlignment="1" applyProtection="1">
      <alignment horizontal="center" vertical="center"/>
      <protection locked="0"/>
    </xf>
    <xf numFmtId="178" fontId="3" fillId="0" borderId="76" xfId="177" applyNumberFormat="1" applyBorder="1" applyAlignment="1" applyProtection="1">
      <alignment horizontal="center" vertical="center"/>
      <protection locked="0"/>
    </xf>
    <xf numFmtId="178" fontId="3" fillId="0" borderId="13" xfId="177" applyNumberFormat="1" applyBorder="1" applyAlignment="1" applyProtection="1">
      <alignment horizontal="center" vertical="center" shrinkToFit="1"/>
      <protection locked="0"/>
    </xf>
    <xf numFmtId="178" fontId="3" fillId="0" borderId="24" xfId="177" applyNumberFormat="1" applyBorder="1" applyAlignment="1" applyProtection="1">
      <alignment horizontal="center" vertical="center"/>
      <protection locked="0"/>
    </xf>
    <xf numFmtId="178" fontId="3" fillId="0" borderId="77" xfId="177" applyNumberFormat="1" applyBorder="1" applyAlignment="1" applyProtection="1">
      <alignment horizontal="center" vertical="center"/>
      <protection locked="0"/>
    </xf>
    <xf numFmtId="178" fontId="3" fillId="0" borderId="68" xfId="177" applyNumberFormat="1" applyBorder="1" applyAlignment="1" applyProtection="1">
      <alignment horizontal="center" vertical="center"/>
      <protection locked="0"/>
    </xf>
    <xf numFmtId="1" fontId="25" fillId="27" borderId="32" xfId="102" applyNumberFormat="1" applyFont="1" applyFill="1" applyBorder="1" applyAlignment="1">
      <alignment horizontal="center" vertical="center"/>
    </xf>
    <xf numFmtId="178" fontId="3" fillId="0" borderId="31" xfId="136" applyNumberFormat="1" applyBorder="1" applyAlignment="1" applyProtection="1">
      <alignment horizontal="center" vertical="center"/>
      <protection locked="0"/>
    </xf>
    <xf numFmtId="178" fontId="3" fillId="27" borderId="69" xfId="136" applyNumberFormat="1" applyFill="1" applyBorder="1" applyAlignment="1" applyProtection="1">
      <alignment horizontal="center" vertical="center"/>
      <protection locked="0"/>
    </xf>
    <xf numFmtId="178" fontId="3" fillId="0" borderId="32" xfId="136" applyNumberFormat="1" applyBorder="1" applyAlignment="1" applyProtection="1">
      <alignment horizontal="center" vertical="center"/>
      <protection locked="0"/>
    </xf>
    <xf numFmtId="178" fontId="3" fillId="27" borderId="71" xfId="136" applyNumberFormat="1" applyFill="1" applyBorder="1" applyAlignment="1" applyProtection="1">
      <alignment horizontal="center" vertical="center"/>
      <protection locked="0"/>
    </xf>
    <xf numFmtId="178" fontId="3" fillId="0" borderId="41" xfId="136" applyNumberFormat="1" applyBorder="1" applyAlignment="1" applyProtection="1">
      <alignment horizontal="center" vertical="center"/>
      <protection locked="0"/>
    </xf>
    <xf numFmtId="178" fontId="3" fillId="27" borderId="75" xfId="136" applyNumberFormat="1" applyFill="1" applyBorder="1" applyAlignment="1" applyProtection="1">
      <alignment horizontal="center" vertical="center"/>
      <protection locked="0"/>
    </xf>
    <xf numFmtId="178" fontId="3" fillId="0" borderId="71" xfId="151" applyNumberFormat="1" applyBorder="1" applyAlignment="1" applyProtection="1">
      <alignment horizontal="center" vertical="center"/>
      <protection locked="0"/>
    </xf>
    <xf numFmtId="178" fontId="3" fillId="0" borderId="72" xfId="151" applyNumberFormat="1" applyBorder="1" applyAlignment="1" applyProtection="1">
      <alignment horizontal="center" vertical="center"/>
      <protection locked="0"/>
    </xf>
    <xf numFmtId="178" fontId="0" fillId="0" borderId="0" xfId="0" applyNumberFormat="1">
      <alignment vertical="center"/>
    </xf>
    <xf numFmtId="191" fontId="3" fillId="0" borderId="32" xfId="154" applyNumberFormat="1" applyBorder="1" applyAlignment="1" applyProtection="1">
      <alignment horizontal="center" vertical="center"/>
      <protection locked="0"/>
    </xf>
    <xf numFmtId="178" fontId="0" fillId="27" borderId="71" xfId="154" applyNumberFormat="1" applyFont="1" applyFill="1" applyBorder="1" applyAlignment="1" applyProtection="1">
      <alignment horizontal="center" vertical="center"/>
      <protection locked="0"/>
    </xf>
    <xf numFmtId="178" fontId="0" fillId="27" borderId="72" xfId="154" applyNumberFormat="1" applyFont="1" applyFill="1" applyBorder="1" applyAlignment="1" applyProtection="1">
      <alignment horizontal="center" vertical="center"/>
      <protection locked="0"/>
    </xf>
    <xf numFmtId="178" fontId="0" fillId="0" borderId="42" xfId="154" applyNumberFormat="1" applyFont="1" applyBorder="1" applyAlignment="1" applyProtection="1">
      <alignment horizontal="center" vertical="center"/>
      <protection locked="0"/>
    </xf>
    <xf numFmtId="178" fontId="0" fillId="0" borderId="69" xfId="154" applyNumberFormat="1" applyFont="1" applyBorder="1" applyAlignment="1" applyProtection="1">
      <alignment horizontal="center" vertical="center"/>
      <protection locked="0"/>
    </xf>
    <xf numFmtId="178" fontId="0" fillId="0" borderId="31" xfId="154" applyNumberFormat="1" applyFont="1" applyBorder="1" applyAlignment="1" applyProtection="1">
      <alignment horizontal="center" vertical="center"/>
      <protection locked="0"/>
    </xf>
    <xf numFmtId="192" fontId="5" fillId="0" borderId="64" xfId="0" applyNumberFormat="1" applyFont="1" applyBorder="1" applyAlignment="1">
      <alignment vertical="center" shrinkToFit="1"/>
    </xf>
    <xf numFmtId="181" fontId="25" fillId="0" borderId="0" xfId="0" applyNumberFormat="1" applyFont="1">
      <alignment vertical="center"/>
    </xf>
    <xf numFmtId="181" fontId="25" fillId="0" borderId="0" xfId="0" applyNumberFormat="1" applyFont="1" applyAlignment="1">
      <alignment horizontal="center" vertical="center"/>
    </xf>
    <xf numFmtId="181" fontId="25" fillId="0" borderId="0" xfId="0" applyNumberFormat="1" applyFont="1" applyAlignment="1">
      <alignment horizontal="right" vertical="center"/>
    </xf>
    <xf numFmtId="0" fontId="27" fillId="26" borderId="42" xfId="0" applyFont="1" applyFill="1" applyBorder="1" applyAlignment="1">
      <alignment horizontal="center" vertical="center"/>
    </xf>
    <xf numFmtId="3" fontId="27" fillId="0" borderId="10" xfId="0" applyNumberFormat="1" applyFont="1" applyBorder="1">
      <alignment vertical="center"/>
    </xf>
    <xf numFmtId="1" fontId="25" fillId="0" borderId="25" xfId="176" applyNumberFormat="1" applyFont="1" applyBorder="1">
      <alignment vertical="center"/>
    </xf>
    <xf numFmtId="1" fontId="25" fillId="0" borderId="16" xfId="176" applyNumberFormat="1" applyFont="1" applyBorder="1">
      <alignment vertical="center"/>
    </xf>
    <xf numFmtId="3" fontId="25" fillId="0" borderId="10" xfId="176" applyNumberFormat="1" applyFont="1" applyBorder="1">
      <alignment vertical="center"/>
    </xf>
    <xf numFmtId="3" fontId="27" fillId="0" borderId="25" xfId="0" applyNumberFormat="1" applyFont="1" applyBorder="1">
      <alignment vertical="center"/>
    </xf>
    <xf numFmtId="3" fontId="35" fillId="0" borderId="10" xfId="0" applyNumberFormat="1" applyFont="1" applyBorder="1">
      <alignment vertical="center"/>
    </xf>
    <xf numFmtId="38" fontId="25" fillId="0" borderId="25" xfId="50" applyFont="1" applyBorder="1" applyAlignment="1">
      <alignment vertical="center" shrinkToFit="1"/>
    </xf>
    <xf numFmtId="38" fontId="25" fillId="0" borderId="10" xfId="50" applyFont="1" applyBorder="1" applyAlignment="1">
      <alignment vertical="center" shrinkToFit="1"/>
    </xf>
    <xf numFmtId="3" fontId="27" fillId="0" borderId="42" xfId="0" applyNumberFormat="1" applyFont="1" applyBorder="1">
      <alignment vertical="center"/>
    </xf>
    <xf numFmtId="0" fontId="27" fillId="26" borderId="37" xfId="0" applyFont="1" applyFill="1" applyBorder="1" applyAlignment="1">
      <alignment horizontal="center" vertical="center"/>
    </xf>
    <xf numFmtId="1" fontId="25" fillId="0" borderId="53" xfId="176" applyNumberFormat="1" applyFont="1" applyBorder="1">
      <alignment vertical="center"/>
    </xf>
    <xf numFmtId="1" fontId="25" fillId="0" borderId="54" xfId="176" applyNumberFormat="1" applyFont="1" applyBorder="1">
      <alignment vertical="center"/>
    </xf>
    <xf numFmtId="3" fontId="25" fillId="0" borderId="33" xfId="176" applyNumberFormat="1" applyFont="1" applyBorder="1">
      <alignment vertical="center"/>
    </xf>
    <xf numFmtId="38" fontId="25" fillId="0" borderId="53" xfId="50" applyFont="1" applyBorder="1" applyAlignment="1">
      <alignment vertical="center" shrinkToFit="1"/>
    </xf>
    <xf numFmtId="38" fontId="25" fillId="0" borderId="33" xfId="50" applyFont="1" applyBorder="1" applyAlignment="1">
      <alignment vertical="center" shrinkToFit="1"/>
    </xf>
    <xf numFmtId="178" fontId="5" fillId="0" borderId="22" xfId="0" applyNumberFormat="1" applyFont="1" applyBorder="1" applyAlignment="1">
      <alignment vertical="center" shrinkToFit="1"/>
    </xf>
    <xf numFmtId="178" fontId="5" fillId="0" borderId="14" xfId="0" applyNumberFormat="1" applyFont="1" applyBorder="1" applyAlignment="1">
      <alignment vertical="center" shrinkToFit="1"/>
    </xf>
    <xf numFmtId="1" fontId="5" fillId="0" borderId="14" xfId="0" applyNumberFormat="1" applyFont="1" applyBorder="1" applyAlignment="1">
      <alignment vertical="center" shrinkToFit="1"/>
    </xf>
    <xf numFmtId="177" fontId="5" fillId="0" borderId="14" xfId="0" applyNumberFormat="1" applyFont="1" applyBorder="1" applyAlignment="1">
      <alignment vertical="center" shrinkToFit="1"/>
    </xf>
    <xf numFmtId="3" fontId="5" fillId="0" borderId="14" xfId="0" applyNumberFormat="1" applyFont="1" applyBorder="1" applyAlignment="1">
      <alignment vertical="center" shrinkToFit="1"/>
    </xf>
    <xf numFmtId="2" fontId="5" fillId="0" borderId="14" xfId="0" applyNumberFormat="1" applyFont="1" applyBorder="1" applyAlignment="1">
      <alignment vertical="center" shrinkToFit="1"/>
    </xf>
    <xf numFmtId="178" fontId="5" fillId="33" borderId="14" xfId="0" applyNumberFormat="1" applyFont="1" applyFill="1" applyBorder="1" applyAlignment="1">
      <alignment vertical="center" shrinkToFit="1"/>
    </xf>
    <xf numFmtId="2" fontId="5" fillId="33" borderId="14" xfId="0" applyNumberFormat="1" applyFont="1" applyFill="1" applyBorder="1" applyAlignment="1">
      <alignment vertical="center" shrinkToFit="1"/>
    </xf>
    <xf numFmtId="0" fontId="5" fillId="26" borderId="35" xfId="0" applyFont="1" applyFill="1" applyBorder="1" applyAlignment="1">
      <alignment horizontal="center" vertical="center" shrinkToFit="1"/>
    </xf>
    <xf numFmtId="0" fontId="4" fillId="26" borderId="51" xfId="0" applyFont="1" applyFill="1" applyBorder="1" applyAlignment="1">
      <alignment horizontal="center" vertical="center" wrapText="1" shrinkToFit="1"/>
    </xf>
    <xf numFmtId="0" fontId="4" fillId="26" borderId="48" xfId="0" applyFont="1" applyFill="1" applyBorder="1" applyAlignment="1">
      <alignment horizontal="center" vertical="center" wrapText="1" shrinkToFit="1"/>
    </xf>
    <xf numFmtId="0" fontId="5" fillId="0" borderId="92" xfId="0" applyFont="1" applyBorder="1" applyAlignment="1">
      <alignment horizontal="center" vertical="center" shrinkToFit="1"/>
    </xf>
    <xf numFmtId="192" fontId="5" fillId="0" borderId="92" xfId="0" applyNumberFormat="1" applyFont="1" applyBorder="1" applyAlignment="1">
      <alignment vertical="center" shrinkToFit="1"/>
    </xf>
    <xf numFmtId="192" fontId="5" fillId="0" borderId="92" xfId="0" applyNumberFormat="1" applyFont="1" applyBorder="1" applyAlignment="1">
      <alignment horizontal="center"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93" xfId="0" applyFont="1" applyBorder="1" applyAlignment="1">
      <alignment vertical="center" wrapText="1" shrinkToFit="1"/>
    </xf>
    <xf numFmtId="188" fontId="5" fillId="0" borderId="109" xfId="0" applyNumberFormat="1" applyFont="1" applyBorder="1" applyAlignment="1">
      <alignment vertical="center" wrapText="1" shrinkToFit="1"/>
    </xf>
    <xf numFmtId="0" fontId="5" fillId="0" borderId="82" xfId="0" applyFont="1" applyBorder="1" applyAlignment="1">
      <alignment horizontal="right" vertical="center" shrinkToFit="1"/>
    </xf>
    <xf numFmtId="0" fontId="52" fillId="0" borderId="0" xfId="0" applyFont="1">
      <alignment vertical="center"/>
    </xf>
    <xf numFmtId="0" fontId="5" fillId="0" borderId="45" xfId="0" applyFont="1" applyBorder="1" applyAlignment="1">
      <alignment horizontal="center" vertical="center" shrinkToFit="1"/>
    </xf>
    <xf numFmtId="1" fontId="5" fillId="0" borderId="46" xfId="0" applyNumberFormat="1" applyFont="1" applyBorder="1" applyAlignment="1">
      <alignment vertical="center" shrinkToFit="1"/>
    </xf>
    <xf numFmtId="177" fontId="5" fillId="0" borderId="46" xfId="0" applyNumberFormat="1" applyFont="1" applyBorder="1" applyAlignment="1">
      <alignment vertical="center" shrinkToFit="1"/>
    </xf>
    <xf numFmtId="0" fontId="5" fillId="0" borderId="21" xfId="0" applyFont="1" applyBorder="1" applyAlignment="1">
      <alignment horizontal="center" vertical="center" shrinkToFit="1"/>
    </xf>
    <xf numFmtId="178" fontId="5" fillId="0" borderId="27" xfId="0" applyNumberFormat="1" applyFont="1" applyBorder="1" applyAlignment="1">
      <alignment vertical="center" shrinkToFit="1"/>
    </xf>
    <xf numFmtId="178" fontId="5" fillId="0" borderId="15" xfId="0" applyNumberFormat="1" applyFont="1" applyBorder="1" applyAlignment="1">
      <alignment vertical="center" shrinkToFit="1"/>
    </xf>
    <xf numFmtId="1" fontId="5" fillId="0" borderId="15" xfId="0" applyNumberFormat="1" applyFont="1" applyBorder="1" applyAlignment="1">
      <alignment vertical="center" shrinkToFit="1"/>
    </xf>
    <xf numFmtId="177" fontId="5" fillId="0" borderId="15" xfId="0" applyNumberFormat="1" applyFont="1" applyBorder="1" applyAlignment="1">
      <alignment vertical="center" shrinkToFit="1"/>
    </xf>
    <xf numFmtId="3" fontId="5" fillId="0" borderId="15" xfId="0" applyNumberFormat="1" applyFont="1" applyBorder="1" applyAlignment="1">
      <alignment vertical="center" shrinkToFit="1"/>
    </xf>
    <xf numFmtId="0" fontId="5" fillId="33" borderId="91" xfId="0" applyFont="1" applyFill="1" applyBorder="1" applyAlignment="1">
      <alignment horizontal="right" vertical="center" shrinkToFit="1"/>
    </xf>
    <xf numFmtId="178" fontId="5" fillId="33" borderId="15" xfId="0" applyNumberFormat="1" applyFont="1" applyFill="1" applyBorder="1" applyAlignment="1">
      <alignment vertical="center" shrinkToFit="1"/>
    </xf>
    <xf numFmtId="178" fontId="5" fillId="33" borderId="46" xfId="0" applyNumberFormat="1" applyFont="1" applyFill="1" applyBorder="1" applyAlignment="1">
      <alignment vertical="center" shrinkToFit="1"/>
    </xf>
    <xf numFmtId="2" fontId="5" fillId="33" borderId="15" xfId="0" applyNumberFormat="1" applyFont="1" applyFill="1" applyBorder="1" applyAlignment="1">
      <alignment vertical="center" shrinkToFit="1"/>
    </xf>
    <xf numFmtId="2" fontId="5" fillId="33" borderId="46" xfId="0" applyNumberFormat="1" applyFont="1" applyFill="1" applyBorder="1" applyAlignment="1">
      <alignment vertical="center" shrinkToFit="1"/>
    </xf>
    <xf numFmtId="1" fontId="5" fillId="33" borderId="15" xfId="0" applyNumberFormat="1" applyFont="1" applyFill="1" applyBorder="1" applyAlignment="1">
      <alignment vertical="center" shrinkToFit="1"/>
    </xf>
    <xf numFmtId="1" fontId="5" fillId="33" borderId="46" xfId="0" applyNumberFormat="1" applyFont="1" applyFill="1" applyBorder="1" applyAlignment="1">
      <alignment vertical="center" shrinkToFit="1"/>
    </xf>
    <xf numFmtId="0" fontId="5" fillId="32" borderId="31" xfId="0" applyFont="1" applyFill="1" applyBorder="1" applyAlignment="1">
      <alignment horizontal="center" vertical="center" shrinkToFit="1"/>
    </xf>
    <xf numFmtId="0" fontId="5" fillId="32" borderId="41" xfId="0" applyFont="1" applyFill="1" applyBorder="1" applyAlignment="1">
      <alignment horizontal="center" vertical="center" shrinkToFit="1"/>
    </xf>
    <xf numFmtId="0" fontId="5" fillId="32" borderId="47" xfId="0" applyFont="1" applyFill="1" applyBorder="1" applyAlignment="1">
      <alignment horizontal="center" vertical="center" shrinkToFit="1"/>
    </xf>
    <xf numFmtId="0" fontId="5" fillId="32" borderId="30" xfId="0" applyFont="1" applyFill="1" applyBorder="1" applyAlignment="1">
      <alignment horizontal="center" vertical="center" shrinkToFit="1"/>
    </xf>
    <xf numFmtId="0" fontId="4" fillId="26" borderId="49" xfId="0" applyFont="1" applyFill="1" applyBorder="1" applyAlignment="1">
      <alignment horizontal="center" vertical="center" wrapText="1" shrinkToFit="1"/>
    </xf>
    <xf numFmtId="0" fontId="5" fillId="26" borderId="115" xfId="0" applyFont="1" applyFill="1" applyBorder="1" applyAlignment="1">
      <alignment horizontal="center" vertical="center" shrinkToFit="1"/>
    </xf>
    <xf numFmtId="0" fontId="4" fillId="26" borderId="35" xfId="0" applyFont="1" applyFill="1" applyBorder="1" applyAlignment="1">
      <alignment horizontal="center" vertical="center" wrapText="1" shrinkToFit="1"/>
    </xf>
    <xf numFmtId="0" fontId="4" fillId="26" borderId="31" xfId="0" applyFont="1" applyFill="1" applyBorder="1" applyAlignment="1">
      <alignment horizontal="center" vertical="center" wrapText="1" shrinkToFit="1"/>
    </xf>
    <xf numFmtId="0" fontId="5" fillId="26" borderId="41" xfId="0" applyFont="1" applyFill="1" applyBorder="1" applyAlignment="1">
      <alignment horizontal="center" vertical="center" shrinkToFit="1"/>
    </xf>
    <xf numFmtId="2" fontId="5" fillId="33" borderId="91" xfId="0" applyNumberFormat="1" applyFont="1" applyFill="1" applyBorder="1" applyAlignment="1">
      <alignment horizontal="right" vertical="center" shrinkToFit="1"/>
    </xf>
    <xf numFmtId="0" fontId="5" fillId="26" borderId="105" xfId="0" applyFont="1" applyFill="1" applyBorder="1" applyAlignment="1">
      <alignment horizontal="center" vertical="center" shrinkToFit="1"/>
    </xf>
    <xf numFmtId="0" fontId="46" fillId="26" borderId="31" xfId="0" applyFont="1" applyFill="1" applyBorder="1" applyAlignment="1">
      <alignment horizontal="center" vertical="center" wrapText="1" shrinkToFit="1"/>
    </xf>
    <xf numFmtId="0" fontId="5" fillId="0" borderId="17" xfId="0" applyFont="1" applyBorder="1" applyAlignment="1">
      <alignment horizontal="center" vertical="center" shrinkToFit="1"/>
    </xf>
    <xf numFmtId="190" fontId="5" fillId="33" borderId="23" xfId="0" applyNumberFormat="1" applyFont="1" applyFill="1" applyBorder="1" applyAlignment="1">
      <alignment vertical="center" shrinkToFit="1"/>
    </xf>
    <xf numFmtId="190" fontId="5" fillId="33" borderId="14" xfId="0" applyNumberFormat="1" applyFont="1" applyFill="1" applyBorder="1" applyAlignment="1">
      <alignment vertical="center" shrinkToFit="1"/>
    </xf>
    <xf numFmtId="189" fontId="5" fillId="33" borderId="23" xfId="0" applyNumberFormat="1" applyFont="1" applyFill="1" applyBorder="1" applyAlignment="1">
      <alignment vertical="center" shrinkToFit="1"/>
    </xf>
    <xf numFmtId="189" fontId="5" fillId="0" borderId="14" xfId="0" applyNumberFormat="1" applyFont="1" applyBorder="1" applyAlignment="1">
      <alignment vertical="center" shrinkToFit="1"/>
    </xf>
    <xf numFmtId="0" fontId="23" fillId="24" borderId="59" xfId="83" applyFont="1" applyFill="1" applyBorder="1" applyAlignment="1">
      <alignment horizontal="center" vertical="center"/>
    </xf>
    <xf numFmtId="0" fontId="23" fillId="24" borderId="35" xfId="83" applyFont="1" applyFill="1" applyBorder="1" applyAlignment="1">
      <alignment horizontal="center" vertical="center"/>
    </xf>
    <xf numFmtId="178" fontId="5" fillId="33" borderId="91" xfId="0" applyNumberFormat="1" applyFont="1" applyFill="1" applyBorder="1" applyAlignment="1">
      <alignment horizontal="right" vertical="center" shrinkToFit="1"/>
    </xf>
    <xf numFmtId="1" fontId="5" fillId="33" borderId="23" xfId="0" applyNumberFormat="1" applyFont="1" applyFill="1" applyBorder="1" applyAlignment="1">
      <alignment vertical="center" shrinkToFit="1"/>
    </xf>
    <xf numFmtId="178" fontId="5" fillId="33" borderId="51" xfId="0" applyNumberFormat="1" applyFont="1" applyFill="1" applyBorder="1" applyAlignment="1">
      <alignment vertical="center" shrinkToFit="1"/>
    </xf>
    <xf numFmtId="177" fontId="5" fillId="33" borderId="46" xfId="0" applyNumberFormat="1" applyFont="1" applyFill="1" applyBorder="1" applyAlignment="1">
      <alignment vertical="center" shrinkToFit="1"/>
    </xf>
    <xf numFmtId="3" fontId="5" fillId="33" borderId="46" xfId="0" applyNumberFormat="1" applyFont="1" applyFill="1" applyBorder="1" applyAlignment="1">
      <alignment vertical="center" shrinkToFit="1"/>
    </xf>
    <xf numFmtId="1" fontId="5" fillId="33" borderId="91" xfId="0" applyNumberFormat="1" applyFont="1" applyFill="1" applyBorder="1" applyAlignment="1">
      <alignment horizontal="right" vertical="center" shrinkToFit="1"/>
    </xf>
    <xf numFmtId="189" fontId="5" fillId="0" borderId="23" xfId="0" applyNumberFormat="1" applyFont="1" applyBorder="1" applyAlignment="1">
      <alignment vertical="center" shrinkToFit="1"/>
    </xf>
    <xf numFmtId="190" fontId="5" fillId="0" borderId="23" xfId="0" applyNumberFormat="1" applyFont="1" applyBorder="1" applyAlignment="1">
      <alignment vertical="center" shrinkToFit="1"/>
    </xf>
    <xf numFmtId="190" fontId="5" fillId="0" borderId="14" xfId="0" applyNumberFormat="1" applyFont="1" applyBorder="1" applyAlignment="1">
      <alignment vertical="center" shrinkToFit="1"/>
    </xf>
    <xf numFmtId="187" fontId="5" fillId="0" borderId="23" xfId="0" applyNumberFormat="1" applyFont="1" applyBorder="1" applyAlignment="1">
      <alignment vertical="center" shrinkToFit="1"/>
    </xf>
    <xf numFmtId="187" fontId="5" fillId="0" borderId="14" xfId="0" applyNumberFormat="1" applyFont="1" applyBorder="1" applyAlignment="1">
      <alignment vertical="center" shrinkToFit="1"/>
    </xf>
    <xf numFmtId="185" fontId="5" fillId="0" borderId="23" xfId="0" applyNumberFormat="1" applyFont="1" applyBorder="1" applyAlignment="1">
      <alignment vertical="center" shrinkToFit="1"/>
    </xf>
    <xf numFmtId="185" fontId="5" fillId="0" borderId="14" xfId="0" applyNumberFormat="1" applyFont="1" applyBorder="1" applyAlignment="1">
      <alignment vertical="center" shrinkToFit="1"/>
    </xf>
    <xf numFmtId="1" fontId="5" fillId="33" borderId="14" xfId="0" applyNumberFormat="1" applyFont="1" applyFill="1" applyBorder="1" applyAlignment="1">
      <alignment vertical="center" shrinkToFit="1"/>
    </xf>
    <xf numFmtId="0" fontId="5" fillId="0" borderId="14" xfId="0" applyFont="1" applyBorder="1" applyAlignment="1">
      <alignment vertical="center" shrinkToFit="1"/>
    </xf>
    <xf numFmtId="0" fontId="5" fillId="0" borderId="23" xfId="0" applyFont="1" applyBorder="1" applyAlignment="1">
      <alignment vertical="center" shrinkToFit="1"/>
    </xf>
    <xf numFmtId="0" fontId="5" fillId="0" borderId="24" xfId="0" applyFont="1" applyBorder="1" applyAlignment="1">
      <alignment vertical="center" shrinkToFit="1"/>
    </xf>
    <xf numFmtId="0" fontId="5" fillId="0" borderId="10" xfId="0" applyFont="1" applyBorder="1" applyAlignment="1">
      <alignment vertical="center" shrinkToFit="1"/>
    </xf>
    <xf numFmtId="0" fontId="5" fillId="0" borderId="25" xfId="0" applyFont="1" applyBorder="1" applyAlignment="1">
      <alignment vertical="center" shrinkToFit="1"/>
    </xf>
    <xf numFmtId="0" fontId="5" fillId="0" borderId="91" xfId="0" applyFont="1" applyBorder="1" applyAlignment="1">
      <alignment vertical="center" shrinkToFit="1"/>
    </xf>
    <xf numFmtId="0" fontId="5" fillId="0" borderId="15" xfId="0" applyFont="1" applyBorder="1" applyAlignment="1">
      <alignment vertical="center" shrinkToFit="1"/>
    </xf>
    <xf numFmtId="0" fontId="5" fillId="0" borderId="46" xfId="0" applyFont="1" applyBorder="1" applyAlignment="1">
      <alignment vertical="center" shrinkToFit="1"/>
    </xf>
    <xf numFmtId="0" fontId="5" fillId="0" borderId="94" xfId="0" applyFont="1" applyBorder="1" applyAlignment="1">
      <alignment vertical="center" shrinkToFit="1"/>
    </xf>
    <xf numFmtId="0" fontId="5" fillId="0" borderId="16" xfId="0" applyFont="1" applyBorder="1" applyAlignment="1">
      <alignment vertical="center" shrinkToFit="1"/>
    </xf>
    <xf numFmtId="0" fontId="5" fillId="0" borderId="52" xfId="0" applyFont="1" applyBorder="1" applyAlignment="1">
      <alignment vertical="center" shrinkToFit="1"/>
    </xf>
    <xf numFmtId="178" fontId="5" fillId="0" borderId="10" xfId="0" applyNumberFormat="1" applyFont="1" applyBorder="1" applyAlignment="1">
      <alignment vertical="center" shrinkToFit="1"/>
    </xf>
    <xf numFmtId="0" fontId="5" fillId="0" borderId="66" xfId="0" applyFont="1" applyBorder="1" applyAlignment="1">
      <alignment horizontal="right" vertical="center" shrinkToFit="1"/>
    </xf>
    <xf numFmtId="0" fontId="5" fillId="0" borderId="91" xfId="0" applyFont="1" applyBorder="1" applyAlignment="1">
      <alignment horizontal="right" vertical="center" shrinkToFit="1"/>
    </xf>
    <xf numFmtId="193" fontId="5" fillId="33" borderId="23" xfId="0" applyNumberFormat="1" applyFont="1" applyFill="1" applyBorder="1" applyAlignment="1">
      <alignment horizontal="right" vertical="center" shrinkToFit="1"/>
    </xf>
    <xf numFmtId="193" fontId="5" fillId="33" borderId="14" xfId="0" applyNumberFormat="1" applyFont="1" applyFill="1" applyBorder="1" applyAlignment="1">
      <alignment horizontal="right" vertical="center" shrinkToFit="1"/>
    </xf>
    <xf numFmtId="187" fontId="5" fillId="33" borderId="23" xfId="0" applyNumberFormat="1" applyFont="1" applyFill="1" applyBorder="1" applyAlignment="1">
      <alignment vertical="center" shrinkToFit="1"/>
    </xf>
    <xf numFmtId="187" fontId="5" fillId="33" borderId="14" xfId="0" applyNumberFormat="1" applyFont="1" applyFill="1" applyBorder="1" applyAlignment="1">
      <alignment vertical="center" shrinkToFit="1"/>
    </xf>
    <xf numFmtId="185" fontId="5" fillId="33" borderId="23" xfId="0" applyNumberFormat="1" applyFont="1" applyFill="1" applyBorder="1" applyAlignment="1">
      <alignment vertical="center" shrinkToFit="1"/>
    </xf>
    <xf numFmtId="185" fontId="5" fillId="33" borderId="14" xfId="0" applyNumberFormat="1" applyFont="1" applyFill="1" applyBorder="1" applyAlignment="1">
      <alignment vertical="center" shrinkToFit="1"/>
    </xf>
    <xf numFmtId="178" fontId="5" fillId="0" borderId="47" xfId="0" applyNumberFormat="1" applyFont="1" applyBorder="1" applyAlignment="1">
      <alignment vertical="center" shrinkToFit="1"/>
    </xf>
    <xf numFmtId="3" fontId="5" fillId="0" borderId="84" xfId="0" applyNumberFormat="1" applyFont="1" applyBorder="1" applyAlignment="1">
      <alignment vertical="center" shrinkToFit="1"/>
    </xf>
    <xf numFmtId="0" fontId="5" fillId="0" borderId="65" xfId="0" applyFont="1" applyBorder="1" applyAlignment="1">
      <alignment vertical="center" shrinkToFit="1"/>
    </xf>
    <xf numFmtId="0" fontId="5" fillId="0" borderId="43" xfId="0" applyFont="1" applyBorder="1" applyAlignment="1">
      <alignment vertical="center" shrinkToFit="1"/>
    </xf>
    <xf numFmtId="56" fontId="5" fillId="0" borderId="24" xfId="0" applyNumberFormat="1" applyFont="1" applyBorder="1" applyAlignment="1">
      <alignment horizontal="center" vertical="center" shrinkToFit="1"/>
    </xf>
    <xf numFmtId="182" fontId="23" fillId="0" borderId="0" xfId="83" applyNumberFormat="1" applyFont="1" applyAlignment="1">
      <alignment horizontal="center" vertical="center"/>
    </xf>
    <xf numFmtId="14" fontId="0" fillId="0" borderId="0" xfId="0" applyNumberFormat="1">
      <alignment vertical="center"/>
    </xf>
    <xf numFmtId="182" fontId="23" fillId="0" borderId="60" xfId="83" applyNumberFormat="1" applyFont="1" applyBorder="1" applyAlignment="1">
      <alignment horizontal="center" vertical="center" shrinkToFit="1"/>
    </xf>
    <xf numFmtId="176" fontId="0" fillId="0" borderId="31" xfId="0" applyNumberFormat="1" applyBorder="1" applyAlignment="1">
      <alignment horizontal="center" vertical="center" shrinkToFit="1"/>
    </xf>
    <xf numFmtId="176" fontId="0" fillId="0" borderId="64" xfId="0" applyNumberFormat="1" applyBorder="1" applyAlignment="1">
      <alignment horizontal="center" vertical="center" shrinkToFit="1"/>
    </xf>
    <xf numFmtId="176" fontId="0" fillId="0" borderId="37" xfId="0" applyNumberFormat="1" applyBorder="1" applyAlignment="1">
      <alignment horizontal="center" vertical="center" shrinkToFit="1"/>
    </xf>
    <xf numFmtId="0" fontId="5" fillId="26" borderId="37" xfId="0" applyFont="1" applyFill="1" applyBorder="1" applyAlignment="1">
      <alignment vertical="center" shrinkToFit="1"/>
    </xf>
    <xf numFmtId="0" fontId="5" fillId="26" borderId="35" xfId="0" applyFont="1" applyFill="1" applyBorder="1" applyAlignment="1">
      <alignment horizontal="center" vertical="center" wrapText="1" shrinkToFit="1"/>
    </xf>
    <xf numFmtId="182" fontId="23" fillId="0" borderId="45" xfId="0" applyNumberFormat="1" applyFont="1" applyBorder="1" applyAlignment="1">
      <alignment horizontal="centerContinuous" vertical="center" shrinkToFit="1"/>
    </xf>
    <xf numFmtId="182" fontId="23" fillId="0" borderId="18" xfId="0" applyNumberFormat="1" applyFont="1" applyBorder="1" applyAlignment="1">
      <alignment horizontal="centerContinuous" vertical="center" shrinkToFit="1"/>
    </xf>
    <xf numFmtId="182" fontId="23" fillId="0" borderId="35" xfId="83" applyNumberFormat="1" applyFont="1" applyBorder="1" applyAlignment="1">
      <alignment horizontal="center" vertical="center" shrinkToFit="1"/>
    </xf>
    <xf numFmtId="0" fontId="23" fillId="24" borderId="35" xfId="83" applyFont="1" applyFill="1" applyBorder="1" applyAlignment="1">
      <alignment horizontal="center" vertical="center" wrapText="1"/>
    </xf>
    <xf numFmtId="0" fontId="23" fillId="24" borderId="50" xfId="83" applyFont="1" applyFill="1" applyBorder="1" applyAlignment="1">
      <alignment horizontal="center" vertical="center" wrapText="1"/>
    </xf>
    <xf numFmtId="176" fontId="0" fillId="0" borderId="32" xfId="0" applyNumberFormat="1" applyBorder="1" applyAlignment="1">
      <alignment horizontal="center" vertical="center" shrinkToFit="1"/>
    </xf>
    <xf numFmtId="176" fontId="0" fillId="0" borderId="42" xfId="0" applyNumberFormat="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vertical="center" shrinkToFit="1"/>
    </xf>
    <xf numFmtId="176" fontId="5" fillId="0" borderId="31" xfId="0" applyNumberFormat="1" applyFont="1" applyBorder="1" applyAlignment="1">
      <alignment vertical="center" shrinkToFit="1"/>
    </xf>
    <xf numFmtId="176" fontId="5" fillId="0" borderId="32" xfId="0" applyNumberFormat="1" applyFont="1" applyBorder="1" applyAlignment="1">
      <alignment vertical="center" shrinkToFit="1"/>
    </xf>
    <xf numFmtId="176" fontId="5" fillId="0" borderId="42" xfId="0" applyNumberFormat="1" applyFont="1" applyBorder="1" applyAlignment="1">
      <alignment vertical="center" shrinkToFit="1"/>
    </xf>
    <xf numFmtId="0" fontId="5" fillId="0" borderId="37" xfId="0" applyFont="1" applyBorder="1" applyAlignment="1">
      <alignment vertical="center" shrinkToFit="1"/>
    </xf>
    <xf numFmtId="0" fontId="5" fillId="0" borderId="48" xfId="0" applyFont="1" applyBorder="1" applyAlignment="1">
      <alignment horizontal="center" vertical="center" shrinkToFit="1"/>
    </xf>
    <xf numFmtId="0" fontId="5" fillId="0" borderId="39" xfId="0" applyFont="1" applyBorder="1" applyAlignment="1">
      <alignment vertical="center" shrinkToFit="1"/>
    </xf>
    <xf numFmtId="0" fontId="5" fillId="0" borderId="38" xfId="0" applyFont="1" applyBorder="1" applyAlignment="1">
      <alignment vertical="center" shrinkToFit="1"/>
    </xf>
    <xf numFmtId="14" fontId="0" fillId="0" borderId="31" xfId="0" applyNumberFormat="1" applyBorder="1" applyAlignment="1">
      <alignment horizontal="centerContinuous" vertical="center"/>
    </xf>
    <xf numFmtId="14" fontId="0" fillId="0" borderId="32" xfId="0" applyNumberFormat="1" applyBorder="1" applyAlignment="1">
      <alignment horizontal="centerContinuous" vertical="center" shrinkToFit="1"/>
    </xf>
    <xf numFmtId="14" fontId="0" fillId="0" borderId="32" xfId="0" applyNumberFormat="1" applyBorder="1" applyAlignment="1">
      <alignment horizontal="centerContinuous" vertical="center"/>
    </xf>
    <xf numFmtId="14" fontId="0" fillId="0" borderId="42" xfId="0" applyNumberFormat="1" applyBorder="1" applyAlignment="1">
      <alignment horizontal="centerContinuous" vertical="center"/>
    </xf>
    <xf numFmtId="0" fontId="5" fillId="0" borderId="17" xfId="0" applyFont="1" applyBorder="1" applyAlignment="1">
      <alignment horizontal="left" vertical="center" shrinkToFit="1"/>
    </xf>
    <xf numFmtId="56" fontId="22" fillId="0" borderId="38" xfId="0" applyNumberFormat="1" applyFont="1" applyBorder="1" applyAlignment="1">
      <alignment horizontal="centerContinuous" vertical="center" shrinkToFit="1"/>
    </xf>
    <xf numFmtId="56" fontId="5" fillId="0" borderId="0" xfId="0" applyNumberFormat="1" applyFont="1" applyAlignment="1">
      <alignment horizontal="centerContinuous" vertical="center" shrinkToFit="1"/>
    </xf>
    <xf numFmtId="56" fontId="5" fillId="0" borderId="17" xfId="0" applyNumberFormat="1" applyFont="1" applyBorder="1" applyAlignment="1">
      <alignment horizontal="centerContinuous" vertical="center" shrinkToFit="1"/>
    </xf>
    <xf numFmtId="0" fontId="22" fillId="0" borderId="33" xfId="0" applyFont="1" applyBorder="1" applyAlignment="1">
      <alignment horizontal="center" vertical="center" shrinkToFit="1"/>
    </xf>
    <xf numFmtId="56" fontId="5" fillId="0" borderId="24" xfId="0" applyNumberFormat="1" applyFont="1" applyBorder="1" applyAlignment="1">
      <alignment horizontal="left" vertical="center" shrinkToFit="1"/>
    </xf>
    <xf numFmtId="0" fontId="5" fillId="0" borderId="10" xfId="0" applyFont="1" applyBorder="1" applyAlignment="1">
      <alignment horizontal="center" vertical="center" shrinkToFit="1"/>
    </xf>
    <xf numFmtId="0" fontId="22" fillId="0" borderId="0" xfId="0" applyFont="1" applyAlignment="1">
      <alignment horizontal="centerContinuous" vertical="center" shrinkToFit="1"/>
    </xf>
    <xf numFmtId="0" fontId="5" fillId="0" borderId="38" xfId="0" applyFont="1" applyBorder="1" applyAlignment="1">
      <alignment horizontal="centerContinuous" vertical="center" shrinkToFit="1"/>
    </xf>
    <xf numFmtId="0" fontId="5" fillId="0" borderId="24" xfId="0" applyFont="1" applyBorder="1" applyAlignment="1">
      <alignment horizontal="centerContinuous" vertical="center" shrinkToFit="1"/>
    </xf>
    <xf numFmtId="0" fontId="5" fillId="0" borderId="52" xfId="0" applyFont="1" applyBorder="1" applyAlignment="1">
      <alignment horizontal="centerContinuous" vertical="center" shrinkToFit="1"/>
    </xf>
    <xf numFmtId="56" fontId="5" fillId="0" borderId="38" xfId="0" applyNumberFormat="1" applyFont="1" applyBorder="1" applyAlignment="1">
      <alignment horizontal="centerContinuous" vertical="center" shrinkToFit="1"/>
    </xf>
    <xf numFmtId="0" fontId="5" fillId="0" borderId="116" xfId="0" applyFont="1" applyBorder="1" applyAlignment="1">
      <alignment horizontal="center" vertical="center" shrinkToFit="1"/>
    </xf>
    <xf numFmtId="178" fontId="5" fillId="0" borderId="28" xfId="0" applyNumberFormat="1" applyFont="1" applyBorder="1" applyAlignment="1">
      <alignment vertical="center" shrinkToFit="1"/>
    </xf>
    <xf numFmtId="178" fontId="5" fillId="0" borderId="29" xfId="0" applyNumberFormat="1" applyFont="1" applyBorder="1" applyAlignment="1">
      <alignment vertical="center" shrinkToFit="1"/>
    </xf>
    <xf numFmtId="1" fontId="5" fillId="33" borderId="29" xfId="0" applyNumberFormat="1" applyFont="1" applyFill="1" applyBorder="1" applyAlignment="1">
      <alignment vertical="center" shrinkToFit="1"/>
    </xf>
    <xf numFmtId="0" fontId="5" fillId="0" borderId="33" xfId="0" applyFont="1" applyBorder="1" applyAlignment="1">
      <alignment horizontal="center" vertical="center" shrinkToFit="1"/>
    </xf>
    <xf numFmtId="0" fontId="5" fillId="0" borderId="94" xfId="0" applyFont="1" applyBorder="1" applyAlignment="1">
      <alignment horizontal="centerContinuous" vertical="center" shrinkToFit="1"/>
    </xf>
    <xf numFmtId="0" fontId="5" fillId="0" borderId="60" xfId="0" applyFont="1" applyBorder="1" applyAlignment="1">
      <alignment horizontal="left" vertical="center" shrinkToFit="1"/>
    </xf>
    <xf numFmtId="56" fontId="5" fillId="0" borderId="48" xfId="0" applyNumberFormat="1" applyFont="1" applyBorder="1" applyAlignment="1">
      <alignment horizontal="centerContinuous" vertical="center" shrinkToFit="1"/>
    </xf>
    <xf numFmtId="0" fontId="5" fillId="0" borderId="10" xfId="0" applyFont="1" applyBorder="1" applyAlignment="1">
      <alignment horizontal="centerContinuous" vertical="center" shrinkToFit="1"/>
    </xf>
    <xf numFmtId="0" fontId="5" fillId="0" borderId="66" xfId="0" applyFont="1" applyBorder="1" applyAlignment="1">
      <alignment horizontal="center" vertical="center" shrinkToFit="1"/>
    </xf>
    <xf numFmtId="0" fontId="5" fillId="0" borderId="80" xfId="0" applyFont="1" applyBorder="1" applyAlignment="1">
      <alignment horizontal="center" vertical="center" shrinkToFit="1"/>
    </xf>
    <xf numFmtId="56" fontId="5" fillId="0" borderId="60" xfId="0" applyNumberFormat="1" applyFont="1" applyBorder="1" applyAlignment="1">
      <alignment horizontal="centerContinuous" vertical="center" shrinkToFit="1"/>
    </xf>
    <xf numFmtId="0" fontId="5" fillId="0" borderId="25" xfId="0" applyFont="1" applyBorder="1" applyAlignment="1">
      <alignment horizontal="centerContinuous" vertical="center" shrinkToFit="1"/>
    </xf>
    <xf numFmtId="0" fontId="22" fillId="0" borderId="62" xfId="0" applyFont="1" applyBorder="1" applyAlignment="1">
      <alignment horizontal="center" vertical="center" shrinkToFit="1"/>
    </xf>
    <xf numFmtId="0" fontId="5" fillId="0" borderId="10" xfId="0" applyFont="1" applyBorder="1" applyAlignment="1">
      <alignment horizontal="right" vertical="center" shrinkToFit="1"/>
    </xf>
    <xf numFmtId="178" fontId="5" fillId="33" borderId="29" xfId="0" applyNumberFormat="1" applyFont="1" applyFill="1" applyBorder="1" applyAlignment="1">
      <alignment vertical="center" shrinkToFit="1"/>
    </xf>
    <xf numFmtId="178" fontId="5" fillId="0" borderId="25" xfId="0" applyNumberFormat="1" applyFont="1" applyBorder="1" applyAlignment="1">
      <alignment vertical="center" shrinkToFit="1"/>
    </xf>
    <xf numFmtId="178" fontId="5" fillId="0" borderId="82" xfId="0" applyNumberFormat="1" applyFont="1" applyBorder="1" applyAlignment="1">
      <alignment vertical="center" shrinkToFit="1"/>
    </xf>
    <xf numFmtId="178" fontId="5" fillId="0" borderId="117" xfId="0" applyNumberFormat="1" applyFont="1" applyBorder="1" applyAlignment="1">
      <alignment vertical="center" shrinkToFit="1"/>
    </xf>
    <xf numFmtId="178" fontId="5" fillId="0" borderId="80" xfId="0" applyNumberFormat="1" applyFont="1" applyBorder="1" applyAlignment="1">
      <alignment vertical="center" shrinkToFit="1"/>
    </xf>
    <xf numFmtId="178" fontId="5" fillId="0" borderId="94" xfId="0" applyNumberFormat="1" applyFont="1" applyBorder="1" applyAlignment="1">
      <alignment horizontal="centerContinuous" vertical="center" shrinkToFit="1"/>
    </xf>
    <xf numFmtId="0" fontId="5" fillId="0" borderId="68" xfId="0" applyFont="1" applyBorder="1" applyAlignment="1">
      <alignment vertical="center" shrinkToFit="1"/>
    </xf>
    <xf numFmtId="0" fontId="5" fillId="0" borderId="30" xfId="0" applyFont="1" applyBorder="1" applyAlignment="1">
      <alignment vertical="center" shrinkToFit="1"/>
    </xf>
    <xf numFmtId="0" fontId="5" fillId="0" borderId="47" xfId="0" applyFont="1" applyBorder="1" applyAlignment="1">
      <alignment vertical="center" shrinkToFit="1"/>
    </xf>
    <xf numFmtId="0" fontId="5" fillId="0" borderId="26" xfId="0" applyFont="1" applyBorder="1" applyAlignment="1">
      <alignment horizontal="left" vertical="center" shrinkToFit="1"/>
    </xf>
    <xf numFmtId="56" fontId="5" fillId="0" borderId="25" xfId="0" applyNumberFormat="1" applyFont="1" applyBorder="1" applyAlignment="1">
      <alignment horizontal="left" vertical="center" shrinkToFit="1"/>
    </xf>
    <xf numFmtId="0" fontId="5" fillId="35" borderId="68" xfId="0" applyFont="1" applyFill="1" applyBorder="1" applyAlignment="1">
      <alignment horizontal="center" vertical="center" shrinkToFit="1"/>
    </xf>
    <xf numFmtId="0" fontId="5" fillId="32" borderId="84" xfId="0" applyFont="1" applyFill="1" applyBorder="1" applyAlignment="1">
      <alignment horizontal="center" vertical="center" shrinkToFit="1"/>
    </xf>
    <xf numFmtId="0" fontId="5" fillId="35" borderId="83" xfId="0" applyFont="1" applyFill="1" applyBorder="1" applyAlignment="1">
      <alignment horizontal="center" vertical="center" shrinkToFit="1"/>
    </xf>
    <xf numFmtId="0" fontId="22" fillId="27" borderId="0" xfId="0" applyFont="1" applyFill="1">
      <alignment vertical="center"/>
    </xf>
    <xf numFmtId="182" fontId="23" fillId="0" borderId="0" xfId="83" applyNumberFormat="1" applyFont="1" applyAlignment="1">
      <alignment horizontal="centerContinuous" vertical="center"/>
    </xf>
    <xf numFmtId="182" fontId="36" fillId="0" borderId="0" xfId="83" applyNumberFormat="1" applyFont="1" applyAlignment="1">
      <alignment horizontal="centerContinuous" vertical="center"/>
    </xf>
    <xf numFmtId="0" fontId="22" fillId="0" borderId="0" xfId="0" applyFont="1" applyAlignment="1">
      <alignment horizontal="centerContinuous" vertical="center"/>
    </xf>
    <xf numFmtId="3" fontId="5" fillId="0" borderId="11" xfId="0" applyNumberFormat="1" applyFont="1" applyBorder="1" applyAlignment="1">
      <alignment vertical="center" shrinkToFit="1"/>
    </xf>
    <xf numFmtId="0" fontId="5" fillId="0" borderId="65" xfId="0" applyFont="1" applyBorder="1" applyAlignment="1">
      <alignment horizontal="left" vertical="center" shrinkToFit="1"/>
    </xf>
    <xf numFmtId="0" fontId="5" fillId="0" borderId="104" xfId="0" applyFont="1" applyBorder="1" applyAlignment="1">
      <alignment horizontal="center" vertical="center" shrinkToFit="1"/>
    </xf>
    <xf numFmtId="0" fontId="5" fillId="0" borderId="60" xfId="0" applyFont="1" applyBorder="1" applyAlignment="1">
      <alignment horizontal="center" vertical="center" shrinkToFit="1"/>
    </xf>
    <xf numFmtId="56" fontId="22" fillId="0" borderId="48" xfId="0" applyNumberFormat="1" applyFont="1" applyBorder="1" applyAlignment="1">
      <alignment horizontal="centerContinuous" vertical="center" shrinkToFit="1"/>
    </xf>
    <xf numFmtId="0" fontId="5" fillId="0" borderId="121" xfId="0" applyFont="1" applyBorder="1" applyAlignment="1">
      <alignment vertical="center" shrinkToFit="1"/>
    </xf>
    <xf numFmtId="176" fontId="5" fillId="0" borderId="64" xfId="0" applyNumberFormat="1" applyFont="1" applyBorder="1" applyAlignment="1">
      <alignment vertical="center" shrinkToFit="1"/>
    </xf>
    <xf numFmtId="14" fontId="5" fillId="0" borderId="31" xfId="0" applyNumberFormat="1" applyFont="1" applyBorder="1" applyAlignment="1">
      <alignment horizontal="centerContinuous" vertical="center"/>
    </xf>
    <xf numFmtId="14" fontId="5" fillId="0" borderId="32" xfId="0" applyNumberFormat="1" applyFont="1" applyBorder="1" applyAlignment="1">
      <alignment horizontal="centerContinuous" vertical="center" shrinkToFit="1"/>
    </xf>
    <xf numFmtId="0" fontId="5" fillId="0" borderId="49" xfId="0" applyFont="1" applyBorder="1" applyAlignment="1">
      <alignment vertical="center" shrinkToFit="1"/>
    </xf>
    <xf numFmtId="14" fontId="5" fillId="0" borderId="42" xfId="0" applyNumberFormat="1" applyFont="1" applyBorder="1" applyAlignment="1">
      <alignment horizontal="centerContinuous" vertical="center"/>
    </xf>
    <xf numFmtId="0" fontId="5" fillId="0" borderId="93" xfId="0" applyFont="1" applyBorder="1" applyAlignment="1">
      <alignment vertical="center" shrinkToFit="1"/>
    </xf>
    <xf numFmtId="0" fontId="5" fillId="0" borderId="12" xfId="0" applyFont="1" applyBorder="1" applyAlignment="1">
      <alignment horizontal="left" vertical="center" shrinkToFit="1"/>
    </xf>
    <xf numFmtId="0" fontId="5" fillId="0" borderId="22" xfId="0" applyFont="1" applyBorder="1" applyAlignment="1">
      <alignment horizontal="center" vertical="center" shrinkToFit="1"/>
    </xf>
    <xf numFmtId="56" fontId="5" fillId="0" borderId="66" xfId="0" applyNumberFormat="1" applyFont="1" applyBorder="1" applyAlignment="1">
      <alignment horizontal="centerContinuous" vertical="center" shrinkToFit="1"/>
    </xf>
    <xf numFmtId="56" fontId="5" fillId="0" borderId="51" xfId="0" applyNumberFormat="1" applyFont="1" applyBorder="1" applyAlignment="1">
      <alignment horizontal="centerContinuous" vertical="center" shrinkToFit="1"/>
    </xf>
    <xf numFmtId="191" fontId="3" fillId="0" borderId="31" xfId="136" applyNumberFormat="1" applyBorder="1" applyAlignment="1" applyProtection="1">
      <alignment horizontal="center" vertical="center"/>
      <protection locked="0"/>
    </xf>
    <xf numFmtId="191" fontId="3" fillId="0" borderId="32" xfId="136" applyNumberFormat="1" applyBorder="1" applyAlignment="1" applyProtection="1">
      <alignment horizontal="center" vertical="center"/>
      <protection locked="0"/>
    </xf>
    <xf numFmtId="191" fontId="3" fillId="0" borderId="41" xfId="136" applyNumberFormat="1" applyBorder="1" applyAlignment="1" applyProtection="1">
      <alignment horizontal="center" vertical="center"/>
      <protection locked="0"/>
    </xf>
    <xf numFmtId="191" fontId="3" fillId="0" borderId="34" xfId="177" applyNumberFormat="1" applyBorder="1" applyAlignment="1" applyProtection="1">
      <alignment horizontal="center" vertical="center"/>
      <protection locked="0"/>
    </xf>
    <xf numFmtId="191" fontId="3" fillId="0" borderId="31" xfId="151" applyNumberFormat="1" applyBorder="1" applyAlignment="1" applyProtection="1">
      <alignment horizontal="center" vertical="center"/>
      <protection locked="0"/>
    </xf>
    <xf numFmtId="191" fontId="3" fillId="0" borderId="32" xfId="151" applyNumberFormat="1" applyBorder="1" applyAlignment="1" applyProtection="1">
      <alignment horizontal="center" vertical="center"/>
      <protection locked="0"/>
    </xf>
    <xf numFmtId="191" fontId="3" fillId="0" borderId="42" xfId="151" applyNumberFormat="1" applyBorder="1" applyAlignment="1" applyProtection="1">
      <alignment horizontal="center" vertical="center"/>
      <protection locked="0"/>
    </xf>
    <xf numFmtId="191" fontId="3" fillId="0" borderId="32" xfId="177" applyNumberFormat="1" applyBorder="1" applyAlignment="1" applyProtection="1">
      <alignment horizontal="center" vertical="center"/>
      <protection locked="0"/>
    </xf>
    <xf numFmtId="191" fontId="3" fillId="0" borderId="41" xfId="177" applyNumberFormat="1" applyBorder="1" applyAlignment="1" applyProtection="1">
      <alignment horizontal="center" vertical="center"/>
      <protection locked="0"/>
    </xf>
    <xf numFmtId="191" fontId="3" fillId="0" borderId="31" xfId="154" applyNumberFormat="1" applyBorder="1" applyAlignment="1" applyProtection="1">
      <alignment horizontal="center" vertical="center"/>
      <protection locked="0"/>
    </xf>
    <xf numFmtId="191" fontId="0" fillId="0" borderId="42" xfId="154" applyNumberFormat="1" applyFont="1" applyBorder="1" applyAlignment="1" applyProtection="1">
      <alignment horizontal="center" vertical="center"/>
      <protection locked="0"/>
    </xf>
    <xf numFmtId="191" fontId="0" fillId="0" borderId="31" xfId="154" applyNumberFormat="1" applyFont="1" applyBorder="1" applyAlignment="1" applyProtection="1">
      <alignment horizontal="center" vertical="center"/>
      <protection locked="0"/>
    </xf>
    <xf numFmtId="191" fontId="3" fillId="0" borderId="42" xfId="154" applyNumberFormat="1" applyBorder="1" applyAlignment="1" applyProtection="1">
      <alignment horizontal="center" vertical="center"/>
      <protection locked="0"/>
    </xf>
    <xf numFmtId="191" fontId="3" fillId="0" borderId="64" xfId="177" applyNumberFormat="1" applyBorder="1" applyAlignment="1" applyProtection="1">
      <alignment horizontal="center" vertical="center"/>
      <protection locked="0"/>
    </xf>
    <xf numFmtId="191" fontId="3" fillId="0" borderId="42" xfId="177" applyNumberFormat="1" applyBorder="1" applyAlignment="1" applyProtection="1">
      <alignment horizontal="center" vertical="center"/>
      <protection locked="0"/>
    </xf>
    <xf numFmtId="191" fontId="3" fillId="0" borderId="41" xfId="151" applyNumberFormat="1" applyBorder="1" applyAlignment="1" applyProtection="1">
      <alignment horizontal="center" vertical="center"/>
      <protection locked="0"/>
    </xf>
    <xf numFmtId="1" fontId="5" fillId="0" borderId="64" xfId="0" applyNumberFormat="1" applyFont="1" applyBorder="1" applyAlignment="1">
      <alignment vertical="center" shrinkToFit="1"/>
    </xf>
    <xf numFmtId="0" fontId="5" fillId="0" borderId="126" xfId="0" applyFont="1" applyBorder="1" applyAlignment="1">
      <alignment horizontal="center" vertical="center" shrinkToFit="1"/>
    </xf>
    <xf numFmtId="0" fontId="5" fillId="0" borderId="123" xfId="0" applyFont="1" applyBorder="1" applyAlignment="1">
      <alignment horizontal="center" vertical="center" shrinkToFit="1"/>
    </xf>
    <xf numFmtId="0" fontId="5" fillId="0" borderId="126" xfId="0" applyFont="1" applyBorder="1" applyAlignment="1">
      <alignment vertical="center" shrinkToFit="1"/>
    </xf>
    <xf numFmtId="0" fontId="5" fillId="0" borderId="110" xfId="0" applyFont="1" applyBorder="1" applyAlignment="1">
      <alignment vertical="center" shrinkToFit="1"/>
    </xf>
    <xf numFmtId="0" fontId="5" fillId="0" borderId="122" xfId="0" applyFont="1" applyBorder="1" applyAlignment="1">
      <alignment vertical="center" wrapText="1" shrinkToFit="1"/>
    </xf>
    <xf numFmtId="0" fontId="5" fillId="0" borderId="37" xfId="0" applyFont="1" applyBorder="1" applyAlignment="1">
      <alignment horizontal="center" vertical="center" shrinkToFit="1"/>
    </xf>
    <xf numFmtId="183" fontId="5" fillId="0" borderId="37" xfId="0" applyNumberFormat="1" applyFont="1" applyBorder="1" applyAlignment="1">
      <alignment vertical="center" shrinkToFit="1"/>
    </xf>
    <xf numFmtId="178" fontId="3" fillId="0" borderId="69" xfId="151" applyNumberFormat="1" applyBorder="1" applyAlignment="1" applyProtection="1">
      <alignment horizontal="center" vertical="center"/>
      <protection locked="0"/>
    </xf>
    <xf numFmtId="176" fontId="0" fillId="0" borderId="41" xfId="0" applyNumberFormat="1" applyBorder="1" applyAlignment="1">
      <alignment horizontal="center" vertical="center" shrinkToFit="1"/>
    </xf>
    <xf numFmtId="194" fontId="5" fillId="33" borderId="23" xfId="0" applyNumberFormat="1" applyFont="1" applyFill="1" applyBorder="1" applyAlignment="1">
      <alignment vertical="center" shrinkToFit="1"/>
    </xf>
    <xf numFmtId="0" fontId="5" fillId="0" borderId="12"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66" xfId="0" applyFont="1" applyBorder="1" applyAlignment="1">
      <alignment horizontal="centerContinuous" vertical="center" shrinkToFit="1"/>
    </xf>
    <xf numFmtId="0" fontId="5" fillId="0" borderId="51" xfId="0" applyFont="1" applyBorder="1" applyAlignment="1">
      <alignment horizontal="centerContinuous" vertical="center" shrinkToFit="1"/>
    </xf>
    <xf numFmtId="176" fontId="0" fillId="0" borderId="35" xfId="0" applyNumberFormat="1" applyBorder="1" applyAlignment="1">
      <alignment horizontal="center" vertical="center" shrinkToFit="1"/>
    </xf>
    <xf numFmtId="176" fontId="5" fillId="0" borderId="31" xfId="0" applyNumberFormat="1" applyFont="1" applyBorder="1" applyAlignment="1">
      <alignment horizontal="center" vertical="center" shrinkToFit="1"/>
    </xf>
    <xf numFmtId="176" fontId="5" fillId="0" borderId="32" xfId="0" applyNumberFormat="1" applyFont="1" applyBorder="1" applyAlignment="1">
      <alignment horizontal="center" vertical="center" shrinkToFit="1"/>
    </xf>
    <xf numFmtId="176" fontId="5" fillId="0" borderId="42" xfId="0" applyNumberFormat="1" applyFont="1" applyBorder="1" applyAlignment="1">
      <alignment horizontal="center" vertical="center" shrinkToFit="1"/>
    </xf>
    <xf numFmtId="195" fontId="5" fillId="33" borderId="14" xfId="0" applyNumberFormat="1" applyFont="1" applyFill="1" applyBorder="1" applyAlignment="1">
      <alignment horizontal="right" vertical="center" shrinkToFit="1"/>
    </xf>
    <xf numFmtId="0" fontId="5" fillId="26" borderId="36" xfId="0" applyFont="1" applyFill="1" applyBorder="1" applyAlignment="1">
      <alignment vertical="center" shrinkToFit="1"/>
    </xf>
    <xf numFmtId="0" fontId="5" fillId="26" borderId="36" xfId="0" applyFont="1" applyFill="1" applyBorder="1" applyAlignment="1">
      <alignment horizontal="center" vertical="center" shrinkToFit="1"/>
    </xf>
    <xf numFmtId="0" fontId="5" fillId="26" borderId="25" xfId="0" applyFont="1" applyFill="1" applyBorder="1" applyAlignment="1">
      <alignment horizontal="center" vertical="center" shrinkToFit="1"/>
    </xf>
    <xf numFmtId="0" fontId="5" fillId="26" borderId="10" xfId="0" applyFont="1" applyFill="1" applyBorder="1" applyAlignment="1">
      <alignment horizontal="center" vertical="center" shrinkToFit="1"/>
    </xf>
    <xf numFmtId="0" fontId="5" fillId="26" borderId="80" xfId="0" applyFont="1" applyFill="1" applyBorder="1" applyAlignment="1">
      <alignment horizontal="center" vertical="center" shrinkToFit="1"/>
    </xf>
    <xf numFmtId="0" fontId="5" fillId="26" borderId="42" xfId="0" applyFont="1" applyFill="1" applyBorder="1" applyAlignment="1">
      <alignment horizontal="center" vertical="center" shrinkToFit="1"/>
    </xf>
    <xf numFmtId="0" fontId="5" fillId="32" borderId="42" xfId="0" applyFont="1" applyFill="1" applyBorder="1" applyAlignment="1">
      <alignment horizontal="center" vertical="center" shrinkToFit="1"/>
    </xf>
    <xf numFmtId="0" fontId="5" fillId="0" borderId="36" xfId="0" applyFont="1" applyBorder="1" applyAlignment="1">
      <alignment horizontal="center" vertical="center" shrinkToFit="1"/>
    </xf>
    <xf numFmtId="0" fontId="5" fillId="0" borderId="40" xfId="0" applyFont="1" applyBorder="1" applyAlignment="1">
      <alignment horizontal="center" vertical="center" shrinkToFit="1"/>
    </xf>
    <xf numFmtId="176" fontId="23" fillId="0" borderId="31" xfId="0" applyNumberFormat="1" applyFont="1" applyBorder="1" applyAlignment="1">
      <alignment horizontal="center" vertical="center" shrinkToFit="1"/>
    </xf>
    <xf numFmtId="176" fontId="23" fillId="0" borderId="32" xfId="0" applyNumberFormat="1" applyFont="1" applyBorder="1" applyAlignment="1">
      <alignment horizontal="center" vertical="center" shrinkToFit="1"/>
    </xf>
    <xf numFmtId="178" fontId="5" fillId="0" borderId="24" xfId="0" applyNumberFormat="1" applyFont="1" applyBorder="1" applyAlignment="1">
      <alignment horizontal="centerContinuous" vertical="center" shrinkToFit="1"/>
    </xf>
    <xf numFmtId="0" fontId="0" fillId="0" borderId="34" xfId="0" applyBorder="1" applyAlignment="1">
      <alignment horizontal="center" vertical="center"/>
    </xf>
    <xf numFmtId="178" fontId="3" fillId="0" borderId="31" xfId="177" applyNumberFormat="1" applyBorder="1" applyAlignment="1" applyProtection="1">
      <alignment horizontal="center" vertical="center"/>
      <protection locked="0"/>
    </xf>
    <xf numFmtId="191" fontId="3" fillId="0" borderId="31" xfId="177" applyNumberFormat="1" applyBorder="1" applyAlignment="1" applyProtection="1">
      <alignment horizontal="center" vertical="center"/>
      <protection locked="0"/>
    </xf>
    <xf numFmtId="178" fontId="3" fillId="0" borderId="69" xfId="177" applyNumberFormat="1" applyBorder="1" applyAlignment="1" applyProtection="1">
      <alignment horizontal="center" vertical="center"/>
      <protection locked="0"/>
    </xf>
    <xf numFmtId="178" fontId="3" fillId="0" borderId="51" xfId="177" applyNumberFormat="1" applyBorder="1" applyAlignment="1" applyProtection="1">
      <alignment horizontal="center" vertical="center"/>
      <protection locked="0"/>
    </xf>
    <xf numFmtId="186" fontId="5" fillId="0" borderId="23" xfId="0" applyNumberFormat="1" applyFont="1" applyBorder="1" applyAlignment="1">
      <alignment vertical="center" shrinkToFit="1"/>
    </xf>
    <xf numFmtId="186" fontId="5" fillId="0" borderId="14" xfId="0" applyNumberFormat="1" applyFont="1" applyBorder="1" applyAlignment="1">
      <alignment vertical="center" shrinkToFit="1"/>
    </xf>
    <xf numFmtId="0" fontId="3" fillId="0" borderId="18" xfId="179" applyBorder="1" applyAlignment="1">
      <alignment vertical="center"/>
    </xf>
    <xf numFmtId="182" fontId="3" fillId="0" borderId="44" xfId="0" applyNumberFormat="1" applyFont="1" applyBorder="1" applyAlignment="1">
      <alignment horizontal="center" vertical="center"/>
    </xf>
    <xf numFmtId="56" fontId="3" fillId="0" borderId="18" xfId="83" applyNumberFormat="1" applyBorder="1" applyAlignment="1">
      <alignment horizontal="center" vertical="center"/>
    </xf>
    <xf numFmtId="56" fontId="3" fillId="0" borderId="34" xfId="83" applyNumberFormat="1" applyBorder="1" applyAlignment="1">
      <alignment horizontal="center" vertical="center"/>
    </xf>
    <xf numFmtId="0" fontId="3" fillId="0" borderId="45" xfId="179" applyBorder="1" applyAlignment="1">
      <alignment horizontal="center" vertical="center"/>
    </xf>
    <xf numFmtId="180" fontId="3" fillId="0" borderId="18" xfId="179" applyNumberFormat="1" applyBorder="1" applyAlignment="1" applyProtection="1">
      <alignment horizontal="center" vertical="center"/>
      <protection locked="0"/>
    </xf>
    <xf numFmtId="180" fontId="3" fillId="0" borderId="34" xfId="179" applyNumberFormat="1" applyBorder="1" applyAlignment="1" applyProtection="1">
      <alignment horizontal="center" vertical="center"/>
      <protection locked="0"/>
    </xf>
    <xf numFmtId="0" fontId="3" fillId="0" borderId="45" xfId="179" applyBorder="1" applyAlignment="1">
      <alignment horizontal="right" vertical="center"/>
    </xf>
    <xf numFmtId="196" fontId="3" fillId="0" borderId="18" xfId="179" applyNumberFormat="1" applyBorder="1" applyAlignment="1" applyProtection="1">
      <alignment horizontal="center" vertical="center"/>
      <protection locked="0"/>
    </xf>
    <xf numFmtId="196" fontId="3" fillId="0" borderId="34" xfId="179" applyNumberFormat="1" applyBorder="1" applyAlignment="1" applyProtection="1">
      <alignment horizontal="center" vertical="center"/>
      <protection locked="0"/>
    </xf>
    <xf numFmtId="0" fontId="3" fillId="0" borderId="18" xfId="179" applyBorder="1" applyAlignment="1" applyProtection="1">
      <alignment horizontal="center" vertical="center"/>
      <protection locked="0"/>
    </xf>
    <xf numFmtId="0" fontId="3" fillId="0" borderId="34" xfId="179" applyBorder="1" applyAlignment="1" applyProtection="1">
      <alignment horizontal="center" vertical="center"/>
      <protection locked="0"/>
    </xf>
    <xf numFmtId="197" fontId="3" fillId="0" borderId="18" xfId="179" applyNumberFormat="1" applyBorder="1" applyAlignment="1" applyProtection="1">
      <alignment horizontal="center" vertical="center"/>
      <protection locked="0"/>
    </xf>
    <xf numFmtId="197" fontId="3" fillId="0" borderId="34" xfId="179" applyNumberFormat="1" applyBorder="1" applyAlignment="1" applyProtection="1">
      <alignment horizontal="center" vertical="center"/>
      <protection locked="0"/>
    </xf>
    <xf numFmtId="198" fontId="3" fillId="0" borderId="18" xfId="179" applyNumberFormat="1" applyBorder="1" applyAlignment="1" applyProtection="1">
      <alignment horizontal="center" vertical="center"/>
      <protection locked="0"/>
    </xf>
    <xf numFmtId="198" fontId="3" fillId="0" borderId="34" xfId="179" applyNumberFormat="1" applyBorder="1" applyAlignment="1" applyProtection="1">
      <alignment horizontal="center" vertical="center"/>
      <protection locked="0"/>
    </xf>
    <xf numFmtId="199" fontId="3" fillId="0" borderId="34" xfId="179" applyNumberFormat="1" applyBorder="1" applyAlignment="1" applyProtection="1">
      <alignment horizontal="center" vertical="center"/>
      <protection locked="0"/>
    </xf>
    <xf numFmtId="2" fontId="3" fillId="0" borderId="18" xfId="179" applyNumberFormat="1" applyBorder="1" applyAlignment="1" applyProtection="1">
      <alignment horizontal="center" vertical="center"/>
      <protection locked="0"/>
    </xf>
    <xf numFmtId="178" fontId="3" fillId="0" borderId="34" xfId="179" applyNumberFormat="1" applyBorder="1" applyAlignment="1" applyProtection="1">
      <alignment horizontal="center" vertical="center"/>
      <protection locked="0"/>
    </xf>
    <xf numFmtId="189" fontId="3" fillId="0" borderId="18" xfId="179" applyNumberFormat="1" applyBorder="1" applyAlignment="1" applyProtection="1">
      <alignment horizontal="center" vertical="center"/>
      <protection locked="0"/>
    </xf>
    <xf numFmtId="189" fontId="3" fillId="0" borderId="34" xfId="179" applyNumberFormat="1" applyBorder="1" applyAlignment="1" applyProtection="1">
      <alignment horizontal="center" vertical="center"/>
      <protection locked="0"/>
    </xf>
    <xf numFmtId="2" fontId="3" fillId="0" borderId="34" xfId="179" applyNumberFormat="1" applyBorder="1" applyAlignment="1" applyProtection="1">
      <alignment horizontal="center" vertical="center"/>
      <protection locked="0"/>
    </xf>
    <xf numFmtId="195" fontId="3" fillId="0" borderId="18" xfId="179" applyNumberFormat="1" applyBorder="1" applyAlignment="1" applyProtection="1">
      <alignment horizontal="center" vertical="center"/>
      <protection locked="0"/>
    </xf>
    <xf numFmtId="195" fontId="3" fillId="0" borderId="34" xfId="179" applyNumberFormat="1" applyBorder="1" applyAlignment="1" applyProtection="1">
      <alignment horizontal="center" vertical="center"/>
      <protection locked="0"/>
    </xf>
    <xf numFmtId="0" fontId="0" fillId="0" borderId="18" xfId="179" applyFont="1" applyBorder="1" applyAlignment="1" applyProtection="1">
      <alignment horizontal="center" vertical="center"/>
      <protection locked="0"/>
    </xf>
    <xf numFmtId="0" fontId="0" fillId="0" borderId="34" xfId="179" applyFont="1" applyBorder="1" applyAlignment="1" applyProtection="1">
      <alignment horizontal="center" vertical="center"/>
      <protection locked="0"/>
    </xf>
    <xf numFmtId="0" fontId="0" fillId="0" borderId="45" xfId="179" applyFont="1" applyBorder="1" applyAlignment="1">
      <alignment horizontal="right" vertical="center"/>
    </xf>
    <xf numFmtId="0" fontId="0" fillId="25" borderId="37" xfId="83" applyFont="1" applyFill="1" applyBorder="1" applyAlignment="1">
      <alignment horizontal="center" vertical="center"/>
    </xf>
    <xf numFmtId="191" fontId="0" fillId="0" borderId="18" xfId="179" applyNumberFormat="1" applyFont="1" applyBorder="1" applyAlignment="1" applyProtection="1">
      <alignment horizontal="center" vertical="center"/>
      <protection locked="0"/>
    </xf>
    <xf numFmtId="191" fontId="3" fillId="0" borderId="34" xfId="179" applyNumberFormat="1" applyBorder="1" applyAlignment="1" applyProtection="1">
      <alignment horizontal="center" vertical="center"/>
      <protection locked="0"/>
    </xf>
    <xf numFmtId="188" fontId="3" fillId="0" borderId="18" xfId="179" applyNumberFormat="1" applyBorder="1" applyAlignment="1" applyProtection="1">
      <alignment horizontal="center" vertical="center"/>
      <protection locked="0"/>
    </xf>
    <xf numFmtId="188" fontId="3" fillId="0" borderId="34" xfId="179" applyNumberFormat="1" applyBorder="1" applyAlignment="1" applyProtection="1">
      <alignment horizontal="center" vertical="center"/>
      <protection locked="0"/>
    </xf>
    <xf numFmtId="178" fontId="25" fillId="27" borderId="42" xfId="102" applyNumberFormat="1" applyFont="1" applyFill="1" applyBorder="1" applyAlignment="1">
      <alignment horizontal="center" vertical="center"/>
    </xf>
    <xf numFmtId="198" fontId="5" fillId="33" borderId="23" xfId="0" applyNumberFormat="1" applyFont="1" applyFill="1" applyBorder="1" applyAlignment="1">
      <alignment vertical="center" shrinkToFit="1"/>
    </xf>
    <xf numFmtId="198" fontId="5" fillId="33" borderId="14" xfId="0" applyNumberFormat="1" applyFont="1" applyFill="1" applyBorder="1" applyAlignment="1">
      <alignment vertical="center" shrinkToFit="1"/>
    </xf>
    <xf numFmtId="178" fontId="5" fillId="0" borderId="52" xfId="0" applyNumberFormat="1" applyFont="1" applyBorder="1" applyAlignment="1">
      <alignment horizontal="centerContinuous" vertical="center" shrinkToFit="1"/>
    </xf>
    <xf numFmtId="0" fontId="5" fillId="0" borderId="31" xfId="0" applyFont="1" applyBorder="1" applyAlignment="1">
      <alignment horizontal="center" vertical="center" shrinkToFit="1"/>
    </xf>
    <xf numFmtId="192" fontId="5" fillId="0" borderId="31" xfId="0" applyNumberFormat="1" applyFont="1" applyBorder="1" applyAlignment="1">
      <alignment vertical="center" shrinkToFit="1"/>
    </xf>
    <xf numFmtId="178" fontId="5" fillId="0" borderId="31" xfId="0" applyNumberFormat="1" applyFont="1" applyBorder="1" applyAlignment="1">
      <alignment vertical="center" shrinkToFit="1"/>
    </xf>
    <xf numFmtId="177" fontId="5" fillId="0" borderId="26" xfId="0" applyNumberFormat="1" applyFont="1" applyBorder="1" applyAlignment="1">
      <alignment vertical="center" shrinkToFit="1"/>
    </xf>
    <xf numFmtId="177" fontId="5" fillId="0" borderId="22" xfId="0" applyNumberFormat="1" applyFont="1" applyBorder="1" applyAlignment="1">
      <alignment vertical="center" shrinkToFit="1"/>
    </xf>
    <xf numFmtId="1" fontId="5" fillId="0" borderId="22" xfId="0" applyNumberFormat="1" applyFont="1" applyBorder="1" applyAlignment="1">
      <alignment vertical="center" shrinkToFit="1"/>
    </xf>
    <xf numFmtId="3" fontId="5" fillId="0" borderId="22" xfId="0" applyNumberFormat="1" applyFont="1" applyBorder="1" applyAlignment="1">
      <alignment vertical="center" shrinkToFit="1"/>
    </xf>
    <xf numFmtId="188" fontId="5" fillId="0" borderId="22" xfId="0" applyNumberFormat="1" applyFont="1" applyBorder="1" applyAlignment="1">
      <alignment vertical="center" shrinkToFit="1"/>
    </xf>
    <xf numFmtId="181" fontId="5" fillId="0" borderId="12" xfId="0" applyNumberFormat="1" applyFont="1" applyBorder="1" applyAlignment="1">
      <alignment vertical="center" shrinkToFit="1"/>
    </xf>
    <xf numFmtId="3" fontId="5" fillId="0" borderId="31" xfId="0" applyNumberFormat="1" applyFont="1" applyBorder="1" applyAlignment="1">
      <alignment vertical="center" shrinkToFit="1"/>
    </xf>
    <xf numFmtId="0" fontId="5" fillId="0" borderId="32" xfId="0" applyFont="1" applyBorder="1" applyAlignment="1">
      <alignment horizontal="center" vertical="center" shrinkToFit="1"/>
    </xf>
    <xf numFmtId="192" fontId="5" fillId="0" borderId="32" xfId="0" applyNumberFormat="1" applyFont="1" applyBorder="1" applyAlignment="1">
      <alignment vertical="center" shrinkToFit="1"/>
    </xf>
    <xf numFmtId="178" fontId="5" fillId="0" borderId="32" xfId="0" applyNumberFormat="1" applyFont="1" applyBorder="1" applyAlignment="1">
      <alignment vertical="center" shrinkToFit="1"/>
    </xf>
    <xf numFmtId="188" fontId="5" fillId="0" borderId="14" xfId="0" applyNumberFormat="1" applyFont="1" applyBorder="1" applyAlignment="1">
      <alignment vertical="center" shrinkToFit="1"/>
    </xf>
    <xf numFmtId="181" fontId="5" fillId="0" borderId="13" xfId="0" applyNumberFormat="1" applyFont="1" applyBorder="1" applyAlignment="1">
      <alignment vertical="center" shrinkToFit="1"/>
    </xf>
    <xf numFmtId="3" fontId="5" fillId="0" borderId="32" xfId="0" applyNumberFormat="1" applyFont="1" applyBorder="1" applyAlignment="1">
      <alignment vertical="center" shrinkToFit="1"/>
    </xf>
    <xf numFmtId="0" fontId="5" fillId="0" borderId="106" xfId="0" applyFont="1" applyBorder="1" applyAlignment="1">
      <alignment horizontal="center" vertical="center" shrinkToFit="1"/>
    </xf>
    <xf numFmtId="178" fontId="5" fillId="0" borderId="51" xfId="0" applyNumberFormat="1" applyFont="1" applyBorder="1" applyAlignment="1">
      <alignment vertical="center" shrinkToFit="1"/>
    </xf>
    <xf numFmtId="1" fontId="5" fillId="0" borderId="66" xfId="0" applyNumberFormat="1" applyFont="1" applyBorder="1" applyAlignment="1">
      <alignment vertical="center" shrinkToFit="1"/>
    </xf>
    <xf numFmtId="1" fontId="5" fillId="0" borderId="31" xfId="0" applyNumberFormat="1" applyFont="1" applyBorder="1" applyAlignment="1">
      <alignment vertical="center" shrinkToFit="1"/>
    </xf>
    <xf numFmtId="177" fontId="5" fillId="0" borderId="66" xfId="0" applyNumberFormat="1" applyFont="1" applyBorder="1" applyAlignment="1">
      <alignment vertical="center" shrinkToFit="1"/>
    </xf>
    <xf numFmtId="0" fontId="5" fillId="0" borderId="31" xfId="0" applyFont="1" applyBorder="1">
      <alignment vertical="center"/>
    </xf>
    <xf numFmtId="188" fontId="5" fillId="0" borderId="51" xfId="0" applyNumberFormat="1" applyFont="1" applyBorder="1">
      <alignment vertical="center"/>
    </xf>
    <xf numFmtId="38" fontId="5" fillId="0" borderId="31" xfId="50" applyFont="1" applyFill="1" applyBorder="1">
      <alignment vertical="center"/>
    </xf>
    <xf numFmtId="178" fontId="5" fillId="0" borderId="46" xfId="0" applyNumberFormat="1" applyFont="1" applyBorder="1" applyAlignment="1">
      <alignment vertical="center" shrinkToFit="1"/>
    </xf>
    <xf numFmtId="1" fontId="5" fillId="0" borderId="91" xfId="0" applyNumberFormat="1" applyFont="1" applyBorder="1" applyAlignment="1">
      <alignment vertical="center" shrinkToFit="1"/>
    </xf>
    <xf numFmtId="1" fontId="5" fillId="0" borderId="32" xfId="0" applyNumberFormat="1" applyFont="1" applyBorder="1" applyAlignment="1">
      <alignment vertical="center" shrinkToFit="1"/>
    </xf>
    <xf numFmtId="177" fontId="5" fillId="0" borderId="91" xfId="0" applyNumberFormat="1" applyFont="1" applyBorder="1">
      <alignment vertical="center"/>
    </xf>
    <xf numFmtId="0" fontId="5" fillId="0" borderId="32" xfId="0" applyFont="1" applyBorder="1">
      <alignment vertical="center"/>
    </xf>
    <xf numFmtId="188" fontId="5" fillId="0" borderId="46" xfId="0" applyNumberFormat="1" applyFont="1" applyBorder="1">
      <alignment vertical="center"/>
    </xf>
    <xf numFmtId="38" fontId="5" fillId="0" borderId="92" xfId="50" applyFont="1" applyFill="1" applyBorder="1">
      <alignment vertical="center"/>
    </xf>
    <xf numFmtId="178" fontId="5" fillId="0" borderId="84" xfId="0" applyNumberFormat="1" applyFont="1" applyBorder="1" applyAlignment="1">
      <alignment vertical="center" shrinkToFit="1"/>
    </xf>
    <xf numFmtId="1" fontId="5" fillId="0" borderId="32" xfId="0" applyNumberFormat="1" applyFont="1" applyBorder="1">
      <alignment vertical="center"/>
    </xf>
    <xf numFmtId="0" fontId="5" fillId="0" borderId="93" xfId="0" applyFont="1" applyBorder="1" applyAlignment="1">
      <alignment horizontal="center" vertical="center" shrinkToFit="1"/>
    </xf>
    <xf numFmtId="192" fontId="5" fillId="0" borderId="42" xfId="0" applyNumberFormat="1" applyFont="1" applyBorder="1" applyAlignment="1">
      <alignment vertical="center" shrinkToFit="1"/>
    </xf>
    <xf numFmtId="0" fontId="5" fillId="0" borderId="109" xfId="0" applyFont="1" applyBorder="1" applyAlignment="1">
      <alignment vertical="center" shrinkToFit="1"/>
    </xf>
    <xf numFmtId="178" fontId="5" fillId="0" borderId="108" xfId="0" applyNumberFormat="1" applyFont="1" applyBorder="1" applyAlignment="1">
      <alignment vertical="center" shrinkToFit="1"/>
    </xf>
    <xf numFmtId="178" fontId="5" fillId="0" borderId="110" xfId="0" applyNumberFormat="1" applyFont="1" applyBorder="1" applyAlignment="1">
      <alignment vertical="center" shrinkToFit="1"/>
    </xf>
    <xf numFmtId="177" fontId="5" fillId="0" borderId="108" xfId="0" applyNumberFormat="1" applyFont="1" applyBorder="1" applyAlignment="1">
      <alignment vertical="center" shrinkToFit="1"/>
    </xf>
    <xf numFmtId="177" fontId="5" fillId="0" borderId="109" xfId="0" applyNumberFormat="1" applyFont="1" applyBorder="1" applyAlignment="1">
      <alignment vertical="center" shrinkToFit="1"/>
    </xf>
    <xf numFmtId="1" fontId="5" fillId="0" borderId="110" xfId="0" applyNumberFormat="1" applyFont="1" applyBorder="1" applyAlignment="1">
      <alignment vertical="center" shrinkToFit="1"/>
    </xf>
    <xf numFmtId="1" fontId="5" fillId="0" borderId="93" xfId="0" applyNumberFormat="1" applyFont="1" applyBorder="1" applyAlignment="1">
      <alignment vertical="center" shrinkToFit="1"/>
    </xf>
    <xf numFmtId="177" fontId="5" fillId="0" borderId="110" xfId="0" applyNumberFormat="1" applyFont="1" applyBorder="1" applyAlignment="1">
      <alignment vertical="center" wrapText="1" shrinkToFit="1"/>
    </xf>
    <xf numFmtId="3" fontId="5" fillId="0" borderId="94" xfId="0" applyNumberFormat="1" applyFont="1" applyBorder="1">
      <alignment vertical="center"/>
    </xf>
    <xf numFmtId="0" fontId="5" fillId="0" borderId="41" xfId="0" applyFont="1" applyBorder="1" applyAlignment="1">
      <alignment horizontal="center" vertical="center" shrinkToFit="1"/>
    </xf>
    <xf numFmtId="192" fontId="5" fillId="0" borderId="41" xfId="0" applyNumberFormat="1" applyFont="1" applyBorder="1" applyAlignment="1">
      <alignment vertical="center" shrinkToFit="1"/>
    </xf>
    <xf numFmtId="178" fontId="5" fillId="0" borderId="41" xfId="0" applyNumberFormat="1" applyFont="1" applyBorder="1" applyAlignment="1">
      <alignment vertical="center" shrinkToFit="1"/>
    </xf>
    <xf numFmtId="178" fontId="5" fillId="0" borderId="30" xfId="0" applyNumberFormat="1" applyFont="1" applyBorder="1" applyAlignment="1">
      <alignment vertical="center" shrinkToFit="1"/>
    </xf>
    <xf numFmtId="177" fontId="5" fillId="0" borderId="47" xfId="0" applyNumberFormat="1" applyFont="1" applyBorder="1" applyAlignment="1">
      <alignment vertical="center" shrinkToFit="1"/>
    </xf>
    <xf numFmtId="177" fontId="5" fillId="0" borderId="30" xfId="0" applyNumberFormat="1" applyFont="1" applyBorder="1" applyAlignment="1">
      <alignment vertical="center" shrinkToFit="1"/>
    </xf>
    <xf numFmtId="1" fontId="5" fillId="0" borderId="30" xfId="0" applyNumberFormat="1" applyFont="1" applyBorder="1" applyAlignment="1">
      <alignment vertical="center" shrinkToFit="1"/>
    </xf>
    <xf numFmtId="177" fontId="5" fillId="0" borderId="115" xfId="0" applyNumberFormat="1" applyFont="1" applyBorder="1" applyAlignment="1">
      <alignment vertical="center" shrinkToFit="1"/>
    </xf>
    <xf numFmtId="3" fontId="5" fillId="0" borderId="41" xfId="0" applyNumberFormat="1" applyFont="1" applyBorder="1" applyAlignment="1">
      <alignment vertical="center" shrinkToFit="1"/>
    </xf>
    <xf numFmtId="188" fontId="5" fillId="0" borderId="84" xfId="0" applyNumberFormat="1" applyFont="1" applyBorder="1" applyAlignment="1">
      <alignment vertical="center" shrinkToFit="1"/>
    </xf>
    <xf numFmtId="184" fontId="5" fillId="0" borderId="42" xfId="0" applyNumberFormat="1" applyFont="1" applyBorder="1" applyAlignment="1">
      <alignment vertical="center" shrinkToFit="1"/>
    </xf>
    <xf numFmtId="177" fontId="5" fillId="0" borderId="81" xfId="0" applyNumberFormat="1" applyFont="1" applyBorder="1" applyAlignment="1">
      <alignment vertical="center" shrinkToFit="1"/>
    </xf>
    <xf numFmtId="38" fontId="5" fillId="0" borderId="66" xfId="50" applyFont="1" applyFill="1" applyBorder="1">
      <alignment vertical="center"/>
    </xf>
    <xf numFmtId="177" fontId="5" fillId="0" borderId="82" xfId="0" applyNumberFormat="1" applyFont="1" applyBorder="1">
      <alignment vertical="center"/>
    </xf>
    <xf numFmtId="1" fontId="5" fillId="0" borderId="37" xfId="0" applyNumberFormat="1" applyFont="1" applyBorder="1">
      <alignment vertical="center"/>
    </xf>
    <xf numFmtId="188" fontId="5" fillId="0" borderId="38" xfId="0" applyNumberFormat="1" applyFont="1" applyBorder="1">
      <alignment vertical="center"/>
    </xf>
    <xf numFmtId="38" fontId="5" fillId="0" borderId="123" xfId="50" applyFont="1" applyFill="1" applyBorder="1">
      <alignment vertical="center"/>
    </xf>
    <xf numFmtId="177" fontId="5" fillId="0" borderId="107" xfId="0" applyNumberFormat="1" applyFont="1" applyBorder="1" applyAlignment="1">
      <alignment vertical="center" shrinkToFit="1"/>
    </xf>
    <xf numFmtId="177" fontId="5" fillId="0" borderId="121" xfId="0" applyNumberFormat="1" applyFont="1" applyBorder="1" applyAlignment="1">
      <alignment vertical="center" shrinkToFit="1"/>
    </xf>
    <xf numFmtId="1" fontId="5" fillId="0" borderId="121" xfId="0" applyNumberFormat="1" applyFont="1" applyBorder="1" applyAlignment="1">
      <alignment vertical="center" shrinkToFit="1"/>
    </xf>
    <xf numFmtId="177" fontId="5" fillId="0" borderId="122" xfId="0" applyNumberFormat="1" applyFont="1" applyBorder="1" applyAlignment="1">
      <alignment vertical="center" wrapText="1" shrinkToFit="1"/>
    </xf>
    <xf numFmtId="38" fontId="5" fillId="0" borderId="94" xfId="50" applyFont="1" applyFill="1" applyBorder="1">
      <alignment vertical="center"/>
    </xf>
    <xf numFmtId="177" fontId="5" fillId="0" borderId="31" xfId="0" applyNumberFormat="1" applyFont="1" applyBorder="1" applyAlignment="1">
      <alignment horizontal="center" vertical="center" shrinkToFit="1"/>
    </xf>
    <xf numFmtId="188" fontId="5" fillId="0" borderId="51" xfId="0" applyNumberFormat="1" applyFont="1" applyBorder="1" applyAlignment="1">
      <alignment vertical="center" shrinkToFit="1"/>
    </xf>
    <xf numFmtId="177" fontId="5" fillId="0" borderId="32" xfId="0" applyNumberFormat="1" applyFont="1" applyBorder="1" applyAlignment="1">
      <alignment horizontal="center" vertical="center" shrinkToFit="1"/>
    </xf>
    <xf numFmtId="177" fontId="5" fillId="0" borderId="82" xfId="0" applyNumberFormat="1" applyFont="1" applyBorder="1" applyAlignment="1">
      <alignment vertical="center" shrinkToFit="1"/>
    </xf>
    <xf numFmtId="188" fontId="5" fillId="0" borderId="46" xfId="0" applyNumberFormat="1" applyFont="1" applyBorder="1" applyAlignment="1">
      <alignment vertical="center" shrinkToFit="1"/>
    </xf>
    <xf numFmtId="177" fontId="5" fillId="0" borderId="42" xfId="0" applyNumberFormat="1" applyFont="1" applyBorder="1" applyAlignment="1">
      <alignment horizontal="center" vertical="center" shrinkToFit="1"/>
    </xf>
    <xf numFmtId="178" fontId="5" fillId="0" borderId="42" xfId="0" applyNumberFormat="1" applyFont="1" applyBorder="1" applyAlignment="1">
      <alignment vertical="center" shrinkToFit="1"/>
    </xf>
    <xf numFmtId="177" fontId="5" fillId="0" borderId="10" xfId="0" applyNumberFormat="1" applyFont="1" applyBorder="1" applyAlignment="1">
      <alignment vertical="center" shrinkToFit="1"/>
    </xf>
    <xf numFmtId="177" fontId="5" fillId="0" borderId="25" xfId="0" applyNumberFormat="1" applyFont="1" applyBorder="1" applyAlignment="1">
      <alignment vertical="center" shrinkToFit="1"/>
    </xf>
    <xf numFmtId="1" fontId="5" fillId="0" borderId="10" xfId="0" applyNumberFormat="1" applyFont="1" applyBorder="1" applyAlignment="1">
      <alignment vertical="center" shrinkToFit="1"/>
    </xf>
    <xf numFmtId="177" fontId="5" fillId="0" borderId="80" xfId="0" applyNumberFormat="1" applyFont="1" applyBorder="1" applyAlignment="1">
      <alignment vertical="center" shrinkToFit="1"/>
    </xf>
    <xf numFmtId="3" fontId="5" fillId="0" borderId="42" xfId="0" applyNumberFormat="1" applyFont="1" applyBorder="1" applyAlignment="1">
      <alignment vertical="center" shrinkToFit="1"/>
    </xf>
    <xf numFmtId="188" fontId="5" fillId="0" borderId="52" xfId="0" applyNumberFormat="1" applyFont="1" applyBorder="1" applyAlignment="1">
      <alignment vertical="center" shrinkToFit="1"/>
    </xf>
    <xf numFmtId="181" fontId="5" fillId="0" borderId="24" xfId="0" applyNumberFormat="1" applyFont="1" applyBorder="1" applyAlignment="1">
      <alignment vertical="center" shrinkToFit="1"/>
    </xf>
    <xf numFmtId="1" fontId="5" fillId="0" borderId="109" xfId="0" applyNumberFormat="1" applyFont="1" applyBorder="1" applyAlignment="1">
      <alignment vertical="center" shrinkToFit="1"/>
    </xf>
    <xf numFmtId="0" fontId="5" fillId="0" borderId="42" xfId="0" applyFont="1" applyBorder="1" applyAlignment="1">
      <alignment horizontal="center" vertical="center" shrinkToFit="1"/>
    </xf>
    <xf numFmtId="184" fontId="5" fillId="0" borderId="24" xfId="0" applyNumberFormat="1" applyFont="1" applyBorder="1" applyAlignment="1">
      <alignment vertical="center" shrinkToFit="1"/>
    </xf>
    <xf numFmtId="1" fontId="5" fillId="0" borderId="51" xfId="0" applyNumberFormat="1" applyFont="1" applyBorder="1" applyAlignment="1">
      <alignment vertical="center" shrinkToFit="1"/>
    </xf>
    <xf numFmtId="181" fontId="5" fillId="0" borderId="67" xfId="0" applyNumberFormat="1" applyFont="1" applyBorder="1" applyAlignment="1">
      <alignment vertical="center" shrinkToFit="1"/>
    </xf>
    <xf numFmtId="184" fontId="5" fillId="0" borderId="68" xfId="0" applyNumberFormat="1" applyFont="1" applyBorder="1" applyAlignment="1">
      <alignment vertical="center" shrinkToFit="1"/>
    </xf>
    <xf numFmtId="177" fontId="5" fillId="0" borderId="64" xfId="0" applyNumberFormat="1" applyFont="1" applyBorder="1" applyAlignment="1">
      <alignment horizontal="center" vertical="center" shrinkToFit="1"/>
    </xf>
    <xf numFmtId="178" fontId="5" fillId="0" borderId="64" xfId="0" applyNumberFormat="1" applyFont="1" applyBorder="1" applyAlignment="1">
      <alignment vertical="center" shrinkToFit="1"/>
    </xf>
    <xf numFmtId="177" fontId="5" fillId="0" borderId="43" xfId="0" applyNumberFormat="1" applyFont="1" applyBorder="1" applyAlignment="1">
      <alignment vertical="center" shrinkToFit="1"/>
    </xf>
    <xf numFmtId="177" fontId="5" fillId="0" borderId="65" xfId="0" applyNumberFormat="1" applyFont="1" applyBorder="1" applyAlignment="1">
      <alignment vertical="center" shrinkToFit="1"/>
    </xf>
    <xf numFmtId="178" fontId="5" fillId="0" borderId="43" xfId="0" applyNumberFormat="1" applyFont="1" applyBorder="1" applyAlignment="1">
      <alignment vertical="center" shrinkToFit="1"/>
    </xf>
    <xf numFmtId="177" fontId="5" fillId="0" borderId="78" xfId="0" applyNumberFormat="1" applyFont="1" applyBorder="1" applyAlignment="1">
      <alignment vertical="center" shrinkToFit="1"/>
    </xf>
    <xf numFmtId="1" fontId="5" fillId="0" borderId="78" xfId="0" applyNumberFormat="1" applyFont="1" applyBorder="1" applyAlignment="1">
      <alignment vertical="center" shrinkToFit="1"/>
    </xf>
    <xf numFmtId="1" fontId="5" fillId="0" borderId="43" xfId="0" applyNumberFormat="1" applyFont="1" applyBorder="1" applyAlignment="1">
      <alignment vertical="center" shrinkToFit="1"/>
    </xf>
    <xf numFmtId="177" fontId="5" fillId="0" borderId="103" xfId="0" applyNumberFormat="1" applyFont="1" applyBorder="1" applyAlignment="1">
      <alignment vertical="center" shrinkToFit="1"/>
    </xf>
    <xf numFmtId="3" fontId="5" fillId="0" borderId="64" xfId="0" applyNumberFormat="1" applyFont="1" applyBorder="1" applyAlignment="1">
      <alignment vertical="center" shrinkToFit="1"/>
    </xf>
    <xf numFmtId="188" fontId="5" fillId="0" borderId="78" xfId="0" applyNumberFormat="1" applyFont="1" applyBorder="1" applyAlignment="1">
      <alignment vertical="center" shrinkToFit="1"/>
    </xf>
    <xf numFmtId="177" fontId="5" fillId="0" borderId="51" xfId="0" applyNumberFormat="1" applyFont="1" applyBorder="1" applyAlignment="1">
      <alignment vertical="center" shrinkToFit="1"/>
    </xf>
    <xf numFmtId="177" fontId="5" fillId="0" borderId="91" xfId="0" applyNumberFormat="1" applyFont="1" applyBorder="1" applyAlignment="1">
      <alignment vertical="center" shrinkToFit="1"/>
    </xf>
    <xf numFmtId="177" fontId="5" fillId="0" borderId="41" xfId="0" applyNumberFormat="1" applyFont="1" applyBorder="1" applyAlignment="1">
      <alignment horizontal="center" vertical="center" shrinkToFit="1"/>
    </xf>
    <xf numFmtId="181" fontId="5" fillId="0" borderId="68" xfId="0" applyNumberFormat="1" applyFont="1" applyBorder="1" applyAlignment="1">
      <alignment vertical="center" shrinkToFit="1"/>
    </xf>
    <xf numFmtId="181" fontId="5" fillId="0" borderId="32" xfId="0" applyNumberFormat="1" applyFont="1" applyBorder="1" applyAlignment="1">
      <alignment vertical="center" shrinkToFit="1"/>
    </xf>
    <xf numFmtId="181" fontId="5" fillId="0" borderId="41" xfId="0" applyNumberFormat="1" applyFont="1" applyBorder="1" applyAlignment="1">
      <alignment vertical="center" shrinkToFit="1"/>
    </xf>
    <xf numFmtId="0" fontId="5" fillId="0" borderId="12" xfId="0" applyFont="1" applyBorder="1">
      <alignment vertical="center"/>
    </xf>
    <xf numFmtId="0" fontId="5" fillId="0" borderId="92" xfId="0" applyFont="1" applyBorder="1">
      <alignment vertical="center"/>
    </xf>
    <xf numFmtId="183" fontId="5" fillId="0" borderId="92" xfId="0" applyNumberFormat="1" applyFont="1" applyBorder="1">
      <alignment vertical="center"/>
    </xf>
    <xf numFmtId="178" fontId="5" fillId="0" borderId="121" xfId="0" applyNumberFormat="1" applyFont="1" applyBorder="1" applyAlignment="1">
      <alignment vertical="center" shrinkToFit="1"/>
    </xf>
    <xf numFmtId="177" fontId="51" fillId="0" borderId="110" xfId="0" applyNumberFormat="1" applyFont="1" applyBorder="1" applyAlignment="1">
      <alignment vertical="center" wrapText="1" shrinkToFit="1"/>
    </xf>
    <xf numFmtId="3" fontId="5" fillId="0" borderId="13" xfId="0" applyNumberFormat="1" applyFont="1" applyBorder="1" applyAlignment="1">
      <alignment vertical="center" shrinkToFit="1"/>
    </xf>
    <xf numFmtId="3" fontId="5" fillId="0" borderId="68" xfId="0" applyNumberFormat="1" applyFont="1" applyBorder="1" applyAlignment="1">
      <alignment vertical="center" shrinkToFit="1"/>
    </xf>
    <xf numFmtId="3" fontId="5" fillId="0" borderId="24" xfId="0" applyNumberFormat="1" applyFont="1" applyBorder="1" applyAlignment="1">
      <alignment vertical="center" shrinkToFit="1"/>
    </xf>
    <xf numFmtId="0" fontId="52" fillId="0" borderId="17" xfId="0" applyFont="1" applyBorder="1" applyAlignment="1">
      <alignment horizontal="centerContinuous" vertical="top" shrinkToFit="1"/>
    </xf>
    <xf numFmtId="0" fontId="52" fillId="0" borderId="0" xfId="0" applyFont="1" applyAlignment="1">
      <alignment horizontal="centerContinuous" vertical="top" wrapText="1" shrinkToFit="1"/>
    </xf>
    <xf numFmtId="0" fontId="52" fillId="0" borderId="38" xfId="0" applyFont="1" applyBorder="1" applyAlignment="1">
      <alignment horizontal="centerContinuous" vertical="top" wrapText="1" shrinkToFit="1"/>
    </xf>
    <xf numFmtId="0" fontId="52" fillId="0" borderId="17" xfId="0" applyFont="1" applyBorder="1" applyAlignment="1">
      <alignment vertical="top" wrapText="1" shrinkToFit="1"/>
    </xf>
    <xf numFmtId="0" fontId="52" fillId="0" borderId="0" xfId="0" applyFont="1" applyAlignment="1">
      <alignment vertical="top" wrapText="1" shrinkToFit="1"/>
    </xf>
    <xf numFmtId="0" fontId="52" fillId="0" borderId="38" xfId="0" applyFont="1" applyBorder="1" applyAlignment="1">
      <alignment vertical="top" wrapText="1" shrinkToFit="1"/>
    </xf>
    <xf numFmtId="0" fontId="52" fillId="0" borderId="40" xfId="0" applyFont="1" applyBorder="1" applyAlignment="1">
      <alignment vertical="top" wrapText="1" shrinkToFit="1"/>
    </xf>
    <xf numFmtId="0" fontId="52" fillId="0" borderId="11" xfId="0" applyFont="1" applyBorder="1" applyAlignment="1">
      <alignment vertical="top" wrapText="1" shrinkToFit="1"/>
    </xf>
    <xf numFmtId="0" fontId="52" fillId="0" borderId="39" xfId="0" applyFont="1" applyBorder="1" applyAlignment="1">
      <alignment vertical="top" wrapText="1" shrinkToFit="1"/>
    </xf>
    <xf numFmtId="0" fontId="52" fillId="0" borderId="0" xfId="0" applyFont="1" applyAlignment="1">
      <alignment horizontal="centerContinuous" vertical="top" shrinkToFit="1"/>
    </xf>
    <xf numFmtId="0" fontId="52" fillId="0" borderId="38" xfId="0" applyFont="1" applyBorder="1" applyAlignment="1">
      <alignment horizontal="centerContinuous" vertical="top" shrinkToFit="1"/>
    </xf>
    <xf numFmtId="0" fontId="52" fillId="0" borderId="17" xfId="0" applyFont="1" applyBorder="1" applyAlignment="1">
      <alignment vertical="top" shrinkToFit="1"/>
    </xf>
    <xf numFmtId="0" fontId="52" fillId="0" borderId="0" xfId="0" applyFont="1" applyAlignment="1">
      <alignment vertical="top" shrinkToFit="1"/>
    </xf>
    <xf numFmtId="0" fontId="52" fillId="0" borderId="38" xfId="0" applyFont="1" applyBorder="1" applyAlignment="1">
      <alignment vertical="top" shrinkToFit="1"/>
    </xf>
    <xf numFmtId="0" fontId="5" fillId="0" borderId="40" xfId="0" applyFont="1" applyBorder="1" applyAlignment="1">
      <alignment vertical="center" shrinkToFit="1"/>
    </xf>
    <xf numFmtId="0" fontId="5" fillId="0" borderId="11" xfId="0" applyFont="1" applyBorder="1" applyAlignment="1">
      <alignment vertical="center" shrinkToFit="1"/>
    </xf>
    <xf numFmtId="0" fontId="5" fillId="0" borderId="11" xfId="0" applyFont="1" applyBorder="1" applyAlignment="1">
      <alignment horizontal="right" vertical="center" shrinkToFit="1"/>
    </xf>
    <xf numFmtId="177" fontId="5" fillId="0" borderId="11" xfId="0" applyNumberFormat="1" applyFont="1" applyBorder="1" applyAlignment="1">
      <alignment vertical="center" shrinkToFit="1"/>
    </xf>
    <xf numFmtId="177" fontId="5" fillId="0" borderId="39" xfId="0" applyNumberFormat="1" applyFont="1" applyBorder="1" applyAlignment="1">
      <alignment vertical="center" shrinkToFit="1"/>
    </xf>
    <xf numFmtId="178" fontId="5" fillId="0" borderId="11" xfId="0" applyNumberFormat="1" applyFont="1" applyBorder="1" applyAlignment="1">
      <alignment vertical="center" shrinkToFit="1"/>
    </xf>
    <xf numFmtId="178" fontId="5" fillId="0" borderId="39" xfId="0" applyNumberFormat="1" applyFont="1" applyBorder="1" applyAlignment="1">
      <alignment vertical="center" shrinkToFit="1"/>
    </xf>
    <xf numFmtId="0" fontId="52" fillId="0" borderId="40" xfId="0" applyFont="1" applyBorder="1" applyAlignment="1">
      <alignment vertical="top" shrinkToFit="1"/>
    </xf>
    <xf numFmtId="0" fontId="52" fillId="0" borderId="11" xfId="0" applyFont="1" applyBorder="1" applyAlignment="1">
      <alignment vertical="top" shrinkToFit="1"/>
    </xf>
    <xf numFmtId="0" fontId="52" fillId="0" borderId="39" xfId="0" applyFont="1" applyBorder="1" applyAlignment="1">
      <alignment vertical="top" shrinkToFit="1"/>
    </xf>
    <xf numFmtId="1" fontId="5" fillId="0" borderId="81" xfId="0" applyNumberFormat="1" applyFont="1" applyBorder="1" applyAlignment="1">
      <alignment vertical="center" shrinkToFit="1"/>
    </xf>
    <xf numFmtId="1" fontId="5" fillId="0" borderId="26" xfId="0" applyNumberFormat="1" applyFont="1" applyBorder="1" applyAlignment="1">
      <alignment vertical="center" shrinkToFit="1"/>
    </xf>
    <xf numFmtId="178" fontId="5" fillId="0" borderId="66" xfId="0" applyNumberFormat="1" applyFont="1" applyBorder="1" applyAlignment="1">
      <alignment vertical="center" shrinkToFit="1"/>
    </xf>
    <xf numFmtId="186" fontId="5" fillId="0" borderId="66" xfId="0" applyNumberFormat="1" applyFont="1" applyBorder="1" applyAlignment="1">
      <alignment horizontal="right" vertical="center" shrinkToFit="1"/>
    </xf>
    <xf numFmtId="189" fontId="5" fillId="0" borderId="31" xfId="0" applyNumberFormat="1" applyFont="1" applyBorder="1" applyAlignment="1">
      <alignment horizontal="right" vertical="center" shrinkToFit="1"/>
    </xf>
    <xf numFmtId="184" fontId="5" fillId="0" borderId="12" xfId="0" applyNumberFormat="1" applyFont="1" applyBorder="1" applyAlignment="1">
      <alignment vertical="center" shrinkToFit="1"/>
    </xf>
    <xf numFmtId="184" fontId="5" fillId="0" borderId="27" xfId="0" applyNumberFormat="1" applyFont="1" applyBorder="1" applyAlignment="1">
      <alignment vertical="center" shrinkToFit="1"/>
    </xf>
    <xf numFmtId="181" fontId="5" fillId="0" borderId="51" xfId="0" applyNumberFormat="1" applyFont="1" applyBorder="1" applyAlignment="1">
      <alignment vertical="center" shrinkToFit="1"/>
    </xf>
    <xf numFmtId="1" fontId="5" fillId="0" borderId="82" xfId="0" applyNumberFormat="1" applyFont="1" applyBorder="1" applyAlignment="1">
      <alignment vertical="center" shrinkToFit="1"/>
    </xf>
    <xf numFmtId="178" fontId="5" fillId="0" borderId="91" xfId="0" applyNumberFormat="1" applyFont="1" applyBorder="1" applyAlignment="1">
      <alignment vertical="center" shrinkToFit="1"/>
    </xf>
    <xf numFmtId="186" fontId="5" fillId="0" borderId="91" xfId="0" applyNumberFormat="1" applyFont="1" applyBorder="1" applyAlignment="1">
      <alignment horizontal="right" vertical="center" shrinkToFit="1"/>
    </xf>
    <xf numFmtId="189" fontId="5" fillId="0" borderId="32" xfId="0" applyNumberFormat="1" applyFont="1" applyBorder="1" applyAlignment="1">
      <alignment horizontal="right" vertical="center" shrinkToFit="1"/>
    </xf>
    <xf numFmtId="184" fontId="5" fillId="0" borderId="13" xfId="0" applyNumberFormat="1" applyFont="1" applyBorder="1" applyAlignment="1">
      <alignment vertical="center" shrinkToFit="1"/>
    </xf>
    <xf numFmtId="184" fontId="5" fillId="0" borderId="15" xfId="0" applyNumberFormat="1" applyFont="1" applyBorder="1" applyAlignment="1">
      <alignment vertical="center" shrinkToFit="1"/>
    </xf>
    <xf numFmtId="181" fontId="5" fillId="0" borderId="46" xfId="0" applyNumberFormat="1" applyFont="1" applyBorder="1" applyAlignment="1">
      <alignment vertical="center" shrinkToFit="1"/>
    </xf>
    <xf numFmtId="0" fontId="5" fillId="0" borderId="32" xfId="0" applyFont="1" applyBorder="1" applyAlignment="1">
      <alignment vertical="center" shrinkToFit="1"/>
    </xf>
    <xf numFmtId="186" fontId="5" fillId="0" borderId="91" xfId="0" applyNumberFormat="1" applyFont="1" applyBorder="1" applyAlignment="1">
      <alignment vertical="center" shrinkToFit="1"/>
    </xf>
    <xf numFmtId="178" fontId="5" fillId="0" borderId="81" xfId="0" applyNumberFormat="1" applyFont="1" applyBorder="1" applyAlignment="1">
      <alignment vertical="center" shrinkToFit="1"/>
    </xf>
    <xf numFmtId="1" fontId="5" fillId="0" borderId="12" xfId="0" applyNumberFormat="1" applyFont="1" applyBorder="1" applyAlignment="1">
      <alignment vertical="center" shrinkToFit="1"/>
    </xf>
    <xf numFmtId="3" fontId="5" fillId="0" borderId="26" xfId="0" applyNumberFormat="1" applyFont="1" applyBorder="1" applyAlignment="1">
      <alignment vertical="center" shrinkToFit="1"/>
    </xf>
    <xf numFmtId="186" fontId="5" fillId="0" borderId="31" xfId="0" applyNumberFormat="1" applyFont="1" applyBorder="1">
      <alignment vertical="center"/>
    </xf>
    <xf numFmtId="189" fontId="5" fillId="0" borderId="31" xfId="0" applyNumberFormat="1" applyFont="1" applyBorder="1">
      <alignment vertical="center"/>
    </xf>
    <xf numFmtId="184" fontId="5" fillId="0" borderId="12" xfId="0" applyNumberFormat="1" applyFont="1" applyBorder="1">
      <alignment vertical="center"/>
    </xf>
    <xf numFmtId="184" fontId="5" fillId="0" borderId="27" xfId="0" applyNumberFormat="1" applyFont="1" applyBorder="1">
      <alignment vertical="center"/>
    </xf>
    <xf numFmtId="0" fontId="5" fillId="0" borderId="51" xfId="0" applyFont="1" applyBorder="1">
      <alignment vertical="center"/>
    </xf>
    <xf numFmtId="1" fontId="5" fillId="0" borderId="13" xfId="0" applyNumberFormat="1" applyFont="1" applyBorder="1" applyAlignment="1">
      <alignment vertical="center" shrinkToFit="1"/>
    </xf>
    <xf numFmtId="3" fontId="5" fillId="0" borderId="46" xfId="0" applyNumberFormat="1" applyFont="1" applyBorder="1" applyAlignment="1">
      <alignment vertical="center" shrinkToFit="1"/>
    </xf>
    <xf numFmtId="178" fontId="5" fillId="0" borderId="23" xfId="0" applyNumberFormat="1" applyFont="1" applyBorder="1">
      <alignment vertical="center"/>
    </xf>
    <xf numFmtId="178" fontId="5" fillId="0" borderId="91" xfId="0" applyNumberFormat="1" applyFont="1" applyBorder="1">
      <alignment vertical="center"/>
    </xf>
    <xf numFmtId="186" fontId="5" fillId="0" borderId="32" xfId="0" applyNumberFormat="1" applyFont="1" applyBorder="1">
      <alignment vertical="center"/>
    </xf>
    <xf numFmtId="189" fontId="5" fillId="0" borderId="32" xfId="0" applyNumberFormat="1" applyFont="1" applyBorder="1">
      <alignment vertical="center"/>
    </xf>
    <xf numFmtId="184" fontId="5" fillId="0" borderId="113" xfId="50" applyNumberFormat="1" applyFont="1" applyFill="1" applyBorder="1" applyAlignment="1">
      <alignment vertical="center"/>
    </xf>
    <xf numFmtId="184" fontId="5" fillId="0" borderId="119" xfId="50" applyNumberFormat="1" applyFont="1" applyFill="1" applyBorder="1" applyAlignment="1">
      <alignment vertical="center"/>
    </xf>
    <xf numFmtId="38" fontId="5" fillId="0" borderId="118" xfId="50" applyFont="1" applyFill="1" applyBorder="1" applyAlignment="1">
      <alignment vertical="center"/>
    </xf>
    <xf numFmtId="1" fontId="5" fillId="0" borderId="107" xfId="0" applyNumberFormat="1" applyFont="1" applyBorder="1" applyAlignment="1">
      <alignment vertical="center" shrinkToFit="1"/>
    </xf>
    <xf numFmtId="1" fontId="5" fillId="0" borderId="122" xfId="0" applyNumberFormat="1" applyFont="1" applyBorder="1" applyAlignment="1">
      <alignment vertical="center" shrinkToFit="1"/>
    </xf>
    <xf numFmtId="1" fontId="5" fillId="0" borderId="108" xfId="0" applyNumberFormat="1" applyFont="1" applyBorder="1" applyAlignment="1">
      <alignment vertical="center" shrinkToFit="1"/>
    </xf>
    <xf numFmtId="178" fontId="5" fillId="0" borderId="110" xfId="0" applyNumberFormat="1" applyFont="1" applyBorder="1" applyAlignment="1">
      <alignment vertical="center" wrapText="1" shrinkToFit="1"/>
    </xf>
    <xf numFmtId="177" fontId="5" fillId="0" borderId="108" xfId="0" applyNumberFormat="1" applyFont="1" applyBorder="1" applyAlignment="1">
      <alignment vertical="center" wrapText="1" shrinkToFit="1"/>
    </xf>
    <xf numFmtId="177" fontId="5" fillId="0" borderId="121" xfId="0" applyNumberFormat="1" applyFont="1" applyBorder="1" applyAlignment="1">
      <alignment vertical="center" wrapText="1" shrinkToFit="1"/>
    </xf>
    <xf numFmtId="186" fontId="5" fillId="0" borderId="110" xfId="0" applyNumberFormat="1" applyFont="1" applyBorder="1" applyAlignment="1">
      <alignment vertical="center" shrinkToFit="1"/>
    </xf>
    <xf numFmtId="189" fontId="5" fillId="0" borderId="93" xfId="0" applyNumberFormat="1" applyFont="1" applyBorder="1" applyAlignment="1">
      <alignment vertical="center" wrapText="1" shrinkToFit="1"/>
    </xf>
    <xf numFmtId="184" fontId="5" fillId="0" borderId="25" xfId="0" applyNumberFormat="1" applyFont="1" applyBorder="1">
      <alignment vertical="center"/>
    </xf>
    <xf numFmtId="184" fontId="5" fillId="0" borderId="16" xfId="0" applyNumberFormat="1" applyFont="1" applyBorder="1">
      <alignment vertical="center"/>
    </xf>
    <xf numFmtId="3" fontId="5" fillId="0" borderId="52" xfId="0" applyNumberFormat="1" applyFont="1" applyBorder="1">
      <alignment vertical="center"/>
    </xf>
    <xf numFmtId="186" fontId="5" fillId="0" borderId="66" xfId="0" applyNumberFormat="1" applyFont="1" applyBorder="1" applyAlignment="1">
      <alignment vertical="center" shrinkToFit="1"/>
    </xf>
    <xf numFmtId="189" fontId="5" fillId="0" borderId="31" xfId="0" applyNumberFormat="1" applyFont="1" applyBorder="1" applyAlignment="1">
      <alignment vertical="center" shrinkToFit="1"/>
    </xf>
    <xf numFmtId="189" fontId="5" fillId="0" borderId="32" xfId="0" applyNumberFormat="1" applyFont="1" applyBorder="1" applyAlignment="1">
      <alignment vertical="center" shrinkToFit="1"/>
    </xf>
    <xf numFmtId="178" fontId="5" fillId="0" borderId="115" xfId="0" applyNumberFormat="1" applyFont="1" applyBorder="1" applyAlignment="1">
      <alignment vertical="center" shrinkToFit="1"/>
    </xf>
    <xf numFmtId="1" fontId="5" fillId="0" borderId="47" xfId="0" applyNumberFormat="1" applyFont="1" applyBorder="1" applyAlignment="1">
      <alignment vertical="center" shrinkToFit="1"/>
    </xf>
    <xf numFmtId="1" fontId="5" fillId="0" borderId="115" xfId="0" applyNumberFormat="1" applyFont="1" applyBorder="1" applyAlignment="1">
      <alignment vertical="center" shrinkToFit="1"/>
    </xf>
    <xf numFmtId="178" fontId="5" fillId="0" borderId="105" xfId="0" applyNumberFormat="1" applyFont="1" applyBorder="1" applyAlignment="1">
      <alignment vertical="center" shrinkToFit="1"/>
    </xf>
    <xf numFmtId="186" fontId="5" fillId="0" borderId="105" xfId="0" applyNumberFormat="1" applyFont="1" applyBorder="1" applyAlignment="1">
      <alignment vertical="center" shrinkToFit="1"/>
    </xf>
    <xf numFmtId="189" fontId="5" fillId="0" borderId="41" xfId="0" applyNumberFormat="1" applyFont="1" applyBorder="1" applyAlignment="1">
      <alignment vertical="center" shrinkToFit="1"/>
    </xf>
    <xf numFmtId="184" fontId="5" fillId="0" borderId="83" xfId="0" applyNumberFormat="1" applyFont="1" applyBorder="1" applyAlignment="1">
      <alignment vertical="center" shrinkToFit="1"/>
    </xf>
    <xf numFmtId="184" fontId="5" fillId="0" borderId="52" xfId="0" applyNumberFormat="1" applyFont="1" applyBorder="1" applyAlignment="1">
      <alignment vertical="center" shrinkToFit="1"/>
    </xf>
    <xf numFmtId="38" fontId="5" fillId="0" borderId="51" xfId="50" applyFont="1" applyFill="1" applyBorder="1" applyAlignment="1">
      <alignment vertical="center"/>
    </xf>
    <xf numFmtId="189" fontId="5" fillId="0" borderId="37" xfId="0" applyNumberFormat="1" applyFont="1" applyBorder="1">
      <alignment vertical="center"/>
    </xf>
    <xf numFmtId="38" fontId="5" fillId="0" borderId="124" xfId="50" applyFont="1" applyFill="1" applyBorder="1" applyAlignment="1">
      <alignment vertical="center"/>
    </xf>
    <xf numFmtId="184" fontId="5" fillId="0" borderId="24" xfId="0" applyNumberFormat="1" applyFont="1" applyBorder="1">
      <alignment vertical="center"/>
    </xf>
    <xf numFmtId="38" fontId="5" fillId="0" borderId="52" xfId="50" applyFont="1" applyFill="1" applyBorder="1" applyAlignment="1">
      <alignment vertical="center"/>
    </xf>
    <xf numFmtId="1" fontId="5" fillId="0" borderId="25" xfId="0" applyNumberFormat="1" applyFont="1" applyBorder="1" applyAlignment="1">
      <alignment vertical="center" shrinkToFit="1"/>
    </xf>
    <xf numFmtId="1" fontId="5" fillId="0" borderId="80" xfId="0" applyNumberFormat="1" applyFont="1" applyBorder="1" applyAlignment="1">
      <alignment vertical="center" shrinkToFit="1"/>
    </xf>
    <xf numFmtId="178" fontId="5" fillId="0" borderId="94" xfId="0" applyNumberFormat="1" applyFont="1" applyBorder="1" applyAlignment="1">
      <alignment vertical="center" shrinkToFit="1"/>
    </xf>
    <xf numFmtId="186" fontId="5" fillId="0" borderId="94" xfId="0" applyNumberFormat="1" applyFont="1" applyBorder="1" applyAlignment="1">
      <alignment vertical="center" shrinkToFit="1"/>
    </xf>
    <xf numFmtId="189" fontId="5" fillId="0" borderId="42" xfId="0" applyNumberFormat="1" applyFont="1" applyBorder="1" applyAlignment="1">
      <alignment vertical="center" shrinkToFit="1"/>
    </xf>
    <xf numFmtId="184" fontId="5" fillId="0" borderId="16" xfId="0" applyNumberFormat="1" applyFont="1" applyBorder="1" applyAlignment="1">
      <alignment vertical="center" shrinkToFit="1"/>
    </xf>
    <xf numFmtId="181" fontId="5" fillId="0" borderId="52" xfId="0" applyNumberFormat="1" applyFont="1" applyBorder="1" applyAlignment="1">
      <alignment vertical="center" shrinkToFit="1"/>
    </xf>
    <xf numFmtId="186" fontId="5" fillId="0" borderId="51" xfId="0" applyNumberFormat="1" applyFont="1" applyBorder="1">
      <alignment vertical="center"/>
    </xf>
    <xf numFmtId="178" fontId="5" fillId="0" borderId="14" xfId="0" applyNumberFormat="1" applyFont="1" applyBorder="1">
      <alignment vertical="center"/>
    </xf>
    <xf numFmtId="177" fontId="5" fillId="0" borderId="14" xfId="0" applyNumberFormat="1" applyFont="1" applyBorder="1">
      <alignment vertical="center"/>
    </xf>
    <xf numFmtId="186" fontId="5" fillId="0" borderId="91" xfId="0" applyNumberFormat="1" applyFont="1" applyBorder="1">
      <alignment vertical="center"/>
    </xf>
    <xf numFmtId="1" fontId="5" fillId="0" borderId="127" xfId="0" applyNumberFormat="1" applyFont="1" applyBorder="1" applyAlignment="1">
      <alignment vertical="center" shrinkToFit="1"/>
    </xf>
    <xf numFmtId="178" fontId="5" fillId="0" borderId="121" xfId="0" applyNumberFormat="1" applyFont="1" applyBorder="1" applyAlignment="1">
      <alignment vertical="center" wrapText="1" shrinkToFit="1"/>
    </xf>
    <xf numFmtId="184" fontId="5" fillId="0" borderId="66" xfId="50" applyNumberFormat="1" applyFont="1" applyFill="1" applyBorder="1" applyAlignment="1">
      <alignment vertical="center"/>
    </xf>
    <xf numFmtId="184" fontId="5" fillId="0" borderId="27" xfId="50" applyNumberFormat="1" applyFont="1" applyFill="1" applyBorder="1" applyAlignment="1">
      <alignment vertical="center"/>
    </xf>
    <xf numFmtId="178" fontId="5" fillId="0" borderId="82" xfId="0" applyNumberFormat="1" applyFont="1" applyBorder="1">
      <alignment vertical="center"/>
    </xf>
    <xf numFmtId="184" fontId="5" fillId="0" borderId="113" xfId="0" applyNumberFormat="1" applyFont="1" applyBorder="1">
      <alignment vertical="center"/>
    </xf>
    <xf numFmtId="184" fontId="5" fillId="0" borderId="119" xfId="0" applyNumberFormat="1" applyFont="1" applyBorder="1">
      <alignment vertical="center"/>
    </xf>
    <xf numFmtId="184" fontId="5" fillId="0" borderId="125" xfId="0" applyNumberFormat="1" applyFont="1" applyBorder="1">
      <alignment vertical="center"/>
    </xf>
    <xf numFmtId="184" fontId="5" fillId="0" borderId="128" xfId="0" applyNumberFormat="1" applyFont="1" applyBorder="1">
      <alignment vertical="center"/>
    </xf>
    <xf numFmtId="184" fontId="5" fillId="0" borderId="94" xfId="50" applyNumberFormat="1" applyFont="1" applyFill="1" applyBorder="1" applyAlignment="1">
      <alignment vertical="center"/>
    </xf>
    <xf numFmtId="184" fontId="5" fillId="0" borderId="16" xfId="50" applyNumberFormat="1" applyFont="1" applyFill="1" applyBorder="1" applyAlignment="1">
      <alignment vertical="center"/>
    </xf>
    <xf numFmtId="184" fontId="5" fillId="0" borderId="26" xfId="50" applyNumberFormat="1" applyFont="1" applyFill="1" applyBorder="1" applyAlignment="1">
      <alignment vertical="center"/>
    </xf>
    <xf numFmtId="38" fontId="5" fillId="0" borderId="22" xfId="50" applyFont="1" applyFill="1" applyBorder="1" applyAlignment="1">
      <alignment vertical="center"/>
    </xf>
    <xf numFmtId="184" fontId="5" fillId="0" borderId="25" xfId="50" applyNumberFormat="1" applyFont="1" applyFill="1" applyBorder="1" applyAlignment="1">
      <alignment vertical="center"/>
    </xf>
    <xf numFmtId="38" fontId="5" fillId="0" borderId="10" xfId="50" applyFont="1" applyFill="1" applyBorder="1" applyAlignment="1">
      <alignment vertical="center"/>
    </xf>
    <xf numFmtId="184" fontId="5" fillId="0" borderId="94" xfId="0" applyNumberFormat="1" applyFont="1" applyBorder="1">
      <alignment vertical="center"/>
    </xf>
    <xf numFmtId="38" fontId="5" fillId="0" borderId="66" xfId="50" applyFont="1" applyFill="1" applyBorder="1" applyAlignment="1">
      <alignment vertical="center"/>
    </xf>
    <xf numFmtId="38" fontId="5" fillId="0" borderId="27" xfId="50" applyFont="1" applyFill="1" applyBorder="1" applyAlignment="1">
      <alignment vertical="center"/>
    </xf>
    <xf numFmtId="38" fontId="5" fillId="0" borderId="94" xfId="50" applyFont="1" applyFill="1" applyBorder="1" applyAlignment="1">
      <alignment vertical="center"/>
    </xf>
    <xf numFmtId="38" fontId="5" fillId="0" borderId="16" xfId="50" applyFont="1" applyFill="1" applyBorder="1" applyAlignment="1">
      <alignment vertical="center"/>
    </xf>
    <xf numFmtId="178" fontId="5" fillId="0" borderId="107" xfId="0" applyNumberFormat="1" applyFont="1" applyBorder="1" applyAlignment="1">
      <alignment vertical="center" shrinkToFit="1"/>
    </xf>
    <xf numFmtId="3" fontId="5" fillId="0" borderId="16" xfId="0" applyNumberFormat="1" applyFont="1" applyBorder="1">
      <alignment vertical="center"/>
    </xf>
    <xf numFmtId="200" fontId="5" fillId="0" borderId="61" xfId="51" applyNumberFormat="1" applyFont="1" applyFill="1" applyBorder="1" applyAlignment="1" applyProtection="1">
      <alignment vertical="center"/>
    </xf>
    <xf numFmtId="184" fontId="5" fillId="0" borderId="67" xfId="0" applyNumberFormat="1" applyFont="1" applyBorder="1" applyAlignment="1">
      <alignment vertical="center" shrinkToFit="1"/>
    </xf>
    <xf numFmtId="200" fontId="5" fillId="0" borderId="15" xfId="51" applyNumberFormat="1" applyFont="1" applyFill="1" applyBorder="1" applyAlignment="1" applyProtection="1">
      <alignment vertical="center"/>
    </xf>
    <xf numFmtId="181" fontId="5" fillId="0" borderId="78" xfId="0" applyNumberFormat="1" applyFont="1" applyBorder="1" applyAlignment="1">
      <alignment vertical="center" shrinkToFit="1"/>
    </xf>
    <xf numFmtId="200" fontId="5" fillId="0" borderId="63" xfId="51" applyNumberFormat="1" applyFont="1" applyFill="1" applyBorder="1" applyAlignment="1" applyProtection="1">
      <alignment vertical="center"/>
    </xf>
    <xf numFmtId="184" fontId="5" fillId="0" borderId="84" xfId="0" applyNumberFormat="1" applyFont="1" applyBorder="1" applyAlignment="1">
      <alignment vertical="center" shrinkToFit="1"/>
    </xf>
    <xf numFmtId="178" fontId="5" fillId="0" borderId="103" xfId="0" applyNumberFormat="1" applyFont="1" applyBorder="1" applyAlignment="1">
      <alignment vertical="center" shrinkToFit="1"/>
    </xf>
    <xf numFmtId="1" fontId="5" fillId="0" borderId="65" xfId="0" applyNumberFormat="1" applyFont="1" applyBorder="1" applyAlignment="1">
      <alignment vertical="center" shrinkToFit="1"/>
    </xf>
    <xf numFmtId="1" fontId="5" fillId="0" borderId="104" xfId="0" applyNumberFormat="1" applyFont="1" applyBorder="1" applyAlignment="1">
      <alignment vertical="center" shrinkToFit="1"/>
    </xf>
    <xf numFmtId="1" fontId="5" fillId="0" borderId="103" xfId="0" applyNumberFormat="1" applyFont="1" applyBorder="1" applyAlignment="1">
      <alignment vertical="center" shrinkToFit="1"/>
    </xf>
    <xf numFmtId="178" fontId="5" fillId="0" borderId="104" xfId="0" applyNumberFormat="1" applyFont="1" applyBorder="1" applyAlignment="1">
      <alignment vertical="center" shrinkToFit="1"/>
    </xf>
    <xf numFmtId="186" fontId="5" fillId="0" borderId="104" xfId="0" applyNumberFormat="1" applyFont="1" applyBorder="1" applyAlignment="1">
      <alignment vertical="center" shrinkToFit="1"/>
    </xf>
    <xf numFmtId="189" fontId="5" fillId="0" borderId="64" xfId="0" applyNumberFormat="1" applyFont="1" applyBorder="1" applyAlignment="1">
      <alignment vertical="center" shrinkToFit="1"/>
    </xf>
    <xf numFmtId="184" fontId="5" fillId="0" borderId="120" xfId="0" applyNumberFormat="1" applyFont="1" applyBorder="1" applyAlignment="1">
      <alignment vertical="center" shrinkToFit="1"/>
    </xf>
    <xf numFmtId="181" fontId="5" fillId="0" borderId="84" xfId="0" applyNumberFormat="1" applyFont="1" applyBorder="1" applyAlignment="1">
      <alignment vertical="center" shrinkToFit="1"/>
    </xf>
    <xf numFmtId="0" fontId="5" fillId="0" borderId="66" xfId="0" applyFont="1" applyBorder="1">
      <alignment vertical="center"/>
    </xf>
    <xf numFmtId="0" fontId="5" fillId="0" borderId="27" xfId="0" applyFont="1" applyBorder="1">
      <alignment vertical="center"/>
    </xf>
    <xf numFmtId="0" fontId="5" fillId="0" borderId="118" xfId="0" applyFont="1" applyBorder="1">
      <alignment vertical="center"/>
    </xf>
    <xf numFmtId="183" fontId="5" fillId="0" borderId="118" xfId="0" applyNumberFormat="1" applyFont="1" applyBorder="1">
      <alignment vertical="center"/>
    </xf>
    <xf numFmtId="178" fontId="51" fillId="0" borderId="110" xfId="0" applyNumberFormat="1" applyFont="1" applyBorder="1" applyAlignment="1">
      <alignment vertical="center" wrapText="1" shrinkToFit="1"/>
    </xf>
    <xf numFmtId="177" fontId="51" fillId="0" borderId="108" xfId="0" applyNumberFormat="1" applyFont="1" applyBorder="1" applyAlignment="1">
      <alignment vertical="center" wrapText="1" shrinkToFit="1"/>
    </xf>
    <xf numFmtId="177" fontId="51" fillId="0" borderId="121" xfId="0" applyNumberFormat="1" applyFont="1" applyBorder="1" applyAlignment="1">
      <alignment vertical="center" wrapText="1" shrinkToFit="1"/>
    </xf>
    <xf numFmtId="3" fontId="5" fillId="0" borderId="52" xfId="0" applyNumberFormat="1" applyFont="1" applyBorder="1" applyAlignment="1">
      <alignment vertical="center" shrinkToFit="1"/>
    </xf>
    <xf numFmtId="0" fontId="5" fillId="0" borderId="122" xfId="0" applyFont="1" applyBorder="1" applyAlignment="1">
      <alignment vertical="center" shrinkToFit="1"/>
    </xf>
    <xf numFmtId="0" fontId="5" fillId="0" borderId="108" xfId="0" applyFont="1" applyBorder="1" applyAlignment="1">
      <alignment vertical="center" wrapText="1" shrinkToFit="1"/>
    </xf>
    <xf numFmtId="0" fontId="5" fillId="0" borderId="121" xfId="0" applyFont="1" applyBorder="1" applyAlignment="1">
      <alignment vertical="center" wrapText="1" shrinkToFit="1"/>
    </xf>
    <xf numFmtId="0" fontId="5" fillId="0" borderId="49" xfId="0" applyFont="1" applyBorder="1" applyAlignment="1">
      <alignment horizontal="right" vertical="center" shrinkToFit="1"/>
    </xf>
    <xf numFmtId="178" fontId="5" fillId="0" borderId="48" xfId="0" applyNumberFormat="1" applyFont="1" applyBorder="1" applyAlignment="1">
      <alignment vertical="center" shrinkToFit="1"/>
    </xf>
    <xf numFmtId="0" fontId="5" fillId="0" borderId="17" xfId="0" applyFont="1" applyBorder="1" applyAlignment="1">
      <alignment horizontal="centerContinuous" vertical="top" shrinkToFit="1"/>
    </xf>
    <xf numFmtId="0" fontId="5" fillId="0" borderId="0" xfId="0" applyFont="1" applyAlignment="1">
      <alignment horizontal="centerContinuous" vertical="top" shrinkToFit="1"/>
    </xf>
    <xf numFmtId="0" fontId="5" fillId="0" borderId="38" xfId="0" applyFont="1" applyBorder="1" applyAlignment="1">
      <alignment horizontal="centerContinuous" vertical="top" shrinkToFit="1"/>
    </xf>
    <xf numFmtId="0" fontId="5" fillId="0" borderId="17" xfId="0" applyFont="1" applyBorder="1" applyAlignment="1">
      <alignment vertical="top" shrinkToFit="1"/>
    </xf>
    <xf numFmtId="0" fontId="5" fillId="0" borderId="0" xfId="0" applyFont="1" applyAlignment="1">
      <alignment vertical="top" shrinkToFit="1"/>
    </xf>
    <xf numFmtId="0" fontId="5" fillId="0" borderId="38" xfId="0" applyFont="1" applyBorder="1" applyAlignment="1">
      <alignment vertical="top" shrinkToFit="1"/>
    </xf>
    <xf numFmtId="0" fontId="5" fillId="0" borderId="40" xfId="0" applyFont="1" applyBorder="1" applyAlignment="1">
      <alignment vertical="top" shrinkToFit="1"/>
    </xf>
    <xf numFmtId="0" fontId="5" fillId="0" borderId="11" xfId="0" applyFont="1" applyBorder="1" applyAlignment="1">
      <alignment vertical="top" shrinkToFit="1"/>
    </xf>
    <xf numFmtId="0" fontId="5" fillId="0" borderId="39" xfId="0" applyFont="1" applyBorder="1" applyAlignment="1">
      <alignment vertical="top" shrinkToFit="1"/>
    </xf>
    <xf numFmtId="0" fontId="0" fillId="0" borderId="11" xfId="0" applyBorder="1">
      <alignment vertical="center"/>
    </xf>
    <xf numFmtId="0" fontId="0" fillId="0" borderId="39" xfId="0" applyBorder="1">
      <alignment vertical="center"/>
    </xf>
    <xf numFmtId="0" fontId="0" fillId="0" borderId="17" xfId="0" applyBorder="1">
      <alignment vertical="center"/>
    </xf>
    <xf numFmtId="181" fontId="5" fillId="0" borderId="31" xfId="0" applyNumberFormat="1" applyFont="1" applyBorder="1" applyAlignment="1">
      <alignment vertical="center" shrinkToFit="1"/>
    </xf>
    <xf numFmtId="3" fontId="5" fillId="0" borderId="42" xfId="0" applyNumberFormat="1" applyFont="1" applyBorder="1">
      <alignment vertical="center"/>
    </xf>
    <xf numFmtId="1" fontId="5" fillId="0" borderId="41" xfId="0" applyNumberFormat="1" applyFont="1" applyBorder="1" applyAlignment="1">
      <alignment vertical="center" shrinkToFit="1"/>
    </xf>
    <xf numFmtId="38" fontId="5" fillId="0" borderId="42" xfId="50" applyFont="1" applyFill="1" applyBorder="1">
      <alignment vertical="center"/>
    </xf>
    <xf numFmtId="1" fontId="5" fillId="0" borderId="42" xfId="0" applyNumberFormat="1" applyFont="1" applyBorder="1" applyAlignment="1">
      <alignment vertical="center" shrinkToFit="1"/>
    </xf>
    <xf numFmtId="181" fontId="5" fillId="0" borderId="42" xfId="0" applyNumberFormat="1" applyFont="1" applyBorder="1" applyAlignment="1">
      <alignment vertical="center" shrinkToFit="1"/>
    </xf>
    <xf numFmtId="178" fontId="5" fillId="0" borderId="32" xfId="0" applyNumberFormat="1" applyFont="1" applyBorder="1" applyAlignment="1">
      <alignment horizontal="center" vertical="center" shrinkToFit="1"/>
    </xf>
    <xf numFmtId="181" fontId="5" fillId="0" borderId="64" xfId="0" applyNumberFormat="1" applyFont="1" applyBorder="1" applyAlignment="1">
      <alignment vertical="center" shrinkToFit="1"/>
    </xf>
    <xf numFmtId="184" fontId="5" fillId="0" borderId="41" xfId="0" applyNumberFormat="1" applyFont="1" applyBorder="1" applyAlignment="1">
      <alignment vertical="center" shrinkToFit="1"/>
    </xf>
    <xf numFmtId="188" fontId="5" fillId="0" borderId="30" xfId="0" applyNumberFormat="1" applyFont="1" applyBorder="1" applyAlignment="1">
      <alignment vertical="center" shrinkToFit="1"/>
    </xf>
    <xf numFmtId="188" fontId="5" fillId="0" borderId="121" xfId="0" applyNumberFormat="1" applyFont="1" applyBorder="1" applyAlignment="1">
      <alignment vertical="center" wrapText="1" shrinkToFit="1"/>
    </xf>
    <xf numFmtId="188" fontId="5" fillId="0" borderId="10" xfId="0" applyNumberFormat="1" applyFont="1" applyBorder="1" applyAlignment="1">
      <alignment vertical="center" shrinkToFit="1"/>
    </xf>
    <xf numFmtId="188" fontId="5" fillId="0" borderId="43" xfId="0" applyNumberFormat="1" applyFont="1" applyBorder="1" applyAlignment="1">
      <alignment vertical="center" shrinkToFit="1"/>
    </xf>
    <xf numFmtId="177" fontId="5" fillId="0" borderId="31" xfId="0" applyNumberFormat="1" applyFont="1" applyBorder="1" applyAlignment="1">
      <alignment vertical="center" shrinkToFit="1"/>
    </xf>
    <xf numFmtId="188" fontId="5" fillId="0" borderId="31" xfId="0" applyNumberFormat="1" applyFont="1" applyBorder="1" applyAlignment="1">
      <alignment vertical="center" shrinkToFit="1"/>
    </xf>
    <xf numFmtId="181" fontId="5" fillId="0" borderId="26" xfId="0" applyNumberFormat="1" applyFont="1" applyBorder="1" applyAlignment="1">
      <alignment vertical="center" shrinkToFit="1"/>
    </xf>
    <xf numFmtId="181" fontId="5" fillId="0" borderId="22" xfId="0" applyNumberFormat="1" applyFont="1" applyBorder="1" applyAlignment="1">
      <alignment vertical="center" shrinkToFit="1"/>
    </xf>
    <xf numFmtId="177" fontId="5" fillId="0" borderId="32" xfId="0" applyNumberFormat="1" applyFont="1" applyBorder="1" applyAlignment="1">
      <alignment vertical="center" shrinkToFit="1"/>
    </xf>
    <xf numFmtId="188" fontId="5" fillId="0" borderId="32" xfId="0" applyNumberFormat="1" applyFont="1" applyBorder="1" applyAlignment="1">
      <alignment vertical="center" shrinkToFit="1"/>
    </xf>
    <xf numFmtId="181" fontId="5" fillId="0" borderId="23" xfId="0" applyNumberFormat="1" applyFont="1" applyBorder="1" applyAlignment="1">
      <alignment vertical="center" shrinkToFit="1"/>
    </xf>
    <xf numFmtId="181" fontId="5" fillId="0" borderId="14" xfId="0" applyNumberFormat="1" applyFont="1" applyBorder="1" applyAlignment="1">
      <alignment vertical="center" shrinkToFit="1"/>
    </xf>
    <xf numFmtId="177" fontId="5" fillId="0" borderId="41" xfId="0" applyNumberFormat="1" applyFont="1" applyBorder="1" applyAlignment="1">
      <alignment vertical="center" shrinkToFit="1"/>
    </xf>
    <xf numFmtId="188" fontId="5" fillId="0" borderId="41" xfId="0" applyNumberFormat="1" applyFont="1" applyBorder="1" applyAlignment="1">
      <alignment vertical="center" shrinkToFit="1"/>
    </xf>
    <xf numFmtId="181" fontId="5" fillId="0" borderId="47" xfId="0" applyNumberFormat="1" applyFont="1" applyBorder="1" applyAlignment="1">
      <alignment vertical="center" shrinkToFit="1"/>
    </xf>
    <xf numFmtId="181" fontId="5" fillId="0" borderId="30" xfId="0" applyNumberFormat="1" applyFont="1" applyBorder="1" applyAlignment="1">
      <alignment vertical="center" shrinkToFit="1"/>
    </xf>
    <xf numFmtId="0" fontId="5" fillId="0" borderId="86" xfId="0" applyFont="1" applyBorder="1" applyAlignment="1">
      <alignment horizontal="center" vertical="center" shrinkToFit="1"/>
    </xf>
    <xf numFmtId="188" fontId="5" fillId="0" borderId="31" xfId="0" applyNumberFormat="1" applyFont="1" applyBorder="1">
      <alignment vertical="center"/>
    </xf>
    <xf numFmtId="0" fontId="5" fillId="0" borderId="26" xfId="0" applyFont="1" applyBorder="1">
      <alignment vertical="center"/>
    </xf>
    <xf numFmtId="0" fontId="5" fillId="0" borderId="22" xfId="0" applyFont="1" applyBorder="1">
      <alignment vertical="center"/>
    </xf>
    <xf numFmtId="0" fontId="5" fillId="0" borderId="85" xfId="0" applyFont="1" applyBorder="1" applyAlignment="1">
      <alignment horizontal="center" vertical="center" shrinkToFit="1"/>
    </xf>
    <xf numFmtId="192" fontId="5" fillId="0" borderId="85" xfId="0" applyNumberFormat="1" applyFont="1" applyBorder="1" applyAlignment="1">
      <alignment vertical="center" shrinkToFit="1"/>
    </xf>
    <xf numFmtId="188" fontId="5" fillId="0" borderId="32" xfId="0" applyNumberFormat="1" applyFont="1" applyBorder="1">
      <alignment vertical="center"/>
    </xf>
    <xf numFmtId="0" fontId="5" fillId="0" borderId="111" xfId="0" applyFont="1" applyBorder="1">
      <alignment vertical="center"/>
    </xf>
    <xf numFmtId="0" fontId="5" fillId="0" borderId="112" xfId="0" applyFont="1" applyBorder="1">
      <alignment vertical="center"/>
    </xf>
    <xf numFmtId="0" fontId="5" fillId="0" borderId="87" xfId="0" applyFont="1" applyBorder="1" applyAlignment="1">
      <alignment horizontal="center" vertical="center" shrinkToFit="1"/>
    </xf>
    <xf numFmtId="192" fontId="5" fillId="0" borderId="85" xfId="0" applyNumberFormat="1" applyFont="1" applyBorder="1" applyAlignment="1">
      <alignment horizontal="center" vertical="center" shrinkToFit="1"/>
    </xf>
    <xf numFmtId="183" fontId="5" fillId="0" borderId="111" xfId="0" applyNumberFormat="1" applyFont="1" applyBorder="1">
      <alignment vertical="center"/>
    </xf>
    <xf numFmtId="183" fontId="5" fillId="0" borderId="112" xfId="0" applyNumberFormat="1" applyFont="1" applyBorder="1">
      <alignment vertical="center"/>
    </xf>
    <xf numFmtId="0" fontId="5" fillId="0" borderId="88" xfId="0" applyFont="1" applyBorder="1" applyAlignment="1">
      <alignment vertical="center" shrinkToFit="1"/>
    </xf>
    <xf numFmtId="0" fontId="5" fillId="0" borderId="100" xfId="0" applyFont="1" applyBorder="1" applyAlignment="1">
      <alignment vertical="center" shrinkToFit="1"/>
    </xf>
    <xf numFmtId="0" fontId="5" fillId="0" borderId="89" xfId="0" applyFont="1" applyBorder="1" applyAlignment="1">
      <alignment vertical="center" shrinkToFit="1"/>
    </xf>
    <xf numFmtId="178" fontId="5" fillId="0" borderId="101" xfId="0" applyNumberFormat="1" applyFont="1" applyBorder="1" applyAlignment="1">
      <alignment vertical="center" shrinkToFit="1"/>
    </xf>
    <xf numFmtId="0" fontId="5" fillId="0" borderId="88" xfId="0" applyFont="1" applyBorder="1" applyAlignment="1">
      <alignment vertical="center" wrapText="1" shrinkToFit="1"/>
    </xf>
    <xf numFmtId="188" fontId="5" fillId="0" borderId="88" xfId="0" applyNumberFormat="1" applyFont="1" applyBorder="1" applyAlignment="1">
      <alignment vertical="center" wrapText="1" shrinkToFit="1"/>
    </xf>
    <xf numFmtId="3" fontId="5" fillId="0" borderId="25" xfId="0" applyNumberFormat="1" applyFont="1" applyBorder="1">
      <alignment vertical="center"/>
    </xf>
    <xf numFmtId="3" fontId="5" fillId="0" borderId="10" xfId="0" applyNumberFormat="1" applyFont="1" applyBorder="1">
      <alignment vertical="center"/>
    </xf>
    <xf numFmtId="38" fontId="5" fillId="0" borderId="26" xfId="50" applyFont="1" applyFill="1" applyBorder="1">
      <alignment vertical="center"/>
    </xf>
    <xf numFmtId="38" fontId="5" fillId="0" borderId="22" xfId="50" applyFont="1" applyFill="1" applyBorder="1">
      <alignment vertical="center"/>
    </xf>
    <xf numFmtId="38" fontId="5" fillId="0" borderId="111" xfId="50" applyFont="1" applyFill="1" applyBorder="1">
      <alignment vertical="center"/>
    </xf>
    <xf numFmtId="38" fontId="5" fillId="0" borderId="112" xfId="50" applyFont="1" applyFill="1" applyBorder="1">
      <alignment vertical="center"/>
    </xf>
    <xf numFmtId="177" fontId="5" fillId="0" borderId="93" xfId="0" applyNumberFormat="1" applyFont="1" applyBorder="1" applyAlignment="1">
      <alignment vertical="center" shrinkToFit="1"/>
    </xf>
    <xf numFmtId="188" fontId="5" fillId="0" borderId="93" xfId="0" applyNumberFormat="1" applyFont="1" applyBorder="1" applyAlignment="1">
      <alignment vertical="center" wrapText="1" shrinkToFit="1"/>
    </xf>
    <xf numFmtId="184" fontId="5" fillId="0" borderId="25" xfId="0" applyNumberFormat="1" applyFont="1" applyBorder="1" applyAlignment="1">
      <alignment vertical="center" shrinkToFit="1"/>
    </xf>
    <xf numFmtId="184" fontId="5" fillId="0" borderId="10" xfId="0" applyNumberFormat="1" applyFont="1" applyBorder="1" applyAlignment="1">
      <alignment vertical="center" shrinkToFit="1"/>
    </xf>
    <xf numFmtId="188" fontId="5" fillId="0" borderId="37" xfId="0" applyNumberFormat="1" applyFont="1" applyBorder="1">
      <alignment vertical="center"/>
    </xf>
    <xf numFmtId="38" fontId="5" fillId="0" borderId="25" xfId="50" applyFont="1" applyFill="1" applyBorder="1">
      <alignment vertical="center"/>
    </xf>
    <xf numFmtId="38" fontId="5" fillId="0" borderId="10" xfId="50" applyFont="1" applyFill="1" applyBorder="1">
      <alignment vertical="center"/>
    </xf>
    <xf numFmtId="177" fontId="5" fillId="0" borderId="42" xfId="0" applyNumberFormat="1" applyFont="1" applyBorder="1" applyAlignment="1">
      <alignment vertical="center" shrinkToFit="1"/>
    </xf>
    <xf numFmtId="188" fontId="5" fillId="0" borderId="42" xfId="0" applyNumberFormat="1" applyFont="1" applyBorder="1" applyAlignment="1">
      <alignment vertical="center" shrinkToFit="1"/>
    </xf>
    <xf numFmtId="181" fontId="5" fillId="0" borderId="25" xfId="0" applyNumberFormat="1" applyFont="1" applyBorder="1" applyAlignment="1">
      <alignment vertical="center" shrinkToFit="1"/>
    </xf>
    <xf numFmtId="181" fontId="5" fillId="0" borderId="10" xfId="0" applyNumberFormat="1" applyFont="1" applyBorder="1" applyAlignment="1">
      <alignment vertical="center" shrinkToFit="1"/>
    </xf>
    <xf numFmtId="38" fontId="5" fillId="0" borderId="129" xfId="50" applyFont="1" applyFill="1" applyBorder="1">
      <alignment vertical="center"/>
    </xf>
    <xf numFmtId="38" fontId="5" fillId="0" borderId="130" xfId="50" applyFont="1" applyFill="1" applyBorder="1">
      <alignment vertical="center"/>
    </xf>
    <xf numFmtId="181" fontId="5" fillId="0" borderId="65" xfId="0" applyNumberFormat="1" applyFont="1" applyBorder="1" applyAlignment="1">
      <alignment vertical="center" shrinkToFit="1"/>
    </xf>
    <xf numFmtId="181" fontId="5" fillId="0" borderId="43" xfId="0" applyNumberFormat="1" applyFont="1" applyBorder="1" applyAlignment="1">
      <alignment vertical="center" shrinkToFit="1"/>
    </xf>
    <xf numFmtId="184" fontId="5" fillId="0" borderId="47" xfId="0" applyNumberFormat="1" applyFont="1" applyBorder="1" applyAlignment="1">
      <alignment vertical="center" shrinkToFit="1"/>
    </xf>
    <xf numFmtId="184" fontId="5" fillId="0" borderId="30" xfId="0" applyNumberFormat="1" applyFont="1" applyBorder="1" applyAlignment="1">
      <alignment vertical="center" shrinkToFit="1"/>
    </xf>
    <xf numFmtId="177" fontId="5" fillId="0" borderId="64" xfId="0" applyNumberFormat="1" applyFont="1" applyBorder="1" applyAlignment="1">
      <alignment vertical="center" shrinkToFit="1"/>
    </xf>
    <xf numFmtId="188" fontId="5" fillId="0" borderId="64" xfId="0" applyNumberFormat="1" applyFont="1" applyBorder="1" applyAlignment="1">
      <alignment vertical="center" shrinkToFit="1"/>
    </xf>
    <xf numFmtId="178" fontId="5" fillId="0" borderId="90" xfId="0" applyNumberFormat="1" applyFont="1" applyBorder="1" applyAlignment="1">
      <alignment vertical="center" shrinkToFit="1"/>
    </xf>
    <xf numFmtId="3" fontId="5" fillId="0" borderId="47" xfId="0" applyNumberFormat="1" applyFont="1" applyBorder="1" applyAlignment="1">
      <alignment vertical="center" shrinkToFit="1"/>
    </xf>
    <xf numFmtId="3" fontId="5" fillId="0" borderId="30" xfId="0" applyNumberFormat="1" applyFont="1" applyBorder="1" applyAlignment="1">
      <alignment vertical="center" shrinkToFit="1"/>
    </xf>
    <xf numFmtId="3" fontId="5" fillId="0" borderId="25" xfId="0" applyNumberFormat="1" applyFont="1" applyBorder="1" applyAlignment="1">
      <alignment vertical="center" shrinkToFit="1"/>
    </xf>
    <xf numFmtId="3" fontId="5" fillId="0" borderId="10" xfId="0" applyNumberFormat="1" applyFont="1" applyBorder="1" applyAlignment="1">
      <alignment vertical="center" shrinkToFit="1"/>
    </xf>
    <xf numFmtId="38" fontId="5" fillId="0" borderId="118" xfId="50" applyFont="1" applyFill="1" applyBorder="1">
      <alignment vertical="center"/>
    </xf>
    <xf numFmtId="38" fontId="5" fillId="0" borderId="113" xfId="50" applyFont="1" applyFill="1" applyBorder="1">
      <alignment vertical="center"/>
    </xf>
    <xf numFmtId="38" fontId="5" fillId="0" borderId="131" xfId="50" applyFont="1" applyFill="1" applyBorder="1">
      <alignment vertical="center"/>
    </xf>
    <xf numFmtId="38" fontId="5" fillId="0" borderId="12" xfId="50" applyFont="1" applyFill="1" applyBorder="1">
      <alignment vertical="center"/>
    </xf>
    <xf numFmtId="0" fontId="5" fillId="0" borderId="113" xfId="0" applyFont="1" applyBorder="1">
      <alignment vertical="center"/>
    </xf>
    <xf numFmtId="183" fontId="5" fillId="0" borderId="113" xfId="0" applyNumberFormat="1" applyFont="1" applyBorder="1">
      <alignment vertical="center"/>
    </xf>
    <xf numFmtId="177" fontId="5" fillId="0" borderId="12" xfId="0" applyNumberFormat="1" applyFont="1" applyBorder="1" applyAlignment="1">
      <alignment vertical="center" shrinkToFit="1"/>
    </xf>
    <xf numFmtId="177" fontId="5" fillId="0" borderId="13" xfId="0" applyNumberFormat="1" applyFont="1" applyBorder="1" applyAlignment="1">
      <alignment vertical="center" shrinkToFit="1"/>
    </xf>
    <xf numFmtId="177" fontId="5" fillId="0" borderId="68" xfId="0" applyNumberFormat="1" applyFont="1" applyBorder="1" applyAlignment="1">
      <alignment vertical="center" shrinkToFit="1"/>
    </xf>
    <xf numFmtId="177" fontId="5" fillId="0" borderId="24" xfId="0" applyNumberFormat="1" applyFont="1" applyBorder="1" applyAlignment="1">
      <alignment vertical="center" shrinkToFit="1"/>
    </xf>
    <xf numFmtId="177" fontId="5" fillId="0" borderId="67" xfId="0" applyNumberFormat="1" applyFont="1" applyBorder="1" applyAlignment="1">
      <alignment vertical="center" shrinkToFit="1"/>
    </xf>
    <xf numFmtId="38" fontId="5" fillId="0" borderId="85" xfId="50" applyFont="1" applyFill="1" applyBorder="1">
      <alignment vertical="center"/>
    </xf>
    <xf numFmtId="38" fontId="5" fillId="0" borderId="102" xfId="50" applyFont="1" applyFill="1" applyBorder="1">
      <alignment vertical="center"/>
    </xf>
    <xf numFmtId="176" fontId="23" fillId="0" borderId="35" xfId="0" applyNumberFormat="1" applyFont="1" applyBorder="1" applyAlignment="1">
      <alignment horizontal="center" vertical="center" shrinkToFit="1"/>
    </xf>
    <xf numFmtId="1" fontId="25" fillId="0" borderId="47" xfId="176" applyNumberFormat="1" applyFont="1" applyBorder="1">
      <alignment vertical="center"/>
    </xf>
    <xf numFmtId="1" fontId="25" fillId="0" borderId="83" xfId="176" applyNumberFormat="1" applyFont="1" applyBorder="1">
      <alignment vertical="center"/>
    </xf>
    <xf numFmtId="3" fontId="25" fillId="0" borderId="30" xfId="176" applyNumberFormat="1" applyFont="1" applyBorder="1">
      <alignment vertical="center"/>
    </xf>
    <xf numFmtId="38" fontId="25" fillId="0" borderId="47" xfId="50" applyFont="1" applyBorder="1" applyAlignment="1">
      <alignment vertical="center" shrinkToFit="1"/>
    </xf>
    <xf numFmtId="38" fontId="25" fillId="0" borderId="30" xfId="50" applyFont="1" applyBorder="1" applyAlignment="1">
      <alignment vertical="center" shrinkToFit="1"/>
    </xf>
    <xf numFmtId="201" fontId="5" fillId="0" borderId="42" xfId="0" applyNumberFormat="1" applyFont="1" applyBorder="1" applyAlignment="1">
      <alignment vertical="center" shrinkToFit="1"/>
    </xf>
    <xf numFmtId="184" fontId="5" fillId="0" borderId="31" xfId="50" applyNumberFormat="1" applyFont="1" applyFill="1" applyBorder="1">
      <alignment vertical="center"/>
    </xf>
    <xf numFmtId="184" fontId="5" fillId="0" borderId="92" xfId="50" applyNumberFormat="1" applyFont="1" applyFill="1" applyBorder="1">
      <alignment vertical="center"/>
    </xf>
    <xf numFmtId="184" fontId="5" fillId="0" borderId="66" xfId="50" applyNumberFormat="1" applyFont="1" applyFill="1" applyBorder="1">
      <alignment vertical="center"/>
    </xf>
    <xf numFmtId="184" fontId="5" fillId="0" borderId="123" xfId="50" applyNumberFormat="1" applyFont="1" applyFill="1" applyBorder="1">
      <alignment vertical="center"/>
    </xf>
    <xf numFmtId="184" fontId="5" fillId="0" borderId="94" xfId="50" applyNumberFormat="1" applyFont="1" applyFill="1" applyBorder="1">
      <alignment vertical="center"/>
    </xf>
    <xf numFmtId="184" fontId="5" fillId="0" borderId="32" xfId="0" applyNumberFormat="1" applyFont="1" applyBorder="1" applyAlignment="1">
      <alignment vertical="center" shrinkToFit="1"/>
    </xf>
    <xf numFmtId="184" fontId="5" fillId="0" borderId="92" xfId="0" applyNumberFormat="1" applyFont="1" applyBorder="1">
      <alignment vertical="center"/>
    </xf>
    <xf numFmtId="184" fontId="5" fillId="0" borderId="64" xfId="0" applyNumberFormat="1" applyFont="1" applyBorder="1" applyAlignment="1">
      <alignment vertical="center" shrinkToFit="1"/>
    </xf>
    <xf numFmtId="184" fontId="5" fillId="0" borderId="92" xfId="50" applyNumberFormat="1" applyFont="1" applyBorder="1">
      <alignment vertical="center"/>
    </xf>
    <xf numFmtId="184" fontId="5" fillId="0" borderId="123" xfId="50" applyNumberFormat="1" applyFont="1" applyBorder="1">
      <alignment vertical="center"/>
    </xf>
    <xf numFmtId="196" fontId="5" fillId="0" borderId="31" xfId="0" applyNumberFormat="1" applyFont="1" applyBorder="1" applyAlignment="1">
      <alignment vertical="center" shrinkToFit="1"/>
    </xf>
    <xf numFmtId="196" fontId="5" fillId="0" borderId="32" xfId="0" applyNumberFormat="1" applyFont="1" applyBorder="1" applyAlignment="1">
      <alignment vertical="center" shrinkToFit="1"/>
    </xf>
    <xf numFmtId="196" fontId="5" fillId="0" borderId="93" xfId="0" applyNumberFormat="1" applyFont="1" applyBorder="1" applyAlignment="1">
      <alignment vertical="center" wrapText="1" shrinkToFit="1"/>
    </xf>
    <xf numFmtId="196" fontId="5" fillId="0" borderId="41" xfId="0" applyNumberFormat="1" applyFont="1" applyBorder="1" applyAlignment="1">
      <alignment vertical="center" shrinkToFit="1"/>
    </xf>
    <xf numFmtId="196" fontId="5" fillId="0" borderId="37" xfId="0" applyNumberFormat="1" applyFont="1" applyBorder="1" applyAlignment="1">
      <alignment vertical="center" shrinkToFit="1"/>
    </xf>
    <xf numFmtId="196" fontId="5" fillId="0" borderId="93" xfId="0" applyNumberFormat="1" applyFont="1" applyBorder="1" applyAlignment="1">
      <alignment vertical="center" shrinkToFit="1"/>
    </xf>
    <xf numFmtId="196" fontId="5" fillId="0" borderId="42" xfId="0" applyNumberFormat="1" applyFont="1" applyBorder="1" applyAlignment="1">
      <alignment vertical="center" shrinkToFit="1"/>
    </xf>
    <xf numFmtId="196" fontId="5" fillId="0" borderId="64" xfId="0" applyNumberFormat="1" applyFont="1" applyBorder="1" applyAlignment="1">
      <alignment vertical="center" shrinkToFit="1"/>
    </xf>
    <xf numFmtId="196" fontId="5" fillId="0" borderId="46" xfId="0" applyNumberFormat="1" applyFont="1" applyBorder="1" applyAlignment="1">
      <alignment vertical="center" shrinkToFit="1"/>
    </xf>
    <xf numFmtId="196" fontId="5" fillId="0" borderId="17" xfId="0" applyNumberFormat="1" applyFont="1" applyBorder="1" applyAlignment="1">
      <alignment vertical="center" shrinkToFit="1"/>
    </xf>
    <xf numFmtId="1" fontId="5" fillId="0" borderId="122" xfId="0" applyNumberFormat="1" applyFont="1" applyBorder="1" applyAlignment="1">
      <alignment vertical="center" wrapText="1" shrinkToFit="1"/>
    </xf>
    <xf numFmtId="192" fontId="5" fillId="0" borderId="88" xfId="0" applyNumberFormat="1" applyFont="1" applyBorder="1" applyAlignment="1">
      <alignment vertical="center" shrinkToFit="1"/>
    </xf>
    <xf numFmtId="201" fontId="5" fillId="0" borderId="49" xfId="0" applyNumberFormat="1" applyFont="1" applyBorder="1" applyAlignment="1">
      <alignment vertical="center" shrinkToFit="1"/>
    </xf>
    <xf numFmtId="192" fontId="5" fillId="0" borderId="67" xfId="0" applyNumberFormat="1" applyFont="1" applyBorder="1" applyAlignment="1">
      <alignment vertical="center" shrinkToFit="1"/>
    </xf>
    <xf numFmtId="192" fontId="5" fillId="0" borderId="78" xfId="0" applyNumberFormat="1" applyFont="1" applyBorder="1" applyAlignment="1">
      <alignment vertical="center" shrinkToFit="1"/>
    </xf>
    <xf numFmtId="192" fontId="5" fillId="0" borderId="65" xfId="0" applyNumberFormat="1" applyFont="1" applyBorder="1" applyAlignment="1">
      <alignment vertical="center" shrinkToFit="1"/>
    </xf>
    <xf numFmtId="191" fontId="5" fillId="0" borderId="78" xfId="0" applyNumberFormat="1" applyFont="1" applyBorder="1" applyAlignment="1">
      <alignment vertical="center" shrinkToFit="1"/>
    </xf>
    <xf numFmtId="191" fontId="5" fillId="0" borderId="65" xfId="0" applyNumberFormat="1" applyFont="1" applyBorder="1" applyAlignment="1">
      <alignment vertical="center" shrinkToFit="1"/>
    </xf>
    <xf numFmtId="192" fontId="5" fillId="0" borderId="14" xfId="0" applyNumberFormat="1" applyFont="1" applyBorder="1" applyAlignment="1">
      <alignment vertical="center" shrinkToFit="1"/>
    </xf>
    <xf numFmtId="186" fontId="5" fillId="0" borderId="65" xfId="0" applyNumberFormat="1" applyFont="1" applyBorder="1" applyAlignment="1">
      <alignment vertical="center" shrinkToFit="1"/>
    </xf>
    <xf numFmtId="189" fontId="5" fillId="0" borderId="65" xfId="0" applyNumberFormat="1" applyFont="1" applyBorder="1" applyAlignment="1">
      <alignment vertical="center" shrinkToFit="1"/>
    </xf>
    <xf numFmtId="178" fontId="5" fillId="0" borderId="79" xfId="0" applyNumberFormat="1" applyFont="1" applyBorder="1" applyAlignment="1">
      <alignment vertical="center" shrinkToFit="1"/>
    </xf>
    <xf numFmtId="192" fontId="5" fillId="0" borderId="79" xfId="0" applyNumberFormat="1" applyFont="1" applyBorder="1" applyAlignment="1">
      <alignment vertical="center" shrinkToFit="1"/>
    </xf>
    <xf numFmtId="192" fontId="5" fillId="0" borderId="32" xfId="0" applyNumberFormat="1" applyFont="1" applyBorder="1">
      <alignment vertical="center"/>
    </xf>
    <xf numFmtId="192" fontId="5" fillId="0" borderId="93" xfId="0" applyNumberFormat="1" applyFont="1" applyBorder="1" applyAlignment="1">
      <alignment vertical="center" wrapText="1" shrinkToFit="1"/>
    </xf>
    <xf numFmtId="192" fontId="5" fillId="0" borderId="121" xfId="0" applyNumberFormat="1" applyFont="1" applyBorder="1" applyAlignment="1">
      <alignment vertical="center" shrinkToFit="1"/>
    </xf>
    <xf numFmtId="192" fontId="5" fillId="0" borderId="22" xfId="0" applyNumberFormat="1" applyFont="1" applyBorder="1" applyAlignment="1">
      <alignment vertical="center" shrinkToFit="1"/>
    </xf>
    <xf numFmtId="192" fontId="5" fillId="0" borderId="66" xfId="0" applyNumberFormat="1" applyFont="1" applyBorder="1" applyAlignment="1">
      <alignment vertical="center" shrinkToFit="1"/>
    </xf>
    <xf numFmtId="192" fontId="5" fillId="0" borderId="91" xfId="0" applyNumberFormat="1" applyFont="1" applyBorder="1">
      <alignment vertical="center"/>
    </xf>
    <xf numFmtId="192" fontId="5" fillId="0" borderId="110" xfId="0" applyNumberFormat="1" applyFont="1" applyBorder="1" applyAlignment="1">
      <alignment vertical="center" wrapText="1" shrinkToFit="1"/>
    </xf>
    <xf numFmtId="192" fontId="5" fillId="0" borderId="82" xfId="0" applyNumberFormat="1" applyFont="1" applyBorder="1" applyAlignment="1">
      <alignment vertical="center" shrinkToFit="1"/>
    </xf>
    <xf numFmtId="192" fontId="5" fillId="0" borderId="115" xfId="0" applyNumberFormat="1" applyFont="1" applyBorder="1" applyAlignment="1">
      <alignment vertical="center" shrinkToFit="1"/>
    </xf>
    <xf numFmtId="192" fontId="5" fillId="0" borderId="81" xfId="0" applyNumberFormat="1" applyFont="1" applyBorder="1" applyAlignment="1">
      <alignment vertical="center" shrinkToFit="1"/>
    </xf>
    <xf numFmtId="192" fontId="5" fillId="0" borderId="82" xfId="0" applyNumberFormat="1" applyFont="1" applyBorder="1">
      <alignment vertical="center"/>
    </xf>
    <xf numFmtId="192" fontId="5" fillId="0" borderId="122" xfId="0" applyNumberFormat="1" applyFont="1" applyBorder="1" applyAlignment="1">
      <alignment vertical="center" wrapText="1" shrinkToFit="1"/>
    </xf>
    <xf numFmtId="192" fontId="5" fillId="0" borderId="80" xfId="0" applyNumberFormat="1" applyFont="1" applyBorder="1" applyAlignment="1">
      <alignment vertical="center" shrinkToFit="1"/>
    </xf>
    <xf numFmtId="192" fontId="5" fillId="0" borderId="103" xfId="0" applyNumberFormat="1" applyFont="1" applyBorder="1" applyAlignment="1">
      <alignment vertical="center" shrinkToFit="1"/>
    </xf>
    <xf numFmtId="192" fontId="5" fillId="0" borderId="91" xfId="0" applyNumberFormat="1" applyFont="1" applyBorder="1" applyAlignment="1">
      <alignment vertical="center" shrinkToFit="1"/>
    </xf>
    <xf numFmtId="192" fontId="51" fillId="0" borderId="110" xfId="0" applyNumberFormat="1" applyFont="1" applyBorder="1" applyAlignment="1">
      <alignment vertical="center" wrapText="1" shrinkToFit="1"/>
    </xf>
    <xf numFmtId="192" fontId="5" fillId="0" borderId="26" xfId="0" applyNumberFormat="1" applyFont="1" applyBorder="1" applyAlignment="1">
      <alignment vertical="center" shrinkToFit="1"/>
    </xf>
    <xf numFmtId="192" fontId="5" fillId="0" borderId="51" xfId="0" applyNumberFormat="1" applyFont="1" applyBorder="1" applyAlignment="1">
      <alignment vertical="center" shrinkToFit="1"/>
    </xf>
    <xf numFmtId="191" fontId="5" fillId="0" borderId="26" xfId="0" applyNumberFormat="1" applyFont="1" applyBorder="1" applyAlignment="1">
      <alignment vertical="center" shrinkToFit="1"/>
    </xf>
    <xf numFmtId="191" fontId="5" fillId="0" borderId="51" xfId="0" applyNumberFormat="1" applyFont="1" applyBorder="1" applyAlignment="1">
      <alignment vertical="center" shrinkToFit="1"/>
    </xf>
    <xf numFmtId="192" fontId="5" fillId="0" borderId="28" xfId="0" applyNumberFormat="1" applyFont="1" applyBorder="1" applyAlignment="1">
      <alignment vertical="center" shrinkToFit="1"/>
    </xf>
    <xf numFmtId="186" fontId="5" fillId="0" borderId="26" xfId="0" applyNumberFormat="1" applyFont="1" applyBorder="1" applyAlignment="1">
      <alignment vertical="center" shrinkToFit="1"/>
    </xf>
    <xf numFmtId="189" fontId="5" fillId="0" borderId="26" xfId="0" applyNumberFormat="1" applyFont="1" applyBorder="1" applyAlignment="1">
      <alignment vertical="center" shrinkToFit="1"/>
    </xf>
    <xf numFmtId="184" fontId="5" fillId="0" borderId="31" xfId="0" applyNumberFormat="1" applyFont="1" applyBorder="1" applyAlignment="1">
      <alignment vertical="center" shrinkToFit="1"/>
    </xf>
    <xf numFmtId="184" fontId="5" fillId="0" borderId="36" xfId="0" applyNumberFormat="1" applyFont="1" applyBorder="1" applyAlignment="1">
      <alignment vertical="center" shrinkToFit="1"/>
    </xf>
    <xf numFmtId="177" fontId="5" fillId="0" borderId="100" xfId="0" applyNumberFormat="1" applyFont="1" applyBorder="1" applyAlignment="1">
      <alignment vertical="center" shrinkToFit="1"/>
    </xf>
    <xf numFmtId="177" fontId="5" fillId="0" borderId="89" xfId="0" applyNumberFormat="1" applyFont="1" applyBorder="1" applyAlignment="1">
      <alignment vertical="center" shrinkToFit="1"/>
    </xf>
    <xf numFmtId="1" fontId="5" fillId="0" borderId="89" xfId="0" applyNumberFormat="1" applyFont="1" applyBorder="1" applyAlignment="1">
      <alignment vertical="center" shrinkToFit="1"/>
    </xf>
    <xf numFmtId="192" fontId="5" fillId="0" borderId="114" xfId="0" applyNumberFormat="1" applyFont="1" applyBorder="1" applyAlignment="1">
      <alignment vertical="center" wrapText="1" shrinkToFit="1"/>
    </xf>
    <xf numFmtId="3" fontId="48" fillId="0" borderId="37" xfId="0" applyNumberFormat="1" applyFont="1" applyBorder="1" applyAlignment="1">
      <alignment vertical="center" shrinkToFit="1"/>
    </xf>
    <xf numFmtId="3" fontId="5" fillId="0" borderId="51" xfId="0" applyNumberFormat="1" applyFont="1" applyBorder="1" applyAlignment="1">
      <alignment vertical="center" shrinkToFit="1"/>
    </xf>
    <xf numFmtId="3" fontId="5" fillId="0" borderId="12" xfId="0" applyNumberFormat="1" applyFont="1" applyBorder="1" applyAlignment="1">
      <alignment vertical="center" shrinkToFit="1"/>
    </xf>
    <xf numFmtId="0" fontId="5" fillId="0" borderId="0" xfId="0" applyFont="1" applyAlignment="1">
      <alignment horizontal="center" vertical="top" shrinkToFit="1"/>
    </xf>
    <xf numFmtId="0" fontId="5" fillId="0" borderId="14" xfId="0" applyFont="1" applyBorder="1" applyAlignment="1">
      <alignment horizontal="center" vertical="center" shrinkToFit="1"/>
    </xf>
    <xf numFmtId="0" fontId="5" fillId="0" borderId="11" xfId="0" applyFont="1" applyBorder="1" applyAlignment="1">
      <alignment horizontal="center" vertical="top" shrinkToFit="1"/>
    </xf>
    <xf numFmtId="0" fontId="5" fillId="0" borderId="11"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82" xfId="0" applyFont="1" applyBorder="1" applyAlignment="1">
      <alignment horizontal="center" vertical="center" shrinkToFit="1"/>
    </xf>
    <xf numFmtId="178" fontId="5" fillId="0" borderId="91" xfId="0" applyNumberFormat="1" applyFont="1" applyBorder="1" applyAlignment="1">
      <alignment horizontal="right" vertical="center" shrinkToFit="1"/>
    </xf>
    <xf numFmtId="0" fontId="27" fillId="0" borderId="38" xfId="0" applyFont="1" applyBorder="1" applyAlignment="1">
      <alignment horizontal="center" vertical="center" wrapText="1"/>
    </xf>
    <xf numFmtId="0" fontId="27" fillId="0" borderId="0" xfId="0" applyFont="1" applyAlignment="1">
      <alignment horizontal="center" vertical="center" wrapText="1"/>
    </xf>
    <xf numFmtId="0" fontId="27" fillId="0" borderId="37" xfId="0" applyFont="1" applyBorder="1" applyAlignment="1">
      <alignment horizontal="center" vertical="center" wrapText="1"/>
    </xf>
    <xf numFmtId="0" fontId="25" fillId="25" borderId="34" xfId="0" applyFont="1" applyFill="1" applyBorder="1" applyAlignment="1">
      <alignment horizontal="center" vertical="center"/>
    </xf>
    <xf numFmtId="0" fontId="27" fillId="0" borderId="48"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49" xfId="0" applyFont="1" applyBorder="1" applyAlignment="1">
      <alignment horizontal="center" vertical="center" wrapText="1"/>
    </xf>
    <xf numFmtId="0" fontId="27" fillId="25" borderId="34" xfId="0" applyFont="1" applyFill="1" applyBorder="1" applyAlignment="1">
      <alignment horizontal="center" vertical="center" wrapText="1"/>
    </xf>
    <xf numFmtId="0" fontId="25" fillId="0" borderId="0" xfId="0" applyFont="1" applyAlignment="1">
      <alignment vertical="center" wrapText="1"/>
    </xf>
    <xf numFmtId="0" fontId="27" fillId="0" borderId="62" xfId="0" applyFont="1" applyBorder="1" applyAlignment="1">
      <alignment horizontal="center" vertical="center" wrapText="1"/>
    </xf>
    <xf numFmtId="0" fontId="27" fillId="26" borderId="58" xfId="0" applyFont="1" applyFill="1" applyBorder="1" applyAlignment="1">
      <alignment horizontal="center" vertical="center" wrapText="1"/>
    </xf>
    <xf numFmtId="0" fontId="27" fillId="0" borderId="35" xfId="0" applyFont="1" applyBorder="1" applyAlignment="1">
      <alignment horizontal="center" vertical="center" wrapText="1"/>
    </xf>
    <xf numFmtId="0" fontId="27" fillId="0" borderId="96" xfId="0" applyFont="1" applyBorder="1" applyAlignment="1">
      <alignment horizontal="center" vertical="center" wrapText="1"/>
    </xf>
    <xf numFmtId="0" fontId="27" fillId="26" borderId="59" xfId="0" applyFont="1" applyFill="1" applyBorder="1" applyAlignment="1">
      <alignment horizontal="center" vertical="center" wrapText="1"/>
    </xf>
    <xf numFmtId="0" fontId="27" fillId="0" borderId="33" xfId="0" applyFont="1" applyBorder="1" applyAlignment="1">
      <alignment horizontal="center" vertical="center" wrapText="1"/>
    </xf>
    <xf numFmtId="0" fontId="27" fillId="0" borderId="97" xfId="0" applyFont="1" applyBorder="1" applyAlignment="1">
      <alignment horizontal="center" vertical="center" wrapText="1"/>
    </xf>
    <xf numFmtId="0" fontId="27" fillId="0" borderId="17" xfId="0" applyFont="1" applyBorder="1" applyAlignment="1">
      <alignment vertical="center" wrapText="1"/>
    </xf>
    <xf numFmtId="0" fontId="27" fillId="0" borderId="0" xfId="0" applyFont="1" applyAlignment="1">
      <alignment vertical="center" wrapText="1"/>
    </xf>
    <xf numFmtId="0" fontId="27" fillId="26" borderId="58" xfId="0" applyFont="1" applyFill="1" applyBorder="1" applyAlignment="1">
      <alignment vertical="center" wrapText="1"/>
    </xf>
    <xf numFmtId="0" fontId="27" fillId="0" borderId="60" xfId="0" applyFont="1" applyBorder="1" applyAlignment="1">
      <alignment horizontal="centerContinuous" vertical="center" wrapText="1"/>
    </xf>
    <xf numFmtId="0" fontId="27" fillId="0" borderId="49" xfId="0" applyFont="1" applyBorder="1" applyAlignment="1">
      <alignment horizontal="centerContinuous" vertical="center" wrapText="1"/>
    </xf>
    <xf numFmtId="0" fontId="27" fillId="25" borderId="18" xfId="0" applyFont="1" applyFill="1" applyBorder="1" applyAlignment="1">
      <alignment vertical="center" wrapText="1"/>
    </xf>
    <xf numFmtId="0" fontId="27" fillId="25" borderId="45" xfId="0" applyFont="1" applyFill="1" applyBorder="1" applyAlignment="1">
      <alignment vertical="center" wrapText="1"/>
    </xf>
    <xf numFmtId="0" fontId="27" fillId="25" borderId="44" xfId="0" applyFont="1" applyFill="1" applyBorder="1" applyAlignment="1">
      <alignment horizontal="center" vertical="center" wrapText="1"/>
    </xf>
    <xf numFmtId="0" fontId="27" fillId="0" borderId="62" xfId="0" applyFont="1" applyBorder="1" applyAlignment="1">
      <alignment horizontal="centerContinuous" vertical="center" wrapText="1"/>
    </xf>
    <xf numFmtId="0" fontId="27" fillId="25" borderId="34" xfId="0" applyFont="1" applyFill="1" applyBorder="1" applyAlignment="1">
      <alignment horizontal="centerContinuous" vertical="center" wrapText="1"/>
    </xf>
    <xf numFmtId="0" fontId="27" fillId="0" borderId="38" xfId="0" applyFont="1" applyBorder="1" applyAlignment="1">
      <alignment horizontal="centerContinuous" vertical="center" wrapText="1"/>
    </xf>
    <xf numFmtId="0" fontId="27" fillId="0" borderId="48" xfId="0" applyFont="1" applyBorder="1" applyAlignment="1">
      <alignment horizontal="centerContinuous" vertical="center" wrapText="1"/>
    </xf>
    <xf numFmtId="0" fontId="27" fillId="26" borderId="56" xfId="0" applyFont="1" applyFill="1" applyBorder="1" applyAlignment="1">
      <alignment horizontal="center" vertical="center" wrapText="1"/>
    </xf>
    <xf numFmtId="0" fontId="27" fillId="0" borderId="134" xfId="0" applyFont="1" applyBorder="1" applyAlignment="1">
      <alignment vertical="center" wrapText="1"/>
    </xf>
    <xf numFmtId="0" fontId="27" fillId="0" borderId="44" xfId="0" applyFont="1" applyBorder="1" applyAlignment="1">
      <alignment vertical="center" wrapText="1"/>
    </xf>
    <xf numFmtId="0" fontId="27" fillId="0" borderId="45" xfId="0" applyFont="1" applyBorder="1" applyAlignment="1">
      <alignment vertical="center" wrapText="1"/>
    </xf>
    <xf numFmtId="0" fontId="27" fillId="0" borderId="18" xfId="0" applyFont="1" applyBorder="1" applyAlignment="1">
      <alignment vertical="center" wrapText="1"/>
    </xf>
    <xf numFmtId="0" fontId="27" fillId="0" borderId="34" xfId="0" applyFont="1" applyBorder="1" applyAlignment="1">
      <alignment vertical="center" wrapText="1"/>
    </xf>
    <xf numFmtId="0" fontId="3" fillId="0" borderId="0" xfId="179" applyAlignment="1">
      <alignment vertical="center"/>
    </xf>
    <xf numFmtId="182" fontId="3" fillId="0" borderId="0" xfId="0" applyNumberFormat="1" applyFont="1" applyAlignment="1">
      <alignment horizontal="center" vertical="center"/>
    </xf>
    <xf numFmtId="56" fontId="3" fillId="0" borderId="0" xfId="83" applyNumberFormat="1" applyAlignment="1">
      <alignment horizontal="center" vertical="center"/>
    </xf>
    <xf numFmtId="0" fontId="3" fillId="0" borderId="0" xfId="179" applyAlignment="1">
      <alignment horizontal="center" vertical="center"/>
    </xf>
    <xf numFmtId="180" fontId="3" fillId="0" borderId="0" xfId="179" applyNumberFormat="1" applyAlignment="1" applyProtection="1">
      <alignment horizontal="center" vertical="center"/>
      <protection locked="0"/>
    </xf>
    <xf numFmtId="191" fontId="0" fillId="0" borderId="0" xfId="179" applyNumberFormat="1" applyFont="1" applyAlignment="1" applyProtection="1">
      <alignment horizontal="center" vertical="center"/>
      <protection locked="0"/>
    </xf>
    <xf numFmtId="191" fontId="3" fillId="0" borderId="0" xfId="179" applyNumberFormat="1" applyAlignment="1" applyProtection="1">
      <alignment horizontal="center" vertical="center"/>
      <protection locked="0"/>
    </xf>
    <xf numFmtId="0" fontId="3" fillId="0" borderId="0" xfId="179" applyAlignment="1">
      <alignment horizontal="right" vertical="center"/>
    </xf>
    <xf numFmtId="0" fontId="0" fillId="0" borderId="0" xfId="179" applyFont="1" applyAlignment="1">
      <alignment horizontal="right" vertical="center"/>
    </xf>
    <xf numFmtId="196" fontId="3" fillId="0" borderId="0" xfId="179" applyNumberFormat="1" applyAlignment="1" applyProtection="1">
      <alignment horizontal="center" vertical="center"/>
      <protection locked="0"/>
    </xf>
    <xf numFmtId="0" fontId="3" fillId="0" borderId="0" xfId="179" applyAlignment="1" applyProtection="1">
      <alignment horizontal="center" vertical="center"/>
      <protection locked="0"/>
    </xf>
    <xf numFmtId="188" fontId="3" fillId="0" borderId="0" xfId="179" applyNumberFormat="1" applyAlignment="1" applyProtection="1">
      <alignment horizontal="center" vertical="center"/>
      <protection locked="0"/>
    </xf>
    <xf numFmtId="198" fontId="3" fillId="0" borderId="0" xfId="179" applyNumberFormat="1" applyAlignment="1" applyProtection="1">
      <alignment horizontal="center" vertical="center"/>
      <protection locked="0"/>
    </xf>
    <xf numFmtId="0" fontId="0" fillId="0" borderId="0" xfId="179" applyFont="1" applyAlignment="1" applyProtection="1">
      <alignment horizontal="center" vertical="center"/>
      <protection locked="0"/>
    </xf>
    <xf numFmtId="199" fontId="3" fillId="0" borderId="0" xfId="179" applyNumberFormat="1" applyAlignment="1" applyProtection="1">
      <alignment horizontal="center" vertical="center"/>
      <protection locked="0"/>
    </xf>
    <xf numFmtId="197" fontId="3" fillId="0" borderId="0" xfId="179" applyNumberFormat="1" applyAlignment="1" applyProtection="1">
      <alignment horizontal="center" vertical="center"/>
      <protection locked="0"/>
    </xf>
    <xf numFmtId="2" fontId="3" fillId="0" borderId="0" xfId="179" applyNumberFormat="1" applyAlignment="1" applyProtection="1">
      <alignment horizontal="center" vertical="center"/>
      <protection locked="0"/>
    </xf>
    <xf numFmtId="178" fontId="3" fillId="0" borderId="0" xfId="179" applyNumberFormat="1" applyAlignment="1" applyProtection="1">
      <alignment horizontal="center" vertical="center"/>
      <protection locked="0"/>
    </xf>
    <xf numFmtId="189" fontId="3" fillId="0" borderId="0" xfId="179" applyNumberFormat="1" applyAlignment="1" applyProtection="1">
      <alignment horizontal="center" vertical="center"/>
      <protection locked="0"/>
    </xf>
    <xf numFmtId="195" fontId="3" fillId="0" borderId="0" xfId="179" applyNumberFormat="1" applyAlignment="1" applyProtection="1">
      <alignment horizontal="center" vertical="center"/>
      <protection locked="0"/>
    </xf>
    <xf numFmtId="0" fontId="0" fillId="0" borderId="0" xfId="83" applyFont="1" applyAlignment="1">
      <alignment horizontal="center" vertical="center"/>
    </xf>
    <xf numFmtId="193" fontId="3" fillId="0" borderId="18" xfId="179" applyNumberFormat="1" applyBorder="1" applyAlignment="1" applyProtection="1">
      <alignment horizontal="center" vertical="center"/>
      <protection locked="0"/>
    </xf>
    <xf numFmtId="193" fontId="3" fillId="0" borderId="34" xfId="179" applyNumberFormat="1" applyBorder="1" applyAlignment="1" applyProtection="1">
      <alignment horizontal="center" vertical="center"/>
      <protection locked="0"/>
    </xf>
    <xf numFmtId="178" fontId="3" fillId="0" borderId="18" xfId="179" applyNumberFormat="1" applyBorder="1" applyAlignment="1" applyProtection="1">
      <alignment horizontal="center" vertical="center"/>
      <protection locked="0"/>
    </xf>
    <xf numFmtId="0" fontId="22" fillId="0" borderId="0" xfId="179" applyFont="1" applyAlignment="1">
      <alignment vertical="center"/>
    </xf>
    <xf numFmtId="56" fontId="5" fillId="0" borderId="17" xfId="0" applyNumberFormat="1" applyFont="1" applyBorder="1" applyAlignment="1">
      <alignment horizontal="centerContinuous" vertical="center"/>
    </xf>
    <xf numFmtId="0" fontId="5" fillId="0" borderId="38" xfId="0" applyFont="1" applyBorder="1" applyAlignment="1">
      <alignment horizontal="centerContinuous" vertical="center"/>
    </xf>
    <xf numFmtId="58" fontId="27" fillId="0" borderId="48" xfId="0" applyNumberFormat="1" applyFont="1" applyBorder="1" applyAlignment="1">
      <alignment horizontal="center" vertical="center" wrapText="1"/>
    </xf>
    <xf numFmtId="178" fontId="3" fillId="0" borderId="12" xfId="177" applyNumberFormat="1" applyBorder="1" applyAlignment="1" applyProtection="1">
      <alignment horizontal="center" vertical="center"/>
      <protection locked="0"/>
    </xf>
    <xf numFmtId="178" fontId="3" fillId="0" borderId="73" xfId="177" applyNumberFormat="1" applyBorder="1" applyAlignment="1" applyProtection="1">
      <alignment horizontal="center" vertical="center"/>
      <protection locked="0"/>
    </xf>
    <xf numFmtId="0" fontId="5" fillId="0" borderId="30" xfId="0" applyFont="1" applyBorder="1" applyAlignment="1">
      <alignment horizontal="center" vertical="center" shrinkToFit="1"/>
    </xf>
    <xf numFmtId="0" fontId="5" fillId="0" borderId="105" xfId="0" applyFont="1" applyBorder="1" applyAlignment="1">
      <alignment vertical="center" shrinkToFit="1"/>
    </xf>
    <xf numFmtId="0" fontId="5" fillId="0" borderId="83" xfId="0" applyFont="1" applyBorder="1" applyAlignment="1">
      <alignment vertical="center" shrinkToFit="1"/>
    </xf>
    <xf numFmtId="0" fontId="5" fillId="0" borderId="84" xfId="0" applyFont="1" applyBorder="1" applyAlignment="1">
      <alignment vertical="center" shrinkToFit="1"/>
    </xf>
    <xf numFmtId="2" fontId="25" fillId="0" borderId="41" xfId="102" applyNumberFormat="1" applyFont="1" applyBorder="1" applyAlignment="1">
      <alignment horizontal="center" vertical="center"/>
    </xf>
    <xf numFmtId="192" fontId="51" fillId="0" borderId="93" xfId="0" applyNumberFormat="1" applyFont="1" applyBorder="1" applyAlignment="1">
      <alignment vertical="center" wrapText="1" shrinkToFit="1"/>
    </xf>
    <xf numFmtId="56" fontId="5" fillId="0" borderId="12" xfId="0" applyNumberFormat="1" applyFont="1" applyBorder="1" applyAlignment="1">
      <alignment horizontal="centerContinuous" vertical="center"/>
    </xf>
    <xf numFmtId="56" fontId="5" fillId="0" borderId="51" xfId="0" applyNumberFormat="1" applyFont="1" applyBorder="1" applyAlignment="1">
      <alignment horizontal="centerContinuous" vertical="center"/>
    </xf>
    <xf numFmtId="181" fontId="25" fillId="0" borderId="32" xfId="0" applyNumberFormat="1" applyFont="1" applyBorder="1">
      <alignment vertical="center"/>
    </xf>
    <xf numFmtId="181" fontId="25" fillId="0" borderId="41" xfId="0" applyNumberFormat="1" applyFont="1" applyBorder="1">
      <alignment vertical="center"/>
    </xf>
    <xf numFmtId="0" fontId="25" fillId="30" borderId="37" xfId="0" applyFont="1" applyFill="1" applyBorder="1" applyAlignment="1">
      <alignment horizontal="center" vertical="center"/>
    </xf>
    <xf numFmtId="181" fontId="25" fillId="0" borderId="37" xfId="0" applyNumberFormat="1" applyFont="1" applyBorder="1">
      <alignment vertical="center"/>
    </xf>
    <xf numFmtId="181" fontId="25" fillId="0" borderId="37" xfId="0" applyNumberFormat="1" applyFont="1" applyBorder="1" applyAlignment="1">
      <alignment horizontal="right" vertical="center"/>
    </xf>
    <xf numFmtId="0" fontId="25" fillId="30" borderId="42" xfId="0" applyFont="1" applyFill="1" applyBorder="1" applyAlignment="1">
      <alignment horizontal="center" vertical="center"/>
    </xf>
    <xf numFmtId="181" fontId="25" fillId="0" borderId="42" xfId="0" applyNumberFormat="1" applyFont="1" applyBorder="1">
      <alignment vertical="center"/>
    </xf>
    <xf numFmtId="181" fontId="25" fillId="0" borderId="42" xfId="0" applyNumberFormat="1" applyFont="1" applyBorder="1" applyAlignment="1">
      <alignment horizontal="right" vertical="center"/>
    </xf>
    <xf numFmtId="181" fontId="25" fillId="0" borderId="41" xfId="0" applyNumberFormat="1" applyFont="1" applyBorder="1" applyAlignment="1">
      <alignment horizontal="right" vertical="center"/>
    </xf>
    <xf numFmtId="0" fontId="41" fillId="0" borderId="0" xfId="40" applyFont="1" applyAlignment="1" applyProtection="1">
      <alignment horizontal="center" vertical="center"/>
    </xf>
    <xf numFmtId="178" fontId="5" fillId="0" borderId="25" xfId="0" applyNumberFormat="1" applyFont="1" applyBorder="1" applyAlignment="1">
      <alignment horizontal="centerContinuous" vertical="center" shrinkToFit="1"/>
    </xf>
    <xf numFmtId="178" fontId="5" fillId="0" borderId="23" xfId="0" applyNumberFormat="1" applyFont="1" applyBorder="1" applyAlignment="1">
      <alignment horizontal="right" vertical="center" shrinkToFit="1"/>
    </xf>
    <xf numFmtId="193" fontId="3" fillId="0" borderId="0" xfId="179" applyNumberFormat="1" applyAlignment="1" applyProtection="1">
      <alignment horizontal="center" vertical="center"/>
      <protection locked="0"/>
    </xf>
    <xf numFmtId="0" fontId="22" fillId="0" borderId="132" xfId="179" applyFont="1" applyBorder="1" applyAlignment="1">
      <alignment horizontal="center" vertical="center"/>
    </xf>
    <xf numFmtId="0" fontId="22" fillId="0" borderId="133" xfId="179" applyFont="1" applyBorder="1" applyAlignment="1">
      <alignment horizontal="center" vertical="center"/>
    </xf>
    <xf numFmtId="180" fontId="5" fillId="0" borderId="94" xfId="0" applyNumberFormat="1" applyFont="1" applyBorder="1" applyAlignment="1">
      <alignment horizontal="centerContinuous" vertical="center" shrinkToFit="1"/>
    </xf>
    <xf numFmtId="1" fontId="5" fillId="33" borderId="15" xfId="0" applyNumberFormat="1" applyFont="1" applyFill="1" applyBorder="1" applyAlignment="1">
      <alignment horizontal="right" vertical="center" shrinkToFit="1"/>
    </xf>
    <xf numFmtId="1" fontId="5" fillId="33" borderId="14" xfId="0" applyNumberFormat="1" applyFont="1" applyFill="1" applyBorder="1" applyAlignment="1">
      <alignment horizontal="right" vertical="center" shrinkToFit="1"/>
    </xf>
    <xf numFmtId="178" fontId="25" fillId="0" borderId="31" xfId="102" applyNumberFormat="1" applyFont="1" applyBorder="1" applyAlignment="1">
      <alignment horizontal="center" vertical="center"/>
    </xf>
    <xf numFmtId="177" fontId="5" fillId="0" borderId="23" xfId="0" applyNumberFormat="1" applyFont="1" applyBorder="1" applyAlignment="1">
      <alignment horizontal="right" vertical="center" shrinkToFit="1"/>
    </xf>
    <xf numFmtId="178" fontId="5" fillId="0" borderId="28" xfId="0" applyNumberFormat="1" applyFont="1" applyBorder="1" applyAlignment="1">
      <alignment horizontal="right" vertical="center" shrinkToFit="1"/>
    </xf>
    <xf numFmtId="38" fontId="5" fillId="0" borderId="66" xfId="50" applyFont="1" applyBorder="1">
      <alignment vertical="center"/>
    </xf>
    <xf numFmtId="38" fontId="5" fillId="0" borderId="27" xfId="50" applyFont="1" applyBorder="1">
      <alignment vertical="center"/>
    </xf>
    <xf numFmtId="38" fontId="5" fillId="0" borderId="51" xfId="50" applyFont="1" applyBorder="1">
      <alignment vertical="center"/>
    </xf>
    <xf numFmtId="1" fontId="5" fillId="38" borderId="14" xfId="0" applyNumberFormat="1" applyFont="1" applyFill="1" applyBorder="1" applyAlignment="1">
      <alignment vertical="center" shrinkToFit="1"/>
    </xf>
    <xf numFmtId="178" fontId="0" fillId="0" borderId="32" xfId="154" applyNumberFormat="1" applyFont="1" applyBorder="1" applyAlignment="1" applyProtection="1">
      <alignment horizontal="center" vertical="center"/>
      <protection locked="0"/>
    </xf>
    <xf numFmtId="178" fontId="5" fillId="37" borderId="14" xfId="0" applyNumberFormat="1" applyFont="1" applyFill="1" applyBorder="1" applyAlignment="1">
      <alignment vertical="center" shrinkToFit="1"/>
    </xf>
    <xf numFmtId="1" fontId="5" fillId="37" borderId="14" xfId="0" applyNumberFormat="1" applyFont="1" applyFill="1" applyBorder="1" applyAlignment="1">
      <alignment vertical="center" shrinkToFit="1"/>
    </xf>
    <xf numFmtId="0" fontId="5" fillId="38" borderId="17" xfId="0" applyFont="1" applyFill="1" applyBorder="1" applyAlignment="1">
      <alignment vertical="center" shrinkToFit="1"/>
    </xf>
    <xf numFmtId="0" fontId="5" fillId="38" borderId="0" xfId="0" applyFont="1" applyFill="1" applyAlignment="1">
      <alignment vertical="center" shrinkToFit="1"/>
    </xf>
    <xf numFmtId="0" fontId="5" fillId="38" borderId="38" xfId="0" applyFont="1" applyFill="1" applyBorder="1" applyAlignment="1">
      <alignment vertical="center" shrinkToFit="1"/>
    </xf>
    <xf numFmtId="0" fontId="52" fillId="38" borderId="17" xfId="0" applyFont="1" applyFill="1" applyBorder="1" applyAlignment="1">
      <alignment horizontal="centerContinuous" vertical="top" shrinkToFit="1"/>
    </xf>
    <xf numFmtId="0" fontId="52" fillId="38" borderId="0" xfId="0" applyFont="1" applyFill="1" applyAlignment="1">
      <alignment horizontal="centerContinuous" vertical="top" wrapText="1" shrinkToFit="1"/>
    </xf>
    <xf numFmtId="0" fontId="52" fillId="38" borderId="38" xfId="0" applyFont="1" applyFill="1" applyBorder="1" applyAlignment="1">
      <alignment horizontal="centerContinuous" vertical="top" wrapText="1" shrinkToFit="1"/>
    </xf>
    <xf numFmtId="0" fontId="52" fillId="38" borderId="17" xfId="0" applyFont="1" applyFill="1" applyBorder="1" applyAlignment="1">
      <alignment vertical="top" wrapText="1" shrinkToFit="1"/>
    </xf>
    <xf numFmtId="0" fontId="52" fillId="38" borderId="0" xfId="0" applyFont="1" applyFill="1" applyAlignment="1">
      <alignment vertical="top" wrapText="1" shrinkToFit="1"/>
    </xf>
    <xf numFmtId="0" fontId="52" fillId="38" borderId="38" xfId="0" applyFont="1" applyFill="1" applyBorder="1" applyAlignment="1">
      <alignment vertical="top" wrapText="1" shrinkToFit="1"/>
    </xf>
    <xf numFmtId="0" fontId="5" fillId="38" borderId="40" xfId="0" applyFont="1" applyFill="1" applyBorder="1" applyAlignment="1">
      <alignment vertical="center" shrinkToFit="1"/>
    </xf>
    <xf numFmtId="0" fontId="5" fillId="38" borderId="11" xfId="0" applyFont="1" applyFill="1" applyBorder="1" applyAlignment="1">
      <alignment vertical="center" shrinkToFit="1"/>
    </xf>
    <xf numFmtId="0" fontId="5" fillId="38" borderId="39" xfId="0" applyFont="1" applyFill="1" applyBorder="1" applyAlignment="1">
      <alignment vertical="center" shrinkToFit="1"/>
    </xf>
    <xf numFmtId="0" fontId="22" fillId="28" borderId="60" xfId="0" applyFont="1" applyFill="1" applyBorder="1" applyAlignment="1">
      <alignment horizontal="center" vertical="center" shrinkToFit="1"/>
    </xf>
    <xf numFmtId="0" fontId="22" fillId="28" borderId="49" xfId="0" applyFont="1" applyFill="1" applyBorder="1" applyAlignment="1">
      <alignment horizontal="center" vertical="center" shrinkToFit="1"/>
    </xf>
    <xf numFmtId="0" fontId="22" fillId="28" borderId="48" xfId="0" applyFont="1" applyFill="1" applyBorder="1" applyAlignment="1">
      <alignment horizontal="center" vertical="center" shrinkToFit="1"/>
    </xf>
    <xf numFmtId="0" fontId="22" fillId="28" borderId="40" xfId="0" applyFont="1" applyFill="1" applyBorder="1" applyAlignment="1">
      <alignment horizontal="center" vertical="center" shrinkToFit="1"/>
    </xf>
    <xf numFmtId="0" fontId="22" fillId="28" borderId="11" xfId="0" applyFont="1" applyFill="1" applyBorder="1" applyAlignment="1">
      <alignment horizontal="center" vertical="center" shrinkToFit="1"/>
    </xf>
    <xf numFmtId="0" fontId="22" fillId="28" borderId="39" xfId="0" applyFont="1" applyFill="1" applyBorder="1" applyAlignment="1">
      <alignment horizontal="center" vertical="center" shrinkToFit="1"/>
    </xf>
    <xf numFmtId="14" fontId="5" fillId="0" borderId="12" xfId="0" applyNumberFormat="1" applyFont="1" applyBorder="1" applyAlignment="1">
      <alignment horizontal="center" vertical="center" shrinkToFit="1"/>
    </xf>
    <xf numFmtId="14" fontId="5" fillId="0" borderId="51" xfId="0" applyNumberFormat="1" applyFont="1" applyBorder="1" applyAlignment="1">
      <alignment horizontal="center" vertical="center" shrinkToFit="1"/>
    </xf>
    <xf numFmtId="14" fontId="5" fillId="0" borderId="13" xfId="0" applyNumberFormat="1" applyFont="1" applyBorder="1" applyAlignment="1">
      <alignment horizontal="center" vertical="center" shrinkToFit="1"/>
    </xf>
    <xf numFmtId="14" fontId="5" fillId="0" borderId="46" xfId="0" applyNumberFormat="1" applyFont="1" applyBorder="1" applyAlignment="1">
      <alignment horizontal="center" vertical="center" shrinkToFit="1"/>
    </xf>
    <xf numFmtId="14" fontId="5" fillId="0" borderId="68" xfId="0" applyNumberFormat="1" applyFont="1" applyBorder="1" applyAlignment="1">
      <alignment horizontal="center" vertical="center" shrinkToFit="1"/>
    </xf>
    <xf numFmtId="14" fontId="5" fillId="0" borderId="84" xfId="0" applyNumberFormat="1" applyFont="1" applyBorder="1" applyAlignment="1">
      <alignment horizontal="center" vertical="center" shrinkToFit="1"/>
    </xf>
    <xf numFmtId="14" fontId="5" fillId="0" borderId="31" xfId="0" applyNumberFormat="1" applyFont="1" applyBorder="1" applyAlignment="1">
      <alignment horizontal="center" vertical="center" shrinkToFit="1"/>
    </xf>
    <xf numFmtId="14" fontId="5" fillId="0" borderId="32" xfId="0" applyNumberFormat="1" applyFont="1" applyBorder="1" applyAlignment="1">
      <alignment horizontal="center" vertical="center" shrinkToFit="1"/>
    </xf>
    <xf numFmtId="14" fontId="5" fillId="0" borderId="42" xfId="0" applyNumberFormat="1" applyFont="1" applyBorder="1" applyAlignment="1">
      <alignment horizontal="center" vertical="center" shrinkToFit="1"/>
    </xf>
    <xf numFmtId="0" fontId="5" fillId="26" borderId="60" xfId="0" applyFont="1" applyFill="1" applyBorder="1" applyAlignment="1">
      <alignment horizontal="center" vertical="center" shrinkToFit="1"/>
    </xf>
    <xf numFmtId="0" fontId="5" fillId="26" borderId="48" xfId="0" applyFont="1" applyFill="1" applyBorder="1" applyAlignment="1">
      <alignment horizontal="center" vertical="center" shrinkToFit="1"/>
    </xf>
    <xf numFmtId="14" fontId="5" fillId="0" borderId="24" xfId="0" applyNumberFormat="1" applyFont="1" applyBorder="1" applyAlignment="1">
      <alignment horizontal="center" vertical="center" shrinkToFit="1"/>
    </xf>
    <xf numFmtId="14" fontId="5" fillId="0" borderId="52" xfId="0" applyNumberFormat="1" applyFont="1" applyBorder="1" applyAlignment="1">
      <alignment horizontal="center" vertical="center" shrinkToFit="1"/>
    </xf>
    <xf numFmtId="0" fontId="30" fillId="34" borderId="35" xfId="0" applyFont="1" applyFill="1" applyBorder="1" applyAlignment="1">
      <alignment horizontal="center" vertical="center" textRotation="255" shrinkToFit="1"/>
    </xf>
    <xf numFmtId="0" fontId="30" fillId="34" borderId="37" xfId="0" applyFont="1" applyFill="1" applyBorder="1" applyAlignment="1">
      <alignment horizontal="center" vertical="center" textRotation="255" shrinkToFit="1"/>
    </xf>
    <xf numFmtId="0" fontId="0" fillId="34" borderId="37" xfId="0" applyFill="1" applyBorder="1" applyAlignment="1">
      <alignment horizontal="center" vertical="center" textRotation="255" shrinkToFit="1"/>
    </xf>
    <xf numFmtId="0" fontId="0" fillId="34" borderId="36" xfId="0" applyFill="1" applyBorder="1" applyAlignment="1">
      <alignment horizontal="center" vertical="center" textRotation="255" shrinkToFit="1"/>
    </xf>
    <xf numFmtId="0" fontId="36" fillId="0" borderId="34" xfId="0" applyFont="1" applyBorder="1" applyAlignment="1">
      <alignment horizontal="center" vertical="center" wrapText="1" shrinkToFit="1"/>
    </xf>
    <xf numFmtId="0" fontId="22" fillId="25" borderId="11" xfId="0" applyFont="1" applyFill="1" applyBorder="1" applyAlignment="1">
      <alignment horizontal="center" vertical="center"/>
    </xf>
    <xf numFmtId="0" fontId="30" fillId="34" borderId="36" xfId="0" applyFont="1" applyFill="1" applyBorder="1" applyAlignment="1">
      <alignment horizontal="center" vertical="center" textRotation="255" shrinkToFit="1"/>
    </xf>
    <xf numFmtId="0" fontId="30" fillId="34" borderId="34" xfId="0" applyFont="1" applyFill="1" applyBorder="1" applyAlignment="1">
      <alignment horizontal="center" vertical="center" textRotation="255" shrinkToFit="1"/>
    </xf>
    <xf numFmtId="0" fontId="30" fillId="34" borderId="35" xfId="0" applyFont="1" applyFill="1" applyBorder="1" applyAlignment="1">
      <alignment horizontal="center" vertical="center" textRotation="255"/>
    </xf>
    <xf numFmtId="0" fontId="30" fillId="34" borderId="37" xfId="0" applyFont="1" applyFill="1" applyBorder="1" applyAlignment="1">
      <alignment horizontal="center" vertical="center" textRotation="255"/>
    </xf>
    <xf numFmtId="0" fontId="30" fillId="34" borderId="36" xfId="0" applyFont="1" applyFill="1" applyBorder="1" applyAlignment="1">
      <alignment horizontal="center" vertical="center" textRotation="255"/>
    </xf>
    <xf numFmtId="0" fontId="5" fillId="26" borderId="12" xfId="0" applyFont="1" applyFill="1" applyBorder="1" applyAlignment="1">
      <alignment horizontal="center" vertical="center" shrinkToFit="1"/>
    </xf>
    <xf numFmtId="0" fontId="5" fillId="26" borderId="51" xfId="0" applyFont="1" applyFill="1" applyBorder="1" applyAlignment="1">
      <alignment horizontal="center" vertical="center" shrinkToFit="1"/>
    </xf>
    <xf numFmtId="0" fontId="46" fillId="26" borderId="26" xfId="0" applyFont="1" applyFill="1" applyBorder="1" applyAlignment="1">
      <alignment horizontal="center" vertical="center" wrapText="1" shrinkToFit="1"/>
    </xf>
    <xf numFmtId="0" fontId="46" fillId="26" borderId="22" xfId="0" applyFont="1" applyFill="1" applyBorder="1" applyAlignment="1">
      <alignment horizontal="center" vertical="center" wrapText="1" shrinkToFit="1"/>
    </xf>
    <xf numFmtId="0" fontId="5" fillId="26" borderId="12" xfId="0" applyFont="1" applyFill="1" applyBorder="1" applyAlignment="1">
      <alignment horizontal="center" vertical="center" wrapText="1" shrinkToFit="1"/>
    </xf>
    <xf numFmtId="0" fontId="5" fillId="26" borderId="51" xfId="0" applyFont="1" applyFill="1" applyBorder="1" applyAlignment="1">
      <alignment horizontal="center" vertical="center" wrapText="1" shrinkToFit="1"/>
    </xf>
    <xf numFmtId="0" fontId="4" fillId="26" borderId="12" xfId="0" applyFont="1" applyFill="1" applyBorder="1" applyAlignment="1">
      <alignment horizontal="center" vertical="center" wrapText="1" shrinkToFit="1"/>
    </xf>
    <xf numFmtId="0" fontId="4" fillId="26" borderId="66" xfId="0" applyFont="1" applyFill="1" applyBorder="1" applyAlignment="1">
      <alignment horizontal="center" vertical="center" wrapText="1" shrinkToFit="1"/>
    </xf>
    <xf numFmtId="0" fontId="4" fillId="26" borderId="26" xfId="0" applyFont="1" applyFill="1" applyBorder="1" applyAlignment="1">
      <alignment horizontal="center" vertical="center" wrapText="1" shrinkToFit="1"/>
    </xf>
    <xf numFmtId="0" fontId="4" fillId="26" borderId="22" xfId="0" applyFont="1" applyFill="1" applyBorder="1" applyAlignment="1">
      <alignment horizontal="center" vertical="center" wrapText="1" shrinkToFit="1"/>
    </xf>
    <xf numFmtId="0" fontId="52" fillId="26" borderId="12" xfId="0" applyFont="1" applyFill="1" applyBorder="1" applyAlignment="1">
      <alignment horizontal="center" vertical="center" wrapText="1" shrinkToFit="1"/>
    </xf>
    <xf numFmtId="0" fontId="52" fillId="26" borderId="51" xfId="0" applyFont="1" applyFill="1" applyBorder="1" applyAlignment="1">
      <alignment horizontal="center" vertical="center" wrapText="1" shrinkToFit="1"/>
    </xf>
    <xf numFmtId="0" fontId="4" fillId="26" borderId="51" xfId="0" applyFont="1" applyFill="1" applyBorder="1" applyAlignment="1">
      <alignment horizontal="center" vertical="center" wrapText="1" shrinkToFit="1"/>
    </xf>
    <xf numFmtId="14" fontId="5" fillId="0" borderId="91" xfId="0" applyNumberFormat="1" applyFont="1" applyBorder="1" applyAlignment="1">
      <alignment horizontal="center" vertical="center" shrinkToFit="1"/>
    </xf>
    <xf numFmtId="14" fontId="5" fillId="0" borderId="66" xfId="0" applyNumberFormat="1" applyFont="1" applyBorder="1" applyAlignment="1">
      <alignment horizontal="center" vertical="center" shrinkToFit="1"/>
    </xf>
    <xf numFmtId="56" fontId="5" fillId="0" borderId="17" xfId="0" applyNumberFormat="1" applyFont="1" applyBorder="1" applyAlignment="1">
      <alignment horizontal="center" vertical="center"/>
    </xf>
    <xf numFmtId="0" fontId="5" fillId="0" borderId="38" xfId="0" applyFont="1" applyBorder="1" applyAlignment="1">
      <alignment horizontal="center" vertical="center"/>
    </xf>
    <xf numFmtId="178" fontId="5" fillId="0" borderId="24" xfId="0" applyNumberFormat="1" applyFont="1" applyBorder="1" applyAlignment="1">
      <alignment horizontal="center" vertical="center" shrinkToFit="1"/>
    </xf>
    <xf numFmtId="178" fontId="5" fillId="0" borderId="52" xfId="0" applyNumberFormat="1" applyFont="1" applyBorder="1" applyAlignment="1">
      <alignment horizontal="center" vertical="center" shrinkToFit="1"/>
    </xf>
    <xf numFmtId="56" fontId="5" fillId="0" borderId="17" xfId="0" applyNumberFormat="1" applyFont="1" applyBorder="1" applyAlignment="1">
      <alignment horizontal="center" vertical="center" shrinkToFit="1"/>
    </xf>
    <xf numFmtId="56" fontId="5" fillId="0" borderId="38" xfId="0" applyNumberFormat="1" applyFont="1" applyBorder="1" applyAlignment="1">
      <alignment horizontal="center" vertical="center" shrinkToFit="1"/>
    </xf>
    <xf numFmtId="56" fontId="5" fillId="0" borderId="67" xfId="0" applyNumberFormat="1" applyFont="1" applyBorder="1" applyAlignment="1">
      <alignment horizontal="center" vertical="center"/>
    </xf>
    <xf numFmtId="0" fontId="5" fillId="0" borderId="78" xfId="0" applyFont="1" applyBorder="1" applyAlignment="1">
      <alignment horizontal="center" vertical="center"/>
    </xf>
    <xf numFmtId="56" fontId="5" fillId="0" borderId="60" xfId="0" applyNumberFormat="1" applyFont="1" applyBorder="1" applyAlignment="1">
      <alignment horizontal="center" vertical="center" shrinkToFit="1"/>
    </xf>
    <xf numFmtId="56" fontId="5" fillId="0" borderId="48" xfId="0" applyNumberFormat="1" applyFont="1" applyBorder="1" applyAlignment="1">
      <alignment horizontal="center" vertical="center" shrinkToFit="1"/>
    </xf>
    <xf numFmtId="56" fontId="5" fillId="0" borderId="60" xfId="0" applyNumberFormat="1" applyFont="1" applyBorder="1" applyAlignment="1">
      <alignment horizontal="center" vertical="center"/>
    </xf>
    <xf numFmtId="0" fontId="5" fillId="0" borderId="48" xfId="0" applyFont="1" applyBorder="1" applyAlignment="1">
      <alignment horizontal="center" vertical="center"/>
    </xf>
    <xf numFmtId="56" fontId="5" fillId="0" borderId="12" xfId="0" applyNumberFormat="1" applyFont="1" applyBorder="1" applyAlignment="1">
      <alignment horizontal="center" vertical="center" shrinkToFit="1"/>
    </xf>
    <xf numFmtId="56" fontId="5" fillId="0" borderId="51" xfId="0" applyNumberFormat="1" applyFont="1" applyBorder="1" applyAlignment="1">
      <alignment horizontal="center" vertical="center" shrinkToFit="1"/>
    </xf>
    <xf numFmtId="56" fontId="5" fillId="0" borderId="12" xfId="0" applyNumberFormat="1" applyFont="1" applyBorder="1" applyAlignment="1">
      <alignment horizontal="center" vertical="center"/>
    </xf>
    <xf numFmtId="0" fontId="5" fillId="0" borderId="51" xfId="0" applyFont="1" applyBorder="1" applyAlignment="1">
      <alignment horizontal="center" vertical="center"/>
    </xf>
    <xf numFmtId="0" fontId="5" fillId="32" borderId="12" xfId="0" applyFont="1" applyFill="1" applyBorder="1" applyAlignment="1">
      <alignment horizontal="center" vertical="center" shrinkToFit="1"/>
    </xf>
    <xf numFmtId="0" fontId="5" fillId="32" borderId="66" xfId="0" applyFont="1" applyFill="1" applyBorder="1" applyAlignment="1">
      <alignment horizontal="center" vertical="center" shrinkToFit="1"/>
    </xf>
    <xf numFmtId="0" fontId="5" fillId="32" borderId="51" xfId="0" applyFont="1" applyFill="1" applyBorder="1" applyAlignment="1">
      <alignment horizontal="center" vertical="center" shrinkToFit="1"/>
    </xf>
    <xf numFmtId="0" fontId="30" fillId="34" borderId="34" xfId="0" applyFont="1" applyFill="1" applyBorder="1" applyAlignment="1">
      <alignment horizontal="center" vertical="center" textRotation="255"/>
    </xf>
    <xf numFmtId="0" fontId="30" fillId="34" borderId="60" xfId="0" applyFont="1" applyFill="1" applyBorder="1" applyAlignment="1">
      <alignment horizontal="center" vertical="center" textRotation="255" shrinkToFit="1"/>
    </xf>
    <xf numFmtId="0" fontId="30" fillId="34" borderId="17" xfId="0" applyFont="1" applyFill="1" applyBorder="1" applyAlignment="1">
      <alignment horizontal="center" vertical="center" textRotation="255" shrinkToFit="1"/>
    </xf>
    <xf numFmtId="0" fontId="30" fillId="34" borderId="40" xfId="0" applyFont="1" applyFill="1" applyBorder="1" applyAlignment="1">
      <alignment horizontal="center" vertical="center" textRotation="255" shrinkToFit="1"/>
    </xf>
    <xf numFmtId="0" fontId="30" fillId="34" borderId="60" xfId="0" applyFont="1" applyFill="1" applyBorder="1" applyAlignment="1">
      <alignment horizontal="center" vertical="center" textRotation="255"/>
    </xf>
    <xf numFmtId="0" fontId="30" fillId="34" borderId="17" xfId="0" applyFont="1" applyFill="1" applyBorder="1" applyAlignment="1">
      <alignment horizontal="center" vertical="center" textRotation="255"/>
    </xf>
    <xf numFmtId="0" fontId="30" fillId="34" borderId="40" xfId="0" applyFont="1" applyFill="1" applyBorder="1" applyAlignment="1">
      <alignment horizontal="center" vertical="center" textRotation="255"/>
    </xf>
    <xf numFmtId="0" fontId="0" fillId="34" borderId="17" xfId="0" applyFill="1" applyBorder="1" applyAlignment="1">
      <alignment horizontal="center" vertical="center" textRotation="255" shrinkToFit="1"/>
    </xf>
    <xf numFmtId="0" fontId="0" fillId="34" borderId="40" xfId="0" applyFill="1" applyBorder="1" applyAlignment="1">
      <alignment horizontal="center" vertical="center" textRotation="255" shrinkToFit="1"/>
    </xf>
    <xf numFmtId="0" fontId="36" fillId="0" borderId="60" xfId="0" applyFont="1" applyBorder="1" applyAlignment="1">
      <alignment horizontal="center" vertical="center" wrapText="1" shrinkToFit="1"/>
    </xf>
    <xf numFmtId="0" fontId="36" fillId="0" borderId="17" xfId="0" applyFont="1" applyBorder="1" applyAlignment="1">
      <alignment horizontal="center" vertical="center" wrapText="1" shrinkToFit="1"/>
    </xf>
    <xf numFmtId="0" fontId="36" fillId="0" borderId="40" xfId="0" applyFont="1" applyBorder="1" applyAlignment="1">
      <alignment horizontal="center" vertical="center" wrapText="1" shrinkToFit="1"/>
    </xf>
    <xf numFmtId="0" fontId="46" fillId="0" borderId="17" xfId="0" applyFont="1" applyBorder="1" applyAlignment="1">
      <alignment horizontal="left" vertical="top" wrapText="1" shrinkToFit="1"/>
    </xf>
    <xf numFmtId="0" fontId="46" fillId="0" borderId="0" xfId="0" applyFont="1" applyAlignment="1">
      <alignment horizontal="left" vertical="top" wrapText="1" shrinkToFit="1"/>
    </xf>
    <xf numFmtId="0" fontId="46" fillId="0" borderId="38" xfId="0" applyFont="1" applyBorder="1" applyAlignment="1">
      <alignment horizontal="left" vertical="top" wrapText="1" shrinkToFit="1"/>
    </xf>
    <xf numFmtId="0" fontId="46" fillId="0" borderId="40" xfId="0" applyFont="1" applyBorder="1" applyAlignment="1">
      <alignment horizontal="left" vertical="top" wrapText="1" shrinkToFit="1"/>
    </xf>
    <xf numFmtId="0" fontId="46" fillId="0" borderId="11" xfId="0" applyFont="1" applyBorder="1" applyAlignment="1">
      <alignment horizontal="left" vertical="top" wrapText="1" shrinkToFit="1"/>
    </xf>
    <xf numFmtId="0" fontId="46" fillId="0" borderId="39" xfId="0" applyFont="1" applyBorder="1" applyAlignment="1">
      <alignment horizontal="left" vertical="top" wrapText="1" shrinkToFit="1"/>
    </xf>
    <xf numFmtId="0" fontId="46" fillId="0" borderId="17" xfId="0" applyFont="1" applyBorder="1" applyAlignment="1">
      <alignment vertical="top" wrapText="1" shrinkToFit="1"/>
    </xf>
    <xf numFmtId="0" fontId="46" fillId="0" borderId="0" xfId="0" applyFont="1" applyAlignment="1">
      <alignment vertical="top" shrinkToFit="1"/>
    </xf>
    <xf numFmtId="0" fontId="46" fillId="0" borderId="38" xfId="0" applyFont="1" applyBorder="1" applyAlignment="1">
      <alignment vertical="top" shrinkToFit="1"/>
    </xf>
    <xf numFmtId="0" fontId="46" fillId="0" borderId="17" xfId="0" applyFont="1" applyBorder="1" applyAlignment="1">
      <alignment vertical="top" shrinkToFit="1"/>
    </xf>
    <xf numFmtId="0" fontId="46" fillId="0" borderId="40" xfId="0" applyFont="1" applyBorder="1" applyAlignment="1">
      <alignment vertical="top" shrinkToFit="1"/>
    </xf>
    <xf numFmtId="0" fontId="46" fillId="0" borderId="11" xfId="0" applyFont="1" applyBorder="1" applyAlignment="1">
      <alignment vertical="top" shrinkToFit="1"/>
    </xf>
    <xf numFmtId="0" fontId="46" fillId="0" borderId="39" xfId="0" applyFont="1" applyBorder="1" applyAlignment="1">
      <alignment vertical="top" shrinkToFit="1"/>
    </xf>
    <xf numFmtId="0" fontId="5" fillId="26" borderId="49" xfId="0" applyFont="1" applyFill="1" applyBorder="1" applyAlignment="1">
      <alignment horizontal="center" vertical="center" shrinkToFit="1"/>
    </xf>
    <xf numFmtId="0" fontId="5" fillId="32" borderId="26" xfId="0" applyFont="1" applyFill="1" applyBorder="1" applyAlignment="1">
      <alignment horizontal="center" vertical="center" shrinkToFit="1"/>
    </xf>
    <xf numFmtId="0" fontId="5" fillId="32" borderId="22" xfId="0" applyFont="1" applyFill="1" applyBorder="1" applyAlignment="1">
      <alignment horizontal="center" vertical="center" shrinkToFit="1"/>
    </xf>
    <xf numFmtId="0" fontId="46" fillId="0" borderId="0" xfId="0" applyFont="1" applyAlignment="1">
      <alignment vertical="top" wrapText="1" shrinkToFit="1"/>
    </xf>
    <xf numFmtId="0" fontId="46" fillId="0" borderId="38" xfId="0" applyFont="1" applyBorder="1" applyAlignment="1">
      <alignment vertical="top" wrapText="1" shrinkToFit="1"/>
    </xf>
    <xf numFmtId="0" fontId="46" fillId="0" borderId="40" xfId="0" applyFont="1" applyBorder="1" applyAlignment="1">
      <alignment vertical="top" wrapText="1" shrinkToFit="1"/>
    </xf>
    <xf numFmtId="0" fontId="46" fillId="0" borderId="11" xfId="0" applyFont="1" applyBorder="1" applyAlignment="1">
      <alignment vertical="top" wrapText="1" shrinkToFit="1"/>
    </xf>
    <xf numFmtId="0" fontId="46" fillId="0" borderId="39" xfId="0" applyFont="1" applyBorder="1" applyAlignment="1">
      <alignment vertical="top" wrapText="1" shrinkToFit="1"/>
    </xf>
    <xf numFmtId="0" fontId="46" fillId="0" borderId="0" xfId="0" applyFont="1" applyAlignment="1">
      <alignment horizontal="left" vertical="top" shrinkToFit="1"/>
    </xf>
    <xf numFmtId="0" fontId="46" fillId="0" borderId="38" xfId="0" applyFont="1" applyBorder="1" applyAlignment="1">
      <alignment horizontal="left" vertical="top" shrinkToFit="1"/>
    </xf>
    <xf numFmtId="0" fontId="46" fillId="0" borderId="17" xfId="0" applyFont="1" applyBorder="1" applyAlignment="1">
      <alignment horizontal="left" vertical="top" shrinkToFit="1"/>
    </xf>
    <xf numFmtId="0" fontId="46" fillId="0" borderId="40" xfId="0" applyFont="1" applyBorder="1" applyAlignment="1">
      <alignment horizontal="left" vertical="top" shrinkToFit="1"/>
    </xf>
    <xf numFmtId="0" fontId="46" fillId="0" borderId="11" xfId="0" applyFont="1" applyBorder="1" applyAlignment="1">
      <alignment horizontal="left" vertical="top" shrinkToFit="1"/>
    </xf>
    <xf numFmtId="0" fontId="46" fillId="0" borderId="39" xfId="0" applyFont="1" applyBorder="1" applyAlignment="1">
      <alignment horizontal="left" vertical="top" shrinkToFit="1"/>
    </xf>
    <xf numFmtId="14" fontId="5" fillId="0" borderId="49" xfId="0" applyNumberFormat="1" applyFont="1" applyBorder="1" applyAlignment="1">
      <alignment horizontal="center" vertical="center" shrinkToFit="1"/>
    </xf>
    <xf numFmtId="14" fontId="5" fillId="0" borderId="64" xfId="0" applyNumberFormat="1" applyFont="1" applyBorder="1" applyAlignment="1">
      <alignment horizontal="center" vertical="center" shrinkToFit="1"/>
    </xf>
    <xf numFmtId="0" fontId="36" fillId="25" borderId="95" xfId="83" applyFont="1" applyFill="1" applyBorder="1" applyAlignment="1">
      <alignment horizontal="center" vertical="center"/>
    </xf>
    <xf numFmtId="0" fontId="36" fillId="25" borderId="57" xfId="83" applyFont="1" applyFill="1" applyBorder="1" applyAlignment="1">
      <alignment horizontal="center" vertical="center"/>
    </xf>
    <xf numFmtId="0" fontId="22" fillId="36" borderId="35" xfId="0" applyFont="1" applyFill="1" applyBorder="1" applyAlignment="1">
      <alignment horizontal="center" vertical="center" textRotation="255"/>
    </xf>
    <xf numFmtId="0" fontId="22" fillId="36" borderId="37" xfId="0" applyFont="1" applyFill="1" applyBorder="1" applyAlignment="1">
      <alignment horizontal="center" vertical="center" textRotation="255"/>
    </xf>
    <xf numFmtId="0" fontId="22" fillId="36" borderId="36" xfId="0" applyFont="1" applyFill="1" applyBorder="1" applyAlignment="1">
      <alignment horizontal="center" vertical="center" textRotation="255"/>
    </xf>
    <xf numFmtId="0" fontId="22" fillId="36" borderId="34" xfId="0" applyFont="1" applyFill="1" applyBorder="1" applyAlignment="1">
      <alignment horizontal="center" vertical="center" textRotation="255"/>
    </xf>
    <xf numFmtId="0" fontId="36" fillId="25" borderId="56" xfId="83" applyFont="1" applyFill="1" applyBorder="1" applyAlignment="1">
      <alignment horizontal="center" vertical="center"/>
    </xf>
    <xf numFmtId="0" fontId="22" fillId="0" borderId="60" xfId="179" applyFont="1" applyBorder="1" applyAlignment="1">
      <alignment horizontal="center" vertical="center"/>
    </xf>
    <xf numFmtId="0" fontId="22" fillId="0" borderId="49" xfId="179" applyFont="1" applyBorder="1" applyAlignment="1">
      <alignment horizontal="center" vertical="center"/>
    </xf>
    <xf numFmtId="0" fontId="22" fillId="0" borderId="48" xfId="179" applyFont="1" applyBorder="1" applyAlignment="1">
      <alignment horizontal="center" vertical="center"/>
    </xf>
    <xf numFmtId="0" fontId="22" fillId="0" borderId="40" xfId="179" applyFont="1" applyBorder="1" applyAlignment="1">
      <alignment horizontal="center" vertical="center"/>
    </xf>
    <xf numFmtId="0" fontId="22" fillId="0" borderId="11" xfId="179" applyFont="1" applyBorder="1" applyAlignment="1">
      <alignment horizontal="center" vertical="center"/>
    </xf>
    <xf numFmtId="0" fontId="22" fillId="0" borderId="39" xfId="179" applyFont="1" applyBorder="1" applyAlignment="1">
      <alignment horizontal="center" vertical="center"/>
    </xf>
    <xf numFmtId="0" fontId="22" fillId="0" borderId="0" xfId="179" applyFont="1" applyAlignment="1">
      <alignment horizontal="center" vertical="center"/>
    </xf>
    <xf numFmtId="0" fontId="40" fillId="0" borderId="55" xfId="0" applyFont="1" applyBorder="1" applyAlignment="1">
      <alignment horizontal="center" vertical="center"/>
    </xf>
    <xf numFmtId="0" fontId="37" fillId="0" borderId="0" xfId="0" applyFont="1">
      <alignment vertical="center"/>
    </xf>
    <xf numFmtId="0" fontId="25" fillId="25" borderId="34" xfId="0" applyFont="1" applyFill="1" applyBorder="1" applyAlignment="1">
      <alignment horizontal="center" vertical="center"/>
    </xf>
    <xf numFmtId="0" fontId="27" fillId="0" borderId="60"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0" xfId="0" applyFont="1" applyAlignment="1">
      <alignment horizontal="center" vertical="center" wrapText="1"/>
    </xf>
    <xf numFmtId="0" fontId="25" fillId="0" borderId="17" xfId="0" applyFont="1" applyBorder="1" applyAlignment="1">
      <alignment vertical="center" wrapText="1"/>
    </xf>
    <xf numFmtId="0" fontId="25" fillId="0" borderId="0" xfId="0" applyFont="1" applyAlignment="1">
      <alignment vertical="center" wrapText="1"/>
    </xf>
    <xf numFmtId="0" fontId="41" fillId="0" borderId="0" xfId="40" applyFont="1" applyAlignment="1" applyProtection="1">
      <alignment horizontal="center" vertical="center"/>
    </xf>
    <xf numFmtId="181" fontId="25" fillId="0" borderId="13" xfId="0" applyNumberFormat="1" applyFont="1" applyBorder="1" applyAlignment="1">
      <alignment horizontal="right" vertical="center"/>
    </xf>
    <xf numFmtId="181" fontId="25" fillId="0" borderId="91" xfId="0" applyNumberFormat="1" applyFont="1" applyBorder="1" applyAlignment="1">
      <alignment horizontal="right" vertical="center"/>
    </xf>
    <xf numFmtId="181" fontId="25" fillId="0" borderId="46" xfId="0" applyNumberFormat="1" applyFont="1" applyBorder="1" applyAlignment="1">
      <alignment horizontal="right" vertical="center"/>
    </xf>
    <xf numFmtId="181" fontId="25" fillId="0" borderId="32" xfId="0" applyNumberFormat="1" applyFont="1" applyBorder="1">
      <alignment vertical="center"/>
    </xf>
    <xf numFmtId="181" fontId="25" fillId="0" borderId="37" xfId="0" applyNumberFormat="1" applyFont="1" applyBorder="1" applyAlignment="1">
      <alignment horizontal="right" vertical="center"/>
    </xf>
    <xf numFmtId="0" fontId="25" fillId="0" borderId="0" xfId="0" applyFont="1" applyAlignment="1">
      <alignment horizontal="left" vertical="center" wrapText="1"/>
    </xf>
    <xf numFmtId="181" fontId="25" fillId="0" borderId="41" xfId="0" applyNumberFormat="1" applyFont="1" applyBorder="1" applyAlignment="1">
      <alignment horizontal="right" vertical="center"/>
    </xf>
    <xf numFmtId="181" fontId="25" fillId="0" borderId="42" xfId="0" applyNumberFormat="1" applyFont="1" applyBorder="1" applyAlignment="1">
      <alignment horizontal="right" vertical="center"/>
    </xf>
    <xf numFmtId="0" fontId="44" fillId="0" borderId="55" xfId="0" applyFont="1" applyBorder="1" applyAlignment="1">
      <alignment horizontal="center" vertical="center"/>
    </xf>
    <xf numFmtId="0" fontId="50" fillId="0" borderId="0" xfId="40" applyAlignment="1" applyProtection="1">
      <alignment horizontal="center" vertical="center"/>
    </xf>
    <xf numFmtId="0" fontId="42" fillId="25" borderId="18" xfId="102" applyFont="1" applyFill="1" applyBorder="1" applyAlignment="1">
      <alignment horizontal="center" vertical="center" wrapText="1"/>
    </xf>
    <xf numFmtId="0" fontId="42" fillId="25" borderId="44" xfId="102" applyFont="1" applyFill="1" applyBorder="1" applyAlignment="1">
      <alignment horizontal="center" vertical="center" wrapText="1"/>
    </xf>
    <xf numFmtId="0" fontId="42" fillId="25" borderId="45" xfId="102" applyFont="1" applyFill="1" applyBorder="1" applyAlignment="1">
      <alignment horizontal="center" vertical="center" wrapText="1"/>
    </xf>
    <xf numFmtId="0" fontId="25" fillId="0" borderId="11" xfId="0" applyFont="1" applyBorder="1" applyAlignment="1">
      <alignment horizontal="center" vertical="center"/>
    </xf>
    <xf numFmtId="0" fontId="25" fillId="27" borderId="34" xfId="101" applyFont="1" applyFill="1" applyBorder="1" applyAlignment="1">
      <alignment horizontal="center" vertical="center"/>
    </xf>
    <xf numFmtId="0" fontId="25" fillId="27" borderId="34" xfId="101" applyFont="1" applyFill="1" applyBorder="1" applyAlignment="1">
      <alignment horizontal="center" vertical="center" wrapText="1"/>
    </xf>
    <xf numFmtId="0" fontId="25" fillId="27" borderId="35" xfId="101" applyFont="1" applyFill="1" applyBorder="1" applyAlignment="1">
      <alignment horizontal="center" vertical="center" wrapText="1"/>
    </xf>
    <xf numFmtId="0" fontId="25" fillId="27" borderId="37" xfId="101" applyFont="1" applyFill="1" applyBorder="1" applyAlignment="1">
      <alignment horizontal="center" vertical="center" wrapText="1"/>
    </xf>
    <xf numFmtId="0" fontId="25" fillId="26" borderId="35" xfId="101" applyFont="1" applyFill="1" applyBorder="1" applyAlignment="1">
      <alignment horizontal="center" vertical="center" textRotation="255"/>
    </xf>
    <xf numFmtId="0" fontId="25" fillId="26" borderId="37" xfId="101" applyFont="1" applyFill="1" applyBorder="1" applyAlignment="1">
      <alignment horizontal="center" vertical="center" textRotation="255"/>
    </xf>
    <xf numFmtId="0" fontId="25" fillId="26" borderId="36" xfId="101" applyFont="1" applyFill="1" applyBorder="1" applyAlignment="1">
      <alignment horizontal="center" vertical="center" textRotation="255"/>
    </xf>
    <xf numFmtId="0" fontId="25" fillId="27" borderId="37" xfId="101" applyFont="1" applyFill="1" applyBorder="1" applyAlignment="1">
      <alignment horizontal="left" vertical="center" wrapText="1"/>
    </xf>
    <xf numFmtId="0" fontId="27" fillId="25" borderId="34" xfId="0" applyFont="1" applyFill="1" applyBorder="1" applyAlignment="1">
      <alignment horizontal="center" vertical="center"/>
    </xf>
    <xf numFmtId="0" fontId="25" fillId="0" borderId="34" xfId="100" applyFont="1" applyBorder="1" applyAlignment="1">
      <alignment horizontal="center" vertical="center" wrapText="1"/>
    </xf>
    <xf numFmtId="0" fontId="25" fillId="0" borderId="35" xfId="100" applyFont="1" applyBorder="1" applyAlignment="1">
      <alignment horizontal="center" vertical="center" wrapText="1"/>
    </xf>
    <xf numFmtId="0" fontId="25" fillId="0" borderId="37" xfId="100" applyFont="1" applyBorder="1" applyAlignment="1">
      <alignment horizontal="center" vertical="center" wrapText="1"/>
    </xf>
    <xf numFmtId="0" fontId="25" fillId="0" borderId="36" xfId="100" applyFont="1" applyBorder="1" applyAlignment="1">
      <alignment horizontal="center" vertical="center" wrapText="1"/>
    </xf>
    <xf numFmtId="0" fontId="25" fillId="0" borderId="34" xfId="100" applyFont="1" applyBorder="1" applyAlignment="1">
      <alignment horizontal="center" vertical="center"/>
    </xf>
    <xf numFmtId="0" fontId="27" fillId="25" borderId="35" xfId="0" applyFont="1" applyFill="1" applyBorder="1" applyAlignment="1">
      <alignment horizontal="center" vertical="center"/>
    </xf>
    <xf numFmtId="0" fontId="27" fillId="25" borderId="36" xfId="0" applyFont="1" applyFill="1" applyBorder="1" applyAlignment="1">
      <alignment horizontal="center" vertical="center"/>
    </xf>
    <xf numFmtId="0" fontId="27" fillId="25" borderId="45" xfId="0" applyFont="1" applyFill="1" applyBorder="1" applyAlignment="1">
      <alignment horizontal="center" vertical="center"/>
    </xf>
    <xf numFmtId="0" fontId="27" fillId="0" borderId="98" xfId="0" applyFont="1" applyBorder="1" applyAlignment="1">
      <alignment horizontal="center" vertical="center"/>
    </xf>
    <xf numFmtId="0" fontId="27" fillId="0" borderId="99" xfId="0" applyFont="1" applyBorder="1" applyAlignment="1">
      <alignment horizontal="center" vertical="center"/>
    </xf>
    <xf numFmtId="0" fontId="27" fillId="25" borderId="20" xfId="0" applyFont="1" applyFill="1" applyBorder="1" applyAlignment="1">
      <alignment horizontal="center" vertical="center"/>
    </xf>
    <xf numFmtId="0" fontId="27" fillId="25" borderId="19" xfId="0" applyFont="1" applyFill="1" applyBorder="1" applyAlignment="1">
      <alignment horizontal="center" vertical="center"/>
    </xf>
    <xf numFmtId="0" fontId="25" fillId="26" borderId="35" xfId="100" applyFont="1" applyFill="1" applyBorder="1" applyAlignment="1">
      <alignment horizontal="center" vertical="center"/>
    </xf>
    <xf numFmtId="0" fontId="25" fillId="26" borderId="37" xfId="100" applyFont="1" applyFill="1" applyBorder="1" applyAlignment="1">
      <alignment horizontal="center" vertical="center"/>
    </xf>
    <xf numFmtId="0" fontId="25" fillId="26" borderId="36" xfId="100" applyFont="1" applyFill="1" applyBorder="1" applyAlignment="1">
      <alignment horizontal="center" vertical="center"/>
    </xf>
    <xf numFmtId="0" fontId="25" fillId="0" borderId="0" xfId="100" applyFont="1" applyAlignment="1">
      <alignment vertical="center" wrapText="1"/>
    </xf>
    <xf numFmtId="0" fontId="25" fillId="0" borderId="60" xfId="100" applyFont="1" applyBorder="1" applyAlignment="1">
      <alignment horizontal="center" vertical="center"/>
    </xf>
    <xf numFmtId="0" fontId="25" fillId="0" borderId="48" xfId="100" applyFont="1" applyBorder="1" applyAlignment="1">
      <alignment horizontal="center" vertical="center"/>
    </xf>
    <xf numFmtId="0" fontId="25" fillId="26" borderId="34" xfId="100" applyFont="1" applyFill="1" applyBorder="1" applyAlignment="1">
      <alignment horizontal="center" vertical="center"/>
    </xf>
    <xf numFmtId="0" fontId="25" fillId="0" borderId="60" xfId="100" applyFont="1" applyBorder="1" applyAlignment="1">
      <alignment horizontal="left" vertical="center" wrapText="1"/>
    </xf>
    <xf numFmtId="0" fontId="25" fillId="0" borderId="49" xfId="100" applyFont="1" applyBorder="1" applyAlignment="1">
      <alignment horizontal="left" vertical="center" wrapText="1"/>
    </xf>
    <xf numFmtId="0" fontId="25" fillId="0" borderId="48" xfId="100" applyFont="1" applyBorder="1" applyAlignment="1">
      <alignment horizontal="left" vertical="center" wrapText="1"/>
    </xf>
    <xf numFmtId="0" fontId="25" fillId="0" borderId="17" xfId="100" applyFont="1" applyBorder="1" applyAlignment="1">
      <alignment horizontal="left" vertical="center" wrapText="1"/>
    </xf>
    <xf numFmtId="0" fontId="25" fillId="0" borderId="0" xfId="100" applyFont="1" applyAlignment="1">
      <alignment horizontal="left" vertical="center" wrapText="1"/>
    </xf>
    <xf numFmtId="0" fontId="25" fillId="0" borderId="38" xfId="100" applyFont="1" applyBorder="1" applyAlignment="1">
      <alignment horizontal="left" vertical="center" wrapText="1"/>
    </xf>
    <xf numFmtId="0" fontId="25" fillId="0" borderId="40" xfId="100" applyFont="1" applyBorder="1" applyAlignment="1">
      <alignment horizontal="left" vertical="center" wrapText="1"/>
    </xf>
    <xf numFmtId="0" fontId="25" fillId="0" borderId="11" xfId="100" applyFont="1" applyBorder="1" applyAlignment="1">
      <alignment horizontal="left" vertical="center" wrapText="1"/>
    </xf>
    <xf numFmtId="0" fontId="25" fillId="0" borderId="39" xfId="100" applyFont="1" applyBorder="1" applyAlignment="1">
      <alignment horizontal="left" vertical="center" wrapText="1"/>
    </xf>
  </cellXfs>
  <cellStyles count="180">
    <cellStyle name="20% - アクセント 1 2" xfId="1" xr:uid="{00000000-0005-0000-0000-000000000000}"/>
    <cellStyle name="20% - アクセント 1 2 2" xfId="2" xr:uid="{00000000-0005-0000-0000-000001000000}"/>
    <cellStyle name="20% - アクセント 2 2" xfId="3" xr:uid="{00000000-0005-0000-0000-000002000000}"/>
    <cellStyle name="20% - アクセント 2 2 2" xfId="4" xr:uid="{00000000-0005-0000-0000-000003000000}"/>
    <cellStyle name="20% - アクセント 3 2" xfId="5" xr:uid="{00000000-0005-0000-0000-000004000000}"/>
    <cellStyle name="20% - アクセント 3 2 2" xfId="6" xr:uid="{00000000-0005-0000-0000-000005000000}"/>
    <cellStyle name="20% - アクセント 4 2" xfId="7" xr:uid="{00000000-0005-0000-0000-000006000000}"/>
    <cellStyle name="20% - アクセント 4 2 2" xfId="8" xr:uid="{00000000-0005-0000-0000-000007000000}"/>
    <cellStyle name="20% - アクセント 5 2" xfId="9" xr:uid="{00000000-0005-0000-0000-000008000000}"/>
    <cellStyle name="20% - アクセント 5 2 2" xfId="10" xr:uid="{00000000-0005-0000-0000-000009000000}"/>
    <cellStyle name="20% - アクセント 6 2" xfId="11" xr:uid="{00000000-0005-0000-0000-00000A000000}"/>
    <cellStyle name="20% - アクセント 6 2 2" xfId="12" xr:uid="{00000000-0005-0000-0000-00000B000000}"/>
    <cellStyle name="40% - アクセント 1 2" xfId="13" xr:uid="{00000000-0005-0000-0000-00000C000000}"/>
    <cellStyle name="40% - アクセント 1 2 2" xfId="14" xr:uid="{00000000-0005-0000-0000-00000D000000}"/>
    <cellStyle name="40% - アクセント 2 2" xfId="15" xr:uid="{00000000-0005-0000-0000-00000E000000}"/>
    <cellStyle name="40% - アクセント 2 2 2" xfId="16" xr:uid="{00000000-0005-0000-0000-00000F000000}"/>
    <cellStyle name="40% - アクセント 3 2" xfId="17" xr:uid="{00000000-0005-0000-0000-000010000000}"/>
    <cellStyle name="40% - アクセント 3 2 2" xfId="18" xr:uid="{00000000-0005-0000-0000-000011000000}"/>
    <cellStyle name="40% - アクセント 4 2" xfId="19" xr:uid="{00000000-0005-0000-0000-000012000000}"/>
    <cellStyle name="40% - アクセント 4 2 2" xfId="20" xr:uid="{00000000-0005-0000-0000-000013000000}"/>
    <cellStyle name="40% - アクセント 5 2" xfId="21" xr:uid="{00000000-0005-0000-0000-000014000000}"/>
    <cellStyle name="40% - アクセント 5 2 2" xfId="22" xr:uid="{00000000-0005-0000-0000-000015000000}"/>
    <cellStyle name="40% - アクセント 6 2" xfId="23" xr:uid="{00000000-0005-0000-0000-000016000000}"/>
    <cellStyle name="40% - アクセント 6 2 2" xfId="24" xr:uid="{00000000-0005-0000-0000-000017000000}"/>
    <cellStyle name="60% - アクセント 1 2" xfId="25" xr:uid="{00000000-0005-0000-0000-000018000000}"/>
    <cellStyle name="60% - アクセント 2 2" xfId="26" xr:uid="{00000000-0005-0000-0000-000019000000}"/>
    <cellStyle name="60% - アクセント 3 2" xfId="27" xr:uid="{00000000-0005-0000-0000-00001A000000}"/>
    <cellStyle name="60% - アクセント 4 2" xfId="28" xr:uid="{00000000-0005-0000-0000-00001B000000}"/>
    <cellStyle name="60% - アクセント 5 2" xfId="29" xr:uid="{00000000-0005-0000-0000-00001C000000}"/>
    <cellStyle name="60% - アクセント 6 2" xfId="30" xr:uid="{00000000-0005-0000-0000-00001D000000}"/>
    <cellStyle name="アクセント 1 2" xfId="31" xr:uid="{00000000-0005-0000-0000-00001E000000}"/>
    <cellStyle name="アクセント 2 2" xfId="32" xr:uid="{00000000-0005-0000-0000-00001F000000}"/>
    <cellStyle name="アクセント 3 2" xfId="33" xr:uid="{00000000-0005-0000-0000-000020000000}"/>
    <cellStyle name="アクセント 4 2" xfId="34" xr:uid="{00000000-0005-0000-0000-000021000000}"/>
    <cellStyle name="アクセント 5 2" xfId="35" xr:uid="{00000000-0005-0000-0000-000022000000}"/>
    <cellStyle name="アクセント 6 2" xfId="36" xr:uid="{00000000-0005-0000-0000-000023000000}"/>
    <cellStyle name="タイトル 2" xfId="37" xr:uid="{00000000-0005-0000-0000-000024000000}"/>
    <cellStyle name="チェック セル 2" xfId="38" xr:uid="{00000000-0005-0000-0000-000025000000}"/>
    <cellStyle name="どちらでもない 2" xfId="39" xr:uid="{00000000-0005-0000-0000-000026000000}"/>
    <cellStyle name="ハイパーリンク" xfId="40" builtinId="8"/>
    <cellStyle name="ハイパーリンク 2" xfId="41" xr:uid="{00000000-0005-0000-0000-000028000000}"/>
    <cellStyle name="メモ 2" xfId="42" xr:uid="{00000000-0005-0000-0000-000029000000}"/>
    <cellStyle name="メモ 2 2" xfId="43" xr:uid="{00000000-0005-0000-0000-00002A000000}"/>
    <cellStyle name="メモ 2 2 2" xfId="44" xr:uid="{00000000-0005-0000-0000-00002B000000}"/>
    <cellStyle name="メモ 2 3" xfId="45" xr:uid="{00000000-0005-0000-0000-00002C000000}"/>
    <cellStyle name="リンク セル 2" xfId="46" xr:uid="{00000000-0005-0000-0000-00002D000000}"/>
    <cellStyle name="悪い 2" xfId="47" xr:uid="{00000000-0005-0000-0000-00002E000000}"/>
    <cellStyle name="計算 2" xfId="48" xr:uid="{00000000-0005-0000-0000-00002F000000}"/>
    <cellStyle name="警告文 2" xfId="49" xr:uid="{00000000-0005-0000-0000-000030000000}"/>
    <cellStyle name="桁区切り" xfId="50" builtinId="6"/>
    <cellStyle name="桁区切り 2" xfId="51" xr:uid="{00000000-0005-0000-0000-000032000000}"/>
    <cellStyle name="桁区切り 2 2" xfId="52" xr:uid="{00000000-0005-0000-0000-000033000000}"/>
    <cellStyle name="見出し 1 2" xfId="53" xr:uid="{00000000-0005-0000-0000-000034000000}"/>
    <cellStyle name="見出し 2 2" xfId="54" xr:uid="{00000000-0005-0000-0000-000035000000}"/>
    <cellStyle name="見出し 3 2" xfId="55" xr:uid="{00000000-0005-0000-0000-000036000000}"/>
    <cellStyle name="見出し 4 2" xfId="56" xr:uid="{00000000-0005-0000-0000-000037000000}"/>
    <cellStyle name="集計 2" xfId="57" xr:uid="{00000000-0005-0000-0000-000038000000}"/>
    <cellStyle name="出力 2" xfId="58" xr:uid="{00000000-0005-0000-0000-000039000000}"/>
    <cellStyle name="説明文 2" xfId="59" xr:uid="{00000000-0005-0000-0000-00003A000000}"/>
    <cellStyle name="入力 2" xfId="60" xr:uid="{00000000-0005-0000-0000-00003B000000}"/>
    <cellStyle name="標準" xfId="0" builtinId="0"/>
    <cellStyle name="標準 10" xfId="61" xr:uid="{00000000-0005-0000-0000-00003D000000}"/>
    <cellStyle name="標準 10 2" xfId="62" xr:uid="{00000000-0005-0000-0000-00003E000000}"/>
    <cellStyle name="標準 10 3" xfId="63" xr:uid="{00000000-0005-0000-0000-00003F000000}"/>
    <cellStyle name="標準 11" xfId="64" xr:uid="{00000000-0005-0000-0000-000040000000}"/>
    <cellStyle name="標準 11 2" xfId="65" xr:uid="{00000000-0005-0000-0000-000041000000}"/>
    <cellStyle name="標準 11 3" xfId="66" xr:uid="{00000000-0005-0000-0000-000042000000}"/>
    <cellStyle name="標準 12" xfId="67" xr:uid="{00000000-0005-0000-0000-000043000000}"/>
    <cellStyle name="標準 12 2" xfId="68" xr:uid="{00000000-0005-0000-0000-000044000000}"/>
    <cellStyle name="標準 12 3" xfId="69" xr:uid="{00000000-0005-0000-0000-000045000000}"/>
    <cellStyle name="標準 13" xfId="70" xr:uid="{00000000-0005-0000-0000-000046000000}"/>
    <cellStyle name="標準 13 2" xfId="71" xr:uid="{00000000-0005-0000-0000-000047000000}"/>
    <cellStyle name="標準 13 3" xfId="72" xr:uid="{00000000-0005-0000-0000-000048000000}"/>
    <cellStyle name="標準 14" xfId="73" xr:uid="{00000000-0005-0000-0000-000049000000}"/>
    <cellStyle name="標準 14 2" xfId="74" xr:uid="{00000000-0005-0000-0000-00004A000000}"/>
    <cellStyle name="標準 15" xfId="75" xr:uid="{00000000-0005-0000-0000-00004B000000}"/>
    <cellStyle name="標準 15 2" xfId="76" xr:uid="{00000000-0005-0000-0000-00004C000000}"/>
    <cellStyle name="標準 16" xfId="77" xr:uid="{00000000-0005-0000-0000-00004D000000}"/>
    <cellStyle name="標準 16 2" xfId="78" xr:uid="{00000000-0005-0000-0000-00004E000000}"/>
    <cellStyle name="標準 16 3" xfId="79" xr:uid="{00000000-0005-0000-0000-00004F000000}"/>
    <cellStyle name="標準 17" xfId="80" xr:uid="{00000000-0005-0000-0000-000050000000}"/>
    <cellStyle name="標準 17 2" xfId="81" xr:uid="{00000000-0005-0000-0000-000051000000}"/>
    <cellStyle name="標準 17 3" xfId="82" xr:uid="{00000000-0005-0000-0000-000052000000}"/>
    <cellStyle name="標準 18" xfId="83" xr:uid="{00000000-0005-0000-0000-000053000000}"/>
    <cellStyle name="標準 18 2" xfId="84" xr:uid="{00000000-0005-0000-0000-000054000000}"/>
    <cellStyle name="標準 19" xfId="85" xr:uid="{00000000-0005-0000-0000-000055000000}"/>
    <cellStyle name="標準 19 2" xfId="86" xr:uid="{00000000-0005-0000-0000-000056000000}"/>
    <cellStyle name="標準 2" xfId="87" xr:uid="{00000000-0005-0000-0000-000057000000}"/>
    <cellStyle name="標準 2 2" xfId="88" xr:uid="{00000000-0005-0000-0000-000058000000}"/>
    <cellStyle name="標準 2 2 2" xfId="89" xr:uid="{00000000-0005-0000-0000-000059000000}"/>
    <cellStyle name="標準 2 2 3" xfId="90" xr:uid="{00000000-0005-0000-0000-00005A000000}"/>
    <cellStyle name="標準 2 3" xfId="91" xr:uid="{00000000-0005-0000-0000-00005B000000}"/>
    <cellStyle name="標準 2 4" xfId="92" xr:uid="{00000000-0005-0000-0000-00005C000000}"/>
    <cellStyle name="標準 20" xfId="93" xr:uid="{00000000-0005-0000-0000-00005D000000}"/>
    <cellStyle name="標準 21" xfId="94" xr:uid="{00000000-0005-0000-0000-00005E000000}"/>
    <cellStyle name="標準 22" xfId="95" xr:uid="{00000000-0005-0000-0000-00005F000000}"/>
    <cellStyle name="標準 23" xfId="96" xr:uid="{00000000-0005-0000-0000-000060000000}"/>
    <cellStyle name="標準 24" xfId="97" xr:uid="{00000000-0005-0000-0000-000061000000}"/>
    <cellStyle name="標準 25" xfId="98" xr:uid="{00000000-0005-0000-0000-000062000000}"/>
    <cellStyle name="標準 26" xfId="99" xr:uid="{00000000-0005-0000-0000-000063000000}"/>
    <cellStyle name="標準 27" xfId="100" xr:uid="{00000000-0005-0000-0000-000064000000}"/>
    <cellStyle name="標準 28" xfId="101" xr:uid="{00000000-0005-0000-0000-000065000000}"/>
    <cellStyle name="標準 29" xfId="102" xr:uid="{00000000-0005-0000-0000-000066000000}"/>
    <cellStyle name="標準 3" xfId="103" xr:uid="{00000000-0005-0000-0000-000067000000}"/>
    <cellStyle name="標準 3 2" xfId="104" xr:uid="{00000000-0005-0000-0000-000068000000}"/>
    <cellStyle name="標準 3 2 2" xfId="105" xr:uid="{00000000-0005-0000-0000-000069000000}"/>
    <cellStyle name="標準 3 3" xfId="106" xr:uid="{00000000-0005-0000-0000-00006A000000}"/>
    <cellStyle name="標準 3 4" xfId="107" xr:uid="{00000000-0005-0000-0000-00006B000000}"/>
    <cellStyle name="標準 30" xfId="108" xr:uid="{00000000-0005-0000-0000-00006C000000}"/>
    <cellStyle name="標準 31" xfId="109" xr:uid="{00000000-0005-0000-0000-00006D000000}"/>
    <cellStyle name="標準 32" xfId="110" xr:uid="{00000000-0005-0000-0000-00006E000000}"/>
    <cellStyle name="標準 33" xfId="111" xr:uid="{00000000-0005-0000-0000-00006F000000}"/>
    <cellStyle name="標準 34" xfId="112" xr:uid="{00000000-0005-0000-0000-000070000000}"/>
    <cellStyle name="標準 35" xfId="113" xr:uid="{00000000-0005-0000-0000-000071000000}"/>
    <cellStyle name="標準 36" xfId="114" xr:uid="{00000000-0005-0000-0000-000072000000}"/>
    <cellStyle name="標準 37" xfId="115" xr:uid="{00000000-0005-0000-0000-000073000000}"/>
    <cellStyle name="標準 38" xfId="116" xr:uid="{00000000-0005-0000-0000-000074000000}"/>
    <cellStyle name="標準 39" xfId="117" xr:uid="{00000000-0005-0000-0000-000075000000}"/>
    <cellStyle name="標準 4" xfId="118" xr:uid="{00000000-0005-0000-0000-000076000000}"/>
    <cellStyle name="標準 4 2" xfId="119" xr:uid="{00000000-0005-0000-0000-000077000000}"/>
    <cellStyle name="標準 4 3" xfId="120" xr:uid="{00000000-0005-0000-0000-000078000000}"/>
    <cellStyle name="標準 40" xfId="121" xr:uid="{00000000-0005-0000-0000-000079000000}"/>
    <cellStyle name="標準 41" xfId="122" xr:uid="{00000000-0005-0000-0000-00007A000000}"/>
    <cellStyle name="標準 42" xfId="123" xr:uid="{00000000-0005-0000-0000-00007B000000}"/>
    <cellStyle name="標準 43" xfId="124" xr:uid="{00000000-0005-0000-0000-00007C000000}"/>
    <cellStyle name="標準 44" xfId="125" xr:uid="{00000000-0005-0000-0000-00007D000000}"/>
    <cellStyle name="標準 45" xfId="126" xr:uid="{00000000-0005-0000-0000-00007E000000}"/>
    <cellStyle name="標準 46" xfId="127" xr:uid="{00000000-0005-0000-0000-00007F000000}"/>
    <cellStyle name="標準 47" xfId="128" xr:uid="{00000000-0005-0000-0000-000080000000}"/>
    <cellStyle name="標準 48" xfId="129" xr:uid="{00000000-0005-0000-0000-000081000000}"/>
    <cellStyle name="標準 49" xfId="130" xr:uid="{00000000-0005-0000-0000-000082000000}"/>
    <cellStyle name="標準 5" xfId="131" xr:uid="{00000000-0005-0000-0000-000083000000}"/>
    <cellStyle name="標準 5 2" xfId="132" xr:uid="{00000000-0005-0000-0000-000084000000}"/>
    <cellStyle name="標準 5 3" xfId="133" xr:uid="{00000000-0005-0000-0000-000085000000}"/>
    <cellStyle name="標準 50" xfId="134" xr:uid="{00000000-0005-0000-0000-000086000000}"/>
    <cellStyle name="標準 51" xfId="135" xr:uid="{00000000-0005-0000-0000-000087000000}"/>
    <cellStyle name="標準 52" xfId="136" xr:uid="{00000000-0005-0000-0000-000088000000}"/>
    <cellStyle name="標準 53" xfId="137" xr:uid="{00000000-0005-0000-0000-000089000000}"/>
    <cellStyle name="標準 54" xfId="138" xr:uid="{00000000-0005-0000-0000-00008A000000}"/>
    <cellStyle name="標準 55" xfId="139" xr:uid="{00000000-0005-0000-0000-00008B000000}"/>
    <cellStyle name="標準 56" xfId="140" xr:uid="{00000000-0005-0000-0000-00008C000000}"/>
    <cellStyle name="標準 57" xfId="141" xr:uid="{00000000-0005-0000-0000-00008D000000}"/>
    <cellStyle name="標準 58" xfId="142" xr:uid="{00000000-0005-0000-0000-00008E000000}"/>
    <cellStyle name="標準 59" xfId="143" xr:uid="{00000000-0005-0000-0000-00008F000000}"/>
    <cellStyle name="標準 6" xfId="144" xr:uid="{00000000-0005-0000-0000-000090000000}"/>
    <cellStyle name="標準 6 2" xfId="145" xr:uid="{00000000-0005-0000-0000-000091000000}"/>
    <cellStyle name="標準 6 3" xfId="146" xr:uid="{00000000-0005-0000-0000-000092000000}"/>
    <cellStyle name="標準 60" xfId="147" xr:uid="{00000000-0005-0000-0000-000093000000}"/>
    <cellStyle name="標準 61" xfId="148" xr:uid="{00000000-0005-0000-0000-000094000000}"/>
    <cellStyle name="標準 62" xfId="149" xr:uid="{00000000-0005-0000-0000-000095000000}"/>
    <cellStyle name="標準 63" xfId="150" xr:uid="{00000000-0005-0000-0000-000096000000}"/>
    <cellStyle name="標準 64" xfId="151" xr:uid="{00000000-0005-0000-0000-000097000000}"/>
    <cellStyle name="標準 65" xfId="152" xr:uid="{00000000-0005-0000-0000-000098000000}"/>
    <cellStyle name="標準 66" xfId="153" xr:uid="{00000000-0005-0000-0000-000099000000}"/>
    <cellStyle name="標準 67" xfId="154" xr:uid="{00000000-0005-0000-0000-00009A000000}"/>
    <cellStyle name="標準 68" xfId="155" xr:uid="{00000000-0005-0000-0000-00009B000000}"/>
    <cellStyle name="標準 69" xfId="156" xr:uid="{00000000-0005-0000-0000-00009C000000}"/>
    <cellStyle name="標準 7" xfId="157" xr:uid="{00000000-0005-0000-0000-00009D000000}"/>
    <cellStyle name="標準 7 2" xfId="158" xr:uid="{00000000-0005-0000-0000-00009E000000}"/>
    <cellStyle name="標準 7 3" xfId="159" xr:uid="{00000000-0005-0000-0000-00009F000000}"/>
    <cellStyle name="標準 70" xfId="160" xr:uid="{00000000-0005-0000-0000-0000A0000000}"/>
    <cellStyle name="標準 71" xfId="161" xr:uid="{00000000-0005-0000-0000-0000A1000000}"/>
    <cellStyle name="標準 72" xfId="162" xr:uid="{00000000-0005-0000-0000-0000A2000000}"/>
    <cellStyle name="標準 73" xfId="163" xr:uid="{00000000-0005-0000-0000-0000A3000000}"/>
    <cellStyle name="標準 74" xfId="164" xr:uid="{00000000-0005-0000-0000-0000A4000000}"/>
    <cellStyle name="標準 75" xfId="165" xr:uid="{00000000-0005-0000-0000-0000A5000000}"/>
    <cellStyle name="標準 76" xfId="166" xr:uid="{00000000-0005-0000-0000-0000A6000000}"/>
    <cellStyle name="標準 77" xfId="167" xr:uid="{00000000-0005-0000-0000-0000A7000000}"/>
    <cellStyle name="標準 78" xfId="168" xr:uid="{00000000-0005-0000-0000-0000A8000000}"/>
    <cellStyle name="標準 79" xfId="169" xr:uid="{00000000-0005-0000-0000-0000A9000000}"/>
    <cellStyle name="標準 8" xfId="170" xr:uid="{00000000-0005-0000-0000-0000AA000000}"/>
    <cellStyle name="標準 8 2" xfId="171" xr:uid="{00000000-0005-0000-0000-0000AB000000}"/>
    <cellStyle name="標準 8 3" xfId="172" xr:uid="{00000000-0005-0000-0000-0000AC000000}"/>
    <cellStyle name="標準 9" xfId="173" xr:uid="{00000000-0005-0000-0000-0000AD000000}"/>
    <cellStyle name="標準 9 2" xfId="174" xr:uid="{00000000-0005-0000-0000-0000AE000000}"/>
    <cellStyle name="標準 9 3" xfId="175" xr:uid="{00000000-0005-0000-0000-0000AF000000}"/>
    <cellStyle name="標準_印旛沼浄水場配水水質" xfId="176" xr:uid="{00000000-0005-0000-0000-0000B0000000}"/>
    <cellStyle name="標準_水質年報（北総地区)" xfId="179" xr:uid="{00000000-0005-0000-0000-0000B1000000}"/>
    <cellStyle name="標準_北総水質月報H22-1" xfId="177" xr:uid="{00000000-0005-0000-0000-0000B2000000}"/>
    <cellStyle name="良い 2" xfId="178" xr:uid="{00000000-0005-0000-0000-0000B3000000}"/>
  </cellStyles>
  <dxfs count="260">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s>
  <tableStyles count="0" defaultTableStyle="TableStyleMedium9" defaultPivotStyle="PivotStyleLight16"/>
  <colors>
    <mruColors>
      <color rgb="FFCCFFFF"/>
      <color rgb="FFCCFFCC"/>
      <color rgb="FFDDDDDD"/>
      <color rgb="FFFFFF99"/>
      <color rgb="FFFFCC66"/>
      <color rgb="FF66CCFF"/>
      <color rgb="FFD9D9D9"/>
      <color rgb="FFFFFF66"/>
      <color rgb="FFFFCCCC"/>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145676</xdr:colOff>
      <xdr:row>3</xdr:row>
      <xdr:rowOff>0</xdr:rowOff>
    </xdr:from>
    <xdr:to>
      <xdr:col>3</xdr:col>
      <xdr:colOff>1277470</xdr:colOff>
      <xdr:row>5</xdr:row>
      <xdr:rowOff>0</xdr:rowOff>
    </xdr:to>
    <xdr:cxnSp macro="">
      <xdr:nvCxnSpPr>
        <xdr:cNvPr id="6" name="直線コネクタ 5">
          <a:extLst>
            <a:ext uri="{FF2B5EF4-FFF2-40B4-BE49-F238E27FC236}">
              <a16:creationId xmlns:a16="http://schemas.microsoft.com/office/drawing/2014/main" id="{00000000-0008-0000-0900-000006000000}"/>
            </a:ext>
          </a:extLst>
        </xdr:cNvPr>
        <xdr:cNvCxnSpPr/>
      </xdr:nvCxnSpPr>
      <xdr:spPr bwMode="auto">
        <a:xfrm>
          <a:off x="930088" y="437029"/>
          <a:ext cx="1131794" cy="392206"/>
        </a:xfrm>
        <a:prstGeom prst="line">
          <a:avLst/>
        </a:prstGeom>
        <a:ln w="3175">
          <a:solidFill>
            <a:schemeClr val="tx1">
              <a:lumMod val="50000"/>
              <a:lumOff val="50000"/>
            </a:schemeClr>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0.bin"/><Relationship Id="rId1" Type="http://schemas.openxmlformats.org/officeDocument/2006/relationships/hyperlink" Target="http://www.pref.chiba.lg.jp/suidou/kyshisetsu/press/2011/odei.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pref.chiba.lg.jp/shigen/haishutsu/juur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21"/>
  <sheetViews>
    <sheetView tabSelected="1" view="pageBreakPreview" zoomScale="85" zoomScaleNormal="70" zoomScaleSheetLayoutView="85" workbookViewId="0">
      <pane xSplit="1" ySplit="3" topLeftCell="B394" activePane="bottomRight" state="frozen"/>
      <selection activeCell="T370" sqref="T370"/>
      <selection pane="topRight" activeCell="T370" sqref="T370"/>
      <selection pane="bottomLeft" activeCell="T370" sqref="T370"/>
      <selection pane="bottomRight" activeCell="T409" sqref="T409"/>
    </sheetView>
  </sheetViews>
  <sheetFormatPr defaultRowHeight="13.2" x14ac:dyDescent="0.2"/>
  <cols>
    <col min="1" max="1" width="4.109375" customWidth="1"/>
    <col min="2" max="2" width="3.33203125" customWidth="1"/>
    <col min="3" max="3" width="4.6640625" customWidth="1"/>
    <col min="4" max="19" width="5.33203125" customWidth="1"/>
    <col min="20" max="21" width="8.88671875" customWidth="1"/>
    <col min="22" max="22" width="1.88671875" customWidth="1"/>
    <col min="23" max="23" width="15.33203125" customWidth="1"/>
    <col min="24" max="26" width="5.6640625" customWidth="1"/>
  </cols>
  <sheetData>
    <row r="1" spans="1:26" ht="16.2" x14ac:dyDescent="0.2">
      <c r="B1" s="1063" t="s">
        <v>28</v>
      </c>
      <c r="C1" s="1063"/>
      <c r="D1" s="1063"/>
      <c r="E1" s="1063"/>
      <c r="F1" s="381"/>
      <c r="G1" s="381" t="s">
        <v>396</v>
      </c>
      <c r="H1" s="34"/>
      <c r="M1" s="34"/>
      <c r="N1" s="34"/>
      <c r="O1" s="34"/>
      <c r="P1" s="34"/>
      <c r="Q1" s="34"/>
      <c r="R1" s="34"/>
      <c r="S1" s="34"/>
    </row>
    <row r="2" spans="1:26" ht="36.75" customHeight="1" x14ac:dyDescent="0.2">
      <c r="A2" s="327" t="s">
        <v>336</v>
      </c>
      <c r="B2" s="327" t="s">
        <v>0</v>
      </c>
      <c r="C2" s="333" t="s">
        <v>10</v>
      </c>
      <c r="D2" s="226" t="s">
        <v>1</v>
      </c>
      <c r="E2" s="319" t="s">
        <v>295</v>
      </c>
      <c r="F2" s="319" t="s">
        <v>296</v>
      </c>
      <c r="G2" s="1054" t="s">
        <v>6</v>
      </c>
      <c r="H2" s="1055"/>
      <c r="I2" s="1054" t="s">
        <v>7</v>
      </c>
      <c r="J2" s="1055"/>
      <c r="K2" s="1054" t="s">
        <v>26</v>
      </c>
      <c r="L2" s="1055"/>
      <c r="M2" s="1054" t="s">
        <v>8</v>
      </c>
      <c r="N2" s="1055"/>
      <c r="O2" s="227" t="s">
        <v>306</v>
      </c>
      <c r="P2" s="228" t="s">
        <v>307</v>
      </c>
      <c r="Q2" s="228" t="s">
        <v>308</v>
      </c>
      <c r="R2" s="228" t="s">
        <v>309</v>
      </c>
      <c r="S2" s="227" t="s">
        <v>310</v>
      </c>
      <c r="T2" s="91" t="s">
        <v>204</v>
      </c>
      <c r="U2" s="93" t="s">
        <v>205</v>
      </c>
      <c r="V2" s="332"/>
      <c r="W2" s="1039" t="s">
        <v>3</v>
      </c>
      <c r="X2" s="1040"/>
      <c r="Y2" s="1040"/>
      <c r="Z2" s="1041"/>
    </row>
    <row r="3" spans="1:26" ht="13.5" customHeight="1" x14ac:dyDescent="0.2">
      <c r="A3" s="328"/>
      <c r="B3" s="328"/>
      <c r="C3" s="334"/>
      <c r="D3" s="318"/>
      <c r="E3" s="41"/>
      <c r="F3" s="41"/>
      <c r="G3" s="42" t="s">
        <v>4</v>
      </c>
      <c r="H3" s="43" t="s">
        <v>5</v>
      </c>
      <c r="I3" s="42" t="s">
        <v>4</v>
      </c>
      <c r="J3" s="43" t="s">
        <v>5</v>
      </c>
      <c r="K3" s="42" t="s">
        <v>4</v>
      </c>
      <c r="L3" s="43" t="s">
        <v>5</v>
      </c>
      <c r="M3" s="42" t="s">
        <v>4</v>
      </c>
      <c r="N3" s="43" t="s">
        <v>5</v>
      </c>
      <c r="O3" s="43" t="s">
        <v>5</v>
      </c>
      <c r="P3" s="43" t="s">
        <v>5</v>
      </c>
      <c r="Q3" s="43" t="s">
        <v>5</v>
      </c>
      <c r="R3" s="43" t="s">
        <v>5</v>
      </c>
      <c r="S3" s="43" t="s">
        <v>5</v>
      </c>
      <c r="T3" s="94" t="s">
        <v>274</v>
      </c>
      <c r="U3" s="92" t="s">
        <v>230</v>
      </c>
      <c r="V3" s="423"/>
      <c r="W3" s="1042"/>
      <c r="X3" s="1043"/>
      <c r="Y3" s="1043"/>
      <c r="Z3" s="1044"/>
    </row>
    <row r="4" spans="1:26" ht="13.5" customHeight="1" x14ac:dyDescent="0.2">
      <c r="A4" s="1058" t="s">
        <v>18</v>
      </c>
      <c r="B4" s="329">
        <v>45748</v>
      </c>
      <c r="C4" s="433" t="str">
        <f>IF(B4="","",IF(WEEKDAY(B4)=1,"(日)",IF(WEEKDAY(B4)=2,"(月)",IF(WEEKDAY(B4)=3,"(火)",IF(WEEKDAY(B4)=4,"(水)",IF(WEEKDAY(B4)=5,"(木)",IF(WEEKDAY(B4)=6,"(金)","(土)")))))))</f>
        <v>(火)</v>
      </c>
      <c r="D4" s="492" t="s">
        <v>404</v>
      </c>
      <c r="E4" s="493">
        <v>46.5</v>
      </c>
      <c r="F4" s="494">
        <v>5.0999999999999996</v>
      </c>
      <c r="G4" s="10">
        <v>12.4</v>
      </c>
      <c r="H4" s="218">
        <v>13.4</v>
      </c>
      <c r="I4" s="495">
        <v>4.3</v>
      </c>
      <c r="J4" s="496">
        <v>3.6</v>
      </c>
      <c r="K4" s="10">
        <v>7.51</v>
      </c>
      <c r="L4" s="218">
        <v>7.57</v>
      </c>
      <c r="M4" s="495">
        <v>18.100000000000001</v>
      </c>
      <c r="N4" s="496">
        <v>19.7</v>
      </c>
      <c r="O4" s="497">
        <v>32.4</v>
      </c>
      <c r="P4" s="497">
        <v>59.1</v>
      </c>
      <c r="Q4" s="496">
        <v>16.600000000000001</v>
      </c>
      <c r="R4" s="498">
        <v>133</v>
      </c>
      <c r="S4" s="499">
        <v>0.15</v>
      </c>
      <c r="T4" s="632">
        <v>150</v>
      </c>
      <c r="U4" s="865">
        <v>46</v>
      </c>
      <c r="V4" s="424"/>
      <c r="W4" s="340" t="s">
        <v>305</v>
      </c>
      <c r="X4" s="344"/>
      <c r="Y4" s="343">
        <v>45757</v>
      </c>
      <c r="Z4" s="341"/>
    </row>
    <row r="5" spans="1:26" x14ac:dyDescent="0.2">
      <c r="A5" s="1059"/>
      <c r="B5" s="330">
        <v>45749</v>
      </c>
      <c r="C5" s="434" t="str">
        <f t="shared" ref="C5:C33" si="0">IF(B5="","",IF(WEEKDAY(B5)=1,"(日)",IF(WEEKDAY(B5)=2,"(月)",IF(WEEKDAY(B5)=3,"(火)",IF(WEEKDAY(B5)=4,"(水)",IF(WEEKDAY(B5)=5,"(木)",IF(WEEKDAY(B5)=6,"(金)","(土)")))))))</f>
        <v>(水)</v>
      </c>
      <c r="D5" s="502" t="s">
        <v>404</v>
      </c>
      <c r="E5" s="503">
        <v>31.5</v>
      </c>
      <c r="F5" s="504">
        <v>8.4</v>
      </c>
      <c r="G5" s="11">
        <v>10.5</v>
      </c>
      <c r="H5" s="219">
        <v>11.7</v>
      </c>
      <c r="I5" s="12">
        <v>6</v>
      </c>
      <c r="J5" s="221">
        <v>3.5</v>
      </c>
      <c r="K5" s="11">
        <v>7.39</v>
      </c>
      <c r="L5" s="219">
        <v>7.49</v>
      </c>
      <c r="M5" s="12">
        <v>16.399999999999999</v>
      </c>
      <c r="N5" s="221">
        <v>17</v>
      </c>
      <c r="O5" s="220">
        <v>29</v>
      </c>
      <c r="P5" s="220">
        <v>50.1</v>
      </c>
      <c r="Q5" s="221">
        <v>13.2</v>
      </c>
      <c r="R5" s="222">
        <v>114</v>
      </c>
      <c r="S5" s="505">
        <v>0.15</v>
      </c>
      <c r="T5" s="639">
        <v>283</v>
      </c>
      <c r="U5" s="866">
        <v>64</v>
      </c>
      <c r="V5" s="424"/>
      <c r="W5" s="345" t="s">
        <v>304</v>
      </c>
      <c r="X5" s="366" t="s">
        <v>303</v>
      </c>
      <c r="Y5" s="349">
        <v>17</v>
      </c>
      <c r="Z5" s="350"/>
    </row>
    <row r="6" spans="1:26" x14ac:dyDescent="0.2">
      <c r="A6" s="1059"/>
      <c r="B6" s="330">
        <v>45750</v>
      </c>
      <c r="C6" s="434" t="str">
        <f t="shared" si="0"/>
        <v>(木)</v>
      </c>
      <c r="D6" s="502" t="s">
        <v>404</v>
      </c>
      <c r="E6" s="503">
        <v>5.5</v>
      </c>
      <c r="F6" s="504">
        <v>8.9</v>
      </c>
      <c r="G6" s="11">
        <v>10</v>
      </c>
      <c r="H6" s="219">
        <v>10.5</v>
      </c>
      <c r="I6" s="12">
        <v>6.4</v>
      </c>
      <c r="J6" s="221">
        <v>3</v>
      </c>
      <c r="K6" s="11">
        <v>7.41</v>
      </c>
      <c r="L6" s="219">
        <v>7.4</v>
      </c>
      <c r="M6" s="12">
        <v>15.6</v>
      </c>
      <c r="N6" s="221">
        <v>15.8</v>
      </c>
      <c r="O6" s="220">
        <v>30.1</v>
      </c>
      <c r="P6" s="220">
        <v>49.1</v>
      </c>
      <c r="Q6" s="221">
        <v>12.2</v>
      </c>
      <c r="R6" s="222">
        <v>113</v>
      </c>
      <c r="S6" s="505">
        <v>0.15</v>
      </c>
      <c r="T6" s="639">
        <v>592</v>
      </c>
      <c r="U6" s="866">
        <v>124</v>
      </c>
      <c r="V6" s="424"/>
      <c r="W6" s="4" t="s">
        <v>19</v>
      </c>
      <c r="X6" s="5" t="s">
        <v>20</v>
      </c>
      <c r="Y6" s="6" t="s">
        <v>21</v>
      </c>
      <c r="Z6" s="5" t="s">
        <v>22</v>
      </c>
    </row>
    <row r="7" spans="1:26" x14ac:dyDescent="0.2">
      <c r="A7" s="1059"/>
      <c r="B7" s="330">
        <v>45751</v>
      </c>
      <c r="C7" s="434" t="str">
        <f t="shared" si="0"/>
        <v>(金)</v>
      </c>
      <c r="D7" s="502" t="s">
        <v>405</v>
      </c>
      <c r="E7" s="503" t="s">
        <v>24</v>
      </c>
      <c r="F7" s="504">
        <v>9.6</v>
      </c>
      <c r="G7" s="11">
        <v>10.6</v>
      </c>
      <c r="H7" s="219">
        <v>10.6</v>
      </c>
      <c r="I7" s="12">
        <v>7.1</v>
      </c>
      <c r="J7" s="221">
        <v>2.8</v>
      </c>
      <c r="K7" s="11">
        <v>7.33</v>
      </c>
      <c r="L7" s="219">
        <v>7.36</v>
      </c>
      <c r="M7" s="12">
        <v>19</v>
      </c>
      <c r="N7" s="221">
        <v>18.100000000000001</v>
      </c>
      <c r="O7" s="220">
        <v>31.8</v>
      </c>
      <c r="P7" s="220">
        <v>55.1</v>
      </c>
      <c r="Q7" s="221">
        <v>14.7</v>
      </c>
      <c r="R7" s="222">
        <v>116</v>
      </c>
      <c r="S7" s="505">
        <v>0.14000000000000001</v>
      </c>
      <c r="T7" s="639">
        <v>530</v>
      </c>
      <c r="U7" s="866">
        <v>112</v>
      </c>
      <c r="V7" s="424"/>
      <c r="W7" s="2" t="s">
        <v>182</v>
      </c>
      <c r="X7" s="7" t="s">
        <v>11</v>
      </c>
      <c r="Y7" s="10">
        <v>16</v>
      </c>
      <c r="Z7" s="218">
        <v>15.7</v>
      </c>
    </row>
    <row r="8" spans="1:26" x14ac:dyDescent="0.2">
      <c r="A8" s="1059"/>
      <c r="B8" s="330">
        <v>45752</v>
      </c>
      <c r="C8" s="434" t="str">
        <f t="shared" si="0"/>
        <v>(土)</v>
      </c>
      <c r="D8" s="502" t="s">
        <v>405</v>
      </c>
      <c r="E8" s="503" t="s">
        <v>24</v>
      </c>
      <c r="F8" s="504">
        <v>11.3</v>
      </c>
      <c r="G8" s="11">
        <v>12.2</v>
      </c>
      <c r="H8" s="219">
        <v>11.7</v>
      </c>
      <c r="I8" s="12">
        <v>5.6</v>
      </c>
      <c r="J8" s="221">
        <v>3.4</v>
      </c>
      <c r="K8" s="11">
        <v>7.32</v>
      </c>
      <c r="L8" s="219">
        <v>7.32</v>
      </c>
      <c r="M8" s="12">
        <v>18.899999999999999</v>
      </c>
      <c r="N8" s="221">
        <v>18.100000000000001</v>
      </c>
      <c r="O8" s="220"/>
      <c r="P8" s="220"/>
      <c r="Q8" s="221"/>
      <c r="R8" s="222"/>
      <c r="S8" s="505"/>
      <c r="T8" s="639">
        <v>371</v>
      </c>
      <c r="U8" s="866">
        <v>95</v>
      </c>
      <c r="V8" s="424"/>
      <c r="W8" s="3" t="s">
        <v>183</v>
      </c>
      <c r="X8" s="8" t="s">
        <v>184</v>
      </c>
      <c r="Y8" s="11">
        <v>4.5</v>
      </c>
      <c r="Z8" s="219">
        <v>2.7</v>
      </c>
    </row>
    <row r="9" spans="1:26" x14ac:dyDescent="0.2">
      <c r="A9" s="1059"/>
      <c r="B9" s="330">
        <v>45753</v>
      </c>
      <c r="C9" s="434" t="str">
        <f t="shared" si="0"/>
        <v>(日)</v>
      </c>
      <c r="D9" s="502" t="s">
        <v>405</v>
      </c>
      <c r="E9" s="503">
        <v>0</v>
      </c>
      <c r="F9" s="504">
        <v>17.100000000000001</v>
      </c>
      <c r="G9" s="11">
        <v>13.2</v>
      </c>
      <c r="H9" s="219">
        <v>12.7</v>
      </c>
      <c r="I9" s="12">
        <v>5.0999999999999996</v>
      </c>
      <c r="J9" s="221">
        <v>3.5</v>
      </c>
      <c r="K9" s="11">
        <v>7.39</v>
      </c>
      <c r="L9" s="219">
        <v>7.42</v>
      </c>
      <c r="M9" s="12">
        <v>19.5</v>
      </c>
      <c r="N9" s="221">
        <v>19.899999999999999</v>
      </c>
      <c r="O9" s="220"/>
      <c r="P9" s="220"/>
      <c r="Q9" s="221"/>
      <c r="R9" s="222"/>
      <c r="S9" s="505"/>
      <c r="T9" s="639">
        <v>186</v>
      </c>
      <c r="U9" s="866">
        <v>89</v>
      </c>
      <c r="V9" s="424"/>
      <c r="W9" s="3" t="s">
        <v>12</v>
      </c>
      <c r="X9" s="8"/>
      <c r="Y9" s="11">
        <v>7.43</v>
      </c>
      <c r="Z9" s="219">
        <v>7.5</v>
      </c>
    </row>
    <row r="10" spans="1:26" x14ac:dyDescent="0.2">
      <c r="A10" s="1059"/>
      <c r="B10" s="330">
        <v>45754</v>
      </c>
      <c r="C10" s="434" t="str">
        <f t="shared" si="0"/>
        <v>(月)</v>
      </c>
      <c r="D10" s="502" t="s">
        <v>406</v>
      </c>
      <c r="E10" s="503" t="s">
        <v>24</v>
      </c>
      <c r="F10" s="504">
        <v>13.1</v>
      </c>
      <c r="G10" s="11">
        <v>14.5</v>
      </c>
      <c r="H10" s="219">
        <v>14</v>
      </c>
      <c r="I10" s="12">
        <v>4.2</v>
      </c>
      <c r="J10" s="221">
        <v>3.2</v>
      </c>
      <c r="K10" s="11">
        <v>7.41</v>
      </c>
      <c r="L10" s="219">
        <v>7.49</v>
      </c>
      <c r="M10" s="12">
        <v>18.899999999999999</v>
      </c>
      <c r="N10" s="221">
        <v>19.3</v>
      </c>
      <c r="O10" s="220">
        <v>30.9</v>
      </c>
      <c r="P10" s="220">
        <v>60.5</v>
      </c>
      <c r="Q10" s="221">
        <v>14.7</v>
      </c>
      <c r="R10" s="222">
        <v>124</v>
      </c>
      <c r="S10" s="505">
        <v>0.13</v>
      </c>
      <c r="T10" s="639">
        <v>27</v>
      </c>
      <c r="U10" s="866">
        <v>71</v>
      </c>
      <c r="V10" s="424"/>
      <c r="W10" s="3" t="s">
        <v>185</v>
      </c>
      <c r="X10" s="8" t="s">
        <v>13</v>
      </c>
      <c r="Y10" s="307">
        <v>20.100000000000001</v>
      </c>
      <c r="Z10" s="219">
        <v>20.6</v>
      </c>
    </row>
    <row r="11" spans="1:26" x14ac:dyDescent="0.2">
      <c r="A11" s="1059"/>
      <c r="B11" s="330">
        <v>45755</v>
      </c>
      <c r="C11" s="434" t="str">
        <f t="shared" si="0"/>
        <v>(火)</v>
      </c>
      <c r="D11" s="502" t="s">
        <v>405</v>
      </c>
      <c r="E11" s="503" t="s">
        <v>24</v>
      </c>
      <c r="F11" s="504">
        <v>14.3</v>
      </c>
      <c r="G11" s="11">
        <v>13.5</v>
      </c>
      <c r="H11" s="219">
        <v>13.8</v>
      </c>
      <c r="I11" s="12">
        <v>3.9</v>
      </c>
      <c r="J11" s="221">
        <v>3</v>
      </c>
      <c r="K11" s="11">
        <v>7.39</v>
      </c>
      <c r="L11" s="219">
        <v>7.45</v>
      </c>
      <c r="M11" s="12">
        <v>19</v>
      </c>
      <c r="N11" s="221">
        <v>19.100000000000001</v>
      </c>
      <c r="O11" s="220">
        <v>30.6</v>
      </c>
      <c r="P11" s="220">
        <v>59.9</v>
      </c>
      <c r="Q11" s="221">
        <v>14</v>
      </c>
      <c r="R11" s="222">
        <v>128</v>
      </c>
      <c r="S11" s="505">
        <v>0.13</v>
      </c>
      <c r="T11" s="639">
        <v>71</v>
      </c>
      <c r="U11" s="866">
        <v>74</v>
      </c>
      <c r="V11" s="424"/>
      <c r="W11" s="3" t="s">
        <v>186</v>
      </c>
      <c r="X11" s="236" t="s">
        <v>311</v>
      </c>
      <c r="Y11" s="274">
        <v>29.5</v>
      </c>
      <c r="Z11" s="239">
        <v>30.7</v>
      </c>
    </row>
    <row r="12" spans="1:26" x14ac:dyDescent="0.2">
      <c r="A12" s="1059"/>
      <c r="B12" s="330">
        <v>45756</v>
      </c>
      <c r="C12" s="434" t="str">
        <f t="shared" si="0"/>
        <v>(水)</v>
      </c>
      <c r="D12" s="502" t="s">
        <v>405</v>
      </c>
      <c r="E12" s="503" t="s">
        <v>24</v>
      </c>
      <c r="F12" s="504">
        <v>17.600000000000001</v>
      </c>
      <c r="G12" s="11">
        <v>14.9</v>
      </c>
      <c r="H12" s="219">
        <v>14.9</v>
      </c>
      <c r="I12" s="12">
        <v>4.0999999999999996</v>
      </c>
      <c r="J12" s="221">
        <v>2.9</v>
      </c>
      <c r="K12" s="11">
        <v>7.41</v>
      </c>
      <c r="L12" s="219">
        <v>7.48</v>
      </c>
      <c r="M12" s="12">
        <v>20.7</v>
      </c>
      <c r="N12" s="221">
        <v>20.399999999999999</v>
      </c>
      <c r="O12" s="220">
        <v>30.1</v>
      </c>
      <c r="P12" s="220">
        <v>63.5</v>
      </c>
      <c r="Q12" s="221">
        <v>15.7</v>
      </c>
      <c r="R12" s="222">
        <v>137</v>
      </c>
      <c r="S12" s="505">
        <v>0.1</v>
      </c>
      <c r="T12" s="639">
        <v>0</v>
      </c>
      <c r="U12" s="866">
        <v>68</v>
      </c>
      <c r="V12" s="424"/>
      <c r="W12" s="3" t="s">
        <v>187</v>
      </c>
      <c r="X12" s="236" t="s">
        <v>311</v>
      </c>
      <c r="Y12" s="274">
        <v>63.1</v>
      </c>
      <c r="Z12" s="239">
        <v>65.099999999999994</v>
      </c>
    </row>
    <row r="13" spans="1:26" x14ac:dyDescent="0.2">
      <c r="A13" s="1059"/>
      <c r="B13" s="330">
        <v>45757</v>
      </c>
      <c r="C13" s="434" t="str">
        <f t="shared" si="0"/>
        <v>(木)</v>
      </c>
      <c r="D13" s="502" t="s">
        <v>406</v>
      </c>
      <c r="E13" s="503">
        <v>9</v>
      </c>
      <c r="F13" s="504">
        <v>17</v>
      </c>
      <c r="G13" s="11">
        <v>16</v>
      </c>
      <c r="H13" s="219">
        <v>15.7</v>
      </c>
      <c r="I13" s="12">
        <v>4.5</v>
      </c>
      <c r="J13" s="221">
        <v>2.7</v>
      </c>
      <c r="K13" s="11">
        <v>7.43</v>
      </c>
      <c r="L13" s="219">
        <v>7.5</v>
      </c>
      <c r="M13" s="12">
        <v>20.100000000000001</v>
      </c>
      <c r="N13" s="221">
        <v>20.6</v>
      </c>
      <c r="O13" s="220">
        <v>30.7</v>
      </c>
      <c r="P13" s="220">
        <v>65.099999999999994</v>
      </c>
      <c r="Q13" s="221">
        <v>16.399999999999999</v>
      </c>
      <c r="R13" s="222">
        <v>139</v>
      </c>
      <c r="S13" s="505">
        <v>0.09</v>
      </c>
      <c r="T13" s="639">
        <v>9</v>
      </c>
      <c r="U13" s="866">
        <v>64</v>
      </c>
      <c r="V13" s="424"/>
      <c r="W13" s="3" t="s">
        <v>188</v>
      </c>
      <c r="X13" s="236" t="s">
        <v>311</v>
      </c>
      <c r="Y13" s="274">
        <v>46.1</v>
      </c>
      <c r="Z13" s="239">
        <v>47.9</v>
      </c>
    </row>
    <row r="14" spans="1:26" x14ac:dyDescent="0.2">
      <c r="A14" s="1059"/>
      <c r="B14" s="330">
        <v>45758</v>
      </c>
      <c r="C14" s="434" t="str">
        <f t="shared" si="0"/>
        <v>(金)</v>
      </c>
      <c r="D14" s="502" t="s">
        <v>406</v>
      </c>
      <c r="E14" s="503">
        <v>0</v>
      </c>
      <c r="F14" s="504">
        <v>15.3</v>
      </c>
      <c r="G14" s="11">
        <v>16.3</v>
      </c>
      <c r="H14" s="219">
        <v>16.3</v>
      </c>
      <c r="I14" s="12">
        <v>3.7</v>
      </c>
      <c r="J14" s="221">
        <v>2.6</v>
      </c>
      <c r="K14" s="11">
        <v>7.42</v>
      </c>
      <c r="L14" s="219">
        <v>7.52</v>
      </c>
      <c r="M14" s="12">
        <v>18.899999999999999</v>
      </c>
      <c r="N14" s="221">
        <v>19.600000000000001</v>
      </c>
      <c r="O14" s="220">
        <v>30.9</v>
      </c>
      <c r="P14" s="220">
        <v>61.3</v>
      </c>
      <c r="Q14" s="221">
        <v>15</v>
      </c>
      <c r="R14" s="222">
        <v>136</v>
      </c>
      <c r="S14" s="505">
        <v>0.11</v>
      </c>
      <c r="T14" s="639">
        <v>18</v>
      </c>
      <c r="U14" s="866">
        <v>64</v>
      </c>
      <c r="V14" s="424"/>
      <c r="W14" s="3" t="s">
        <v>189</v>
      </c>
      <c r="X14" s="236" t="s">
        <v>311</v>
      </c>
      <c r="Y14" s="274">
        <v>17</v>
      </c>
      <c r="Z14" s="239">
        <v>17.2</v>
      </c>
    </row>
    <row r="15" spans="1:26" x14ac:dyDescent="0.2">
      <c r="A15" s="1059"/>
      <c r="B15" s="330">
        <v>45759</v>
      </c>
      <c r="C15" s="434" t="str">
        <f t="shared" si="0"/>
        <v>(土)</v>
      </c>
      <c r="D15" s="502" t="s">
        <v>405</v>
      </c>
      <c r="E15" s="503" t="s">
        <v>24</v>
      </c>
      <c r="F15" s="504">
        <v>16.3</v>
      </c>
      <c r="G15" s="11">
        <v>16.3</v>
      </c>
      <c r="H15" s="219">
        <v>16.3</v>
      </c>
      <c r="I15" s="12">
        <v>5.4</v>
      </c>
      <c r="J15" s="221">
        <v>2.6</v>
      </c>
      <c r="K15" s="11">
        <v>7.38</v>
      </c>
      <c r="L15" s="219">
        <v>7.45</v>
      </c>
      <c r="M15" s="12">
        <v>19.600000000000001</v>
      </c>
      <c r="N15" s="221">
        <v>19.7</v>
      </c>
      <c r="O15" s="220"/>
      <c r="P15" s="220"/>
      <c r="Q15" s="221"/>
      <c r="R15" s="222"/>
      <c r="S15" s="505"/>
      <c r="T15" s="639">
        <v>212</v>
      </c>
      <c r="U15" s="866">
        <v>71</v>
      </c>
      <c r="V15" s="424"/>
      <c r="W15" s="3" t="s">
        <v>190</v>
      </c>
      <c r="X15" s="236" t="s">
        <v>311</v>
      </c>
      <c r="Y15" s="137">
        <v>15.5</v>
      </c>
      <c r="Z15" s="240">
        <v>16.399999999999999</v>
      </c>
    </row>
    <row r="16" spans="1:26" x14ac:dyDescent="0.2">
      <c r="A16" s="1059"/>
      <c r="B16" s="330">
        <v>45760</v>
      </c>
      <c r="C16" s="434" t="str">
        <f t="shared" si="0"/>
        <v>(日)</v>
      </c>
      <c r="D16" s="502" t="s">
        <v>406</v>
      </c>
      <c r="E16" s="503">
        <v>5.5</v>
      </c>
      <c r="F16" s="504">
        <v>13.1</v>
      </c>
      <c r="G16" s="11">
        <v>15.8</v>
      </c>
      <c r="H16" s="219">
        <v>16</v>
      </c>
      <c r="I16" s="12">
        <v>4.7</v>
      </c>
      <c r="J16" s="221">
        <v>2.8</v>
      </c>
      <c r="K16" s="11">
        <v>7.35</v>
      </c>
      <c r="L16" s="219">
        <v>7.49</v>
      </c>
      <c r="M16" s="12">
        <v>19</v>
      </c>
      <c r="N16" s="221">
        <v>19.8</v>
      </c>
      <c r="O16" s="220"/>
      <c r="P16" s="220"/>
      <c r="Q16" s="221"/>
      <c r="R16" s="222"/>
      <c r="S16" s="505"/>
      <c r="T16" s="639">
        <v>18</v>
      </c>
      <c r="U16" s="866">
        <v>84</v>
      </c>
      <c r="V16" s="424"/>
      <c r="W16" s="3" t="s">
        <v>191</v>
      </c>
      <c r="X16" s="236" t="s">
        <v>311</v>
      </c>
      <c r="Y16" s="139">
        <v>137</v>
      </c>
      <c r="Z16" s="308">
        <v>139</v>
      </c>
    </row>
    <row r="17" spans="1:26" x14ac:dyDescent="0.2">
      <c r="A17" s="1059"/>
      <c r="B17" s="330">
        <v>45761</v>
      </c>
      <c r="C17" s="434" t="str">
        <f t="shared" si="0"/>
        <v>(月)</v>
      </c>
      <c r="D17" s="502" t="s">
        <v>406</v>
      </c>
      <c r="E17" s="503">
        <v>2.5</v>
      </c>
      <c r="F17" s="504">
        <v>18</v>
      </c>
      <c r="G17" s="11">
        <v>15.8</v>
      </c>
      <c r="H17" s="219">
        <v>15.8</v>
      </c>
      <c r="I17" s="12">
        <v>4.4000000000000004</v>
      </c>
      <c r="J17" s="221">
        <v>2.8</v>
      </c>
      <c r="K17" s="11">
        <v>7.25</v>
      </c>
      <c r="L17" s="219">
        <v>7.4</v>
      </c>
      <c r="M17" s="12">
        <v>20.399999999999999</v>
      </c>
      <c r="N17" s="221">
        <v>18.7</v>
      </c>
      <c r="O17" s="220">
        <v>29.3</v>
      </c>
      <c r="P17" s="220">
        <v>56.3</v>
      </c>
      <c r="Q17" s="221">
        <v>14.9</v>
      </c>
      <c r="R17" s="222">
        <v>132</v>
      </c>
      <c r="S17" s="505">
        <v>0.11</v>
      </c>
      <c r="T17" s="639">
        <v>301</v>
      </c>
      <c r="U17" s="866">
        <v>107</v>
      </c>
      <c r="V17" s="424"/>
      <c r="W17" s="3" t="s">
        <v>192</v>
      </c>
      <c r="X17" s="236" t="s">
        <v>311</v>
      </c>
      <c r="Y17" s="138">
        <v>0.15</v>
      </c>
      <c r="Z17" s="223">
        <v>0.09</v>
      </c>
    </row>
    <row r="18" spans="1:26" x14ac:dyDescent="0.2">
      <c r="A18" s="1059"/>
      <c r="B18" s="330">
        <v>45762</v>
      </c>
      <c r="C18" s="434" t="str">
        <f t="shared" si="0"/>
        <v>(火)</v>
      </c>
      <c r="D18" s="502" t="s">
        <v>405</v>
      </c>
      <c r="E18" s="503">
        <v>0</v>
      </c>
      <c r="F18" s="504">
        <v>16.899999999999999</v>
      </c>
      <c r="G18" s="11">
        <v>15.3</v>
      </c>
      <c r="H18" s="219">
        <v>15.7</v>
      </c>
      <c r="I18" s="12">
        <v>5</v>
      </c>
      <c r="J18" s="221">
        <v>3.2</v>
      </c>
      <c r="K18" s="11">
        <v>7.31</v>
      </c>
      <c r="L18" s="219">
        <v>7.37</v>
      </c>
      <c r="M18" s="12">
        <v>18.3</v>
      </c>
      <c r="N18" s="221">
        <v>18.8</v>
      </c>
      <c r="O18" s="220">
        <v>29.9</v>
      </c>
      <c r="P18" s="220">
        <v>55.1</v>
      </c>
      <c r="Q18" s="221">
        <v>16</v>
      </c>
      <c r="R18" s="222">
        <v>132</v>
      </c>
      <c r="S18" s="505">
        <v>0.14000000000000001</v>
      </c>
      <c r="T18" s="639">
        <v>469</v>
      </c>
      <c r="U18" s="866">
        <v>229</v>
      </c>
      <c r="V18" s="424"/>
      <c r="W18" s="3" t="s">
        <v>14</v>
      </c>
      <c r="X18" s="236" t="s">
        <v>311</v>
      </c>
      <c r="Y18" s="136">
        <v>2.7</v>
      </c>
      <c r="Z18" s="224">
        <v>2.6</v>
      </c>
    </row>
    <row r="19" spans="1:26" x14ac:dyDescent="0.2">
      <c r="A19" s="1059"/>
      <c r="B19" s="330">
        <v>45763</v>
      </c>
      <c r="C19" s="434" t="str">
        <f t="shared" si="0"/>
        <v>(水)</v>
      </c>
      <c r="D19" s="502" t="s">
        <v>405</v>
      </c>
      <c r="E19" s="503" t="s">
        <v>24</v>
      </c>
      <c r="F19" s="504">
        <v>16.8</v>
      </c>
      <c r="G19" s="11">
        <v>13.8</v>
      </c>
      <c r="H19" s="219">
        <v>14.5</v>
      </c>
      <c r="I19" s="12">
        <v>9.8000000000000007</v>
      </c>
      <c r="J19" s="221">
        <v>2.8</v>
      </c>
      <c r="K19" s="11">
        <v>7.2</v>
      </c>
      <c r="L19" s="219">
        <v>7.18</v>
      </c>
      <c r="M19" s="12">
        <v>13.3</v>
      </c>
      <c r="N19" s="221">
        <v>16.3</v>
      </c>
      <c r="O19" s="220">
        <v>24.1</v>
      </c>
      <c r="P19" s="220">
        <v>49.3</v>
      </c>
      <c r="Q19" s="221">
        <v>14.3</v>
      </c>
      <c r="R19" s="222">
        <v>122</v>
      </c>
      <c r="S19" s="505">
        <v>0.1</v>
      </c>
      <c r="T19" s="639">
        <v>999</v>
      </c>
      <c r="U19" s="866">
        <v>186</v>
      </c>
      <c r="V19" s="424"/>
      <c r="W19" s="3" t="s">
        <v>15</v>
      </c>
      <c r="X19" s="236" t="s">
        <v>311</v>
      </c>
      <c r="Y19" s="136">
        <v>1.2</v>
      </c>
      <c r="Z19" s="224">
        <v>1.2</v>
      </c>
    </row>
    <row r="20" spans="1:26" x14ac:dyDescent="0.2">
      <c r="A20" s="1059"/>
      <c r="B20" s="330">
        <v>45764</v>
      </c>
      <c r="C20" s="434" t="str">
        <f t="shared" si="0"/>
        <v>(木)</v>
      </c>
      <c r="D20" s="502" t="s">
        <v>405</v>
      </c>
      <c r="E20" s="503" t="s">
        <v>24</v>
      </c>
      <c r="F20" s="504">
        <v>17.600000000000001</v>
      </c>
      <c r="G20" s="11">
        <v>13.7</v>
      </c>
      <c r="H20" s="219">
        <v>14.4</v>
      </c>
      <c r="I20" s="12">
        <v>7.3</v>
      </c>
      <c r="J20" s="221">
        <v>3.1</v>
      </c>
      <c r="K20" s="11">
        <v>7.23</v>
      </c>
      <c r="L20" s="219">
        <v>7.14</v>
      </c>
      <c r="M20" s="12">
        <v>15.1</v>
      </c>
      <c r="N20" s="221">
        <v>16</v>
      </c>
      <c r="O20" s="220">
        <v>21.2</v>
      </c>
      <c r="P20" s="220">
        <v>47.7</v>
      </c>
      <c r="Q20" s="221">
        <v>13.4</v>
      </c>
      <c r="R20" s="222">
        <v>118</v>
      </c>
      <c r="S20" s="505">
        <v>0.12</v>
      </c>
      <c r="T20" s="639">
        <v>716</v>
      </c>
      <c r="U20" s="866">
        <v>130</v>
      </c>
      <c r="V20" s="424"/>
      <c r="W20" s="3" t="s">
        <v>193</v>
      </c>
      <c r="X20" s="236" t="s">
        <v>311</v>
      </c>
      <c r="Y20" s="136">
        <v>8.6</v>
      </c>
      <c r="Z20" s="224">
        <v>9.6999999999999993</v>
      </c>
    </row>
    <row r="21" spans="1:26" x14ac:dyDescent="0.2">
      <c r="A21" s="1059"/>
      <c r="B21" s="330">
        <v>45765</v>
      </c>
      <c r="C21" s="434" t="str">
        <f t="shared" si="0"/>
        <v>(金)</v>
      </c>
      <c r="D21" s="502" t="s">
        <v>406</v>
      </c>
      <c r="E21" s="503" t="s">
        <v>24</v>
      </c>
      <c r="F21" s="504">
        <v>18.5</v>
      </c>
      <c r="G21" s="11">
        <v>14.9</v>
      </c>
      <c r="H21" s="219">
        <v>14.8</v>
      </c>
      <c r="I21" s="12">
        <v>6</v>
      </c>
      <c r="J21" s="221">
        <v>2.6</v>
      </c>
      <c r="K21" s="11">
        <v>7.23</v>
      </c>
      <c r="L21" s="219">
        <v>7.18</v>
      </c>
      <c r="M21" s="12">
        <v>16.5</v>
      </c>
      <c r="N21" s="221">
        <v>17.2</v>
      </c>
      <c r="O21" s="220">
        <v>23.3</v>
      </c>
      <c r="P21" s="220">
        <v>51.1</v>
      </c>
      <c r="Q21" s="221">
        <v>14.6</v>
      </c>
      <c r="R21" s="222">
        <v>112</v>
      </c>
      <c r="S21" s="505">
        <v>0.12</v>
      </c>
      <c r="T21" s="639">
        <v>513</v>
      </c>
      <c r="U21" s="866">
        <v>100</v>
      </c>
      <c r="V21" s="424"/>
      <c r="W21" s="3" t="s">
        <v>194</v>
      </c>
      <c r="X21" s="236" t="s">
        <v>311</v>
      </c>
      <c r="Y21" s="138">
        <v>2.5000000000000001E-2</v>
      </c>
      <c r="Z21" s="225">
        <v>1.9E-2</v>
      </c>
    </row>
    <row r="22" spans="1:26" x14ac:dyDescent="0.2">
      <c r="A22" s="1059"/>
      <c r="B22" s="330">
        <v>45766</v>
      </c>
      <c r="C22" s="434" t="str">
        <f t="shared" si="0"/>
        <v>(土)</v>
      </c>
      <c r="D22" s="502" t="s">
        <v>405</v>
      </c>
      <c r="E22" s="503" t="s">
        <v>24</v>
      </c>
      <c r="F22" s="504">
        <v>20.9</v>
      </c>
      <c r="G22" s="11">
        <v>16.399999999999999</v>
      </c>
      <c r="H22" s="219">
        <v>16.2</v>
      </c>
      <c r="I22" s="12">
        <v>4.5999999999999996</v>
      </c>
      <c r="J22" s="221">
        <v>2.7</v>
      </c>
      <c r="K22" s="11">
        <v>7.25</v>
      </c>
      <c r="L22" s="219">
        <v>7.29</v>
      </c>
      <c r="M22" s="12">
        <v>17.399999999999999</v>
      </c>
      <c r="N22" s="221">
        <v>17.5</v>
      </c>
      <c r="O22" s="220"/>
      <c r="P22" s="220"/>
      <c r="Q22" s="221"/>
      <c r="R22" s="222"/>
      <c r="S22" s="505"/>
      <c r="T22" s="639">
        <v>133</v>
      </c>
      <c r="U22" s="866">
        <v>83</v>
      </c>
      <c r="V22" s="424"/>
      <c r="W22" s="3" t="s">
        <v>16</v>
      </c>
      <c r="X22" s="236" t="s">
        <v>311</v>
      </c>
      <c r="Y22" s="138">
        <v>0.03</v>
      </c>
      <c r="Z22" s="225">
        <v>0.03</v>
      </c>
    </row>
    <row r="23" spans="1:26" x14ac:dyDescent="0.2">
      <c r="A23" s="1059"/>
      <c r="B23" s="330">
        <v>45767</v>
      </c>
      <c r="C23" s="434" t="str">
        <f t="shared" si="0"/>
        <v>(日)</v>
      </c>
      <c r="D23" s="502" t="s">
        <v>406</v>
      </c>
      <c r="E23" s="503" t="s">
        <v>24</v>
      </c>
      <c r="F23" s="504">
        <v>19.7</v>
      </c>
      <c r="G23" s="11">
        <v>17.399999999999999</v>
      </c>
      <c r="H23" s="219">
        <v>17.5</v>
      </c>
      <c r="I23" s="12">
        <v>4.7</v>
      </c>
      <c r="J23" s="221">
        <v>3</v>
      </c>
      <c r="K23" s="11">
        <v>7.26</v>
      </c>
      <c r="L23" s="219">
        <v>7.34</v>
      </c>
      <c r="M23" s="12">
        <v>17.2</v>
      </c>
      <c r="N23" s="221">
        <v>18.2</v>
      </c>
      <c r="O23" s="220"/>
      <c r="P23" s="220"/>
      <c r="Q23" s="221"/>
      <c r="R23" s="222"/>
      <c r="S23" s="505"/>
      <c r="T23" s="639">
        <v>141</v>
      </c>
      <c r="U23" s="866">
        <v>91</v>
      </c>
      <c r="V23" s="424"/>
      <c r="W23" s="3" t="s">
        <v>195</v>
      </c>
      <c r="X23" s="236" t="s">
        <v>311</v>
      </c>
      <c r="Y23" s="138">
        <v>1.99</v>
      </c>
      <c r="Z23" s="225">
        <v>1.88</v>
      </c>
    </row>
    <row r="24" spans="1:26" x14ac:dyDescent="0.2">
      <c r="A24" s="1059"/>
      <c r="B24" s="330">
        <v>45768</v>
      </c>
      <c r="C24" s="434" t="str">
        <f t="shared" si="0"/>
        <v>(月)</v>
      </c>
      <c r="D24" s="502" t="s">
        <v>405</v>
      </c>
      <c r="E24" s="503">
        <v>0</v>
      </c>
      <c r="F24" s="504">
        <v>18.2</v>
      </c>
      <c r="G24" s="11">
        <v>18.3</v>
      </c>
      <c r="H24" s="219">
        <v>18</v>
      </c>
      <c r="I24" s="12">
        <v>5.3</v>
      </c>
      <c r="J24" s="221">
        <v>3.2</v>
      </c>
      <c r="K24" s="11">
        <v>7.23</v>
      </c>
      <c r="L24" s="219">
        <v>7.34</v>
      </c>
      <c r="M24" s="12">
        <v>18.5</v>
      </c>
      <c r="N24" s="221">
        <v>17.7</v>
      </c>
      <c r="O24" s="220">
        <v>27.2</v>
      </c>
      <c r="P24" s="220">
        <v>53.5</v>
      </c>
      <c r="Q24" s="221">
        <v>13.8</v>
      </c>
      <c r="R24" s="287">
        <v>117</v>
      </c>
      <c r="S24" s="505">
        <v>0.15</v>
      </c>
      <c r="T24" s="639">
        <v>221</v>
      </c>
      <c r="U24" s="866">
        <v>124</v>
      </c>
      <c r="V24" s="424"/>
      <c r="W24" s="3" t="s">
        <v>196</v>
      </c>
      <c r="X24" s="236" t="s">
        <v>311</v>
      </c>
      <c r="Y24" s="138">
        <v>9.2999999999999999E-2</v>
      </c>
      <c r="Z24" s="225">
        <v>8.5000000000000006E-2</v>
      </c>
    </row>
    <row r="25" spans="1:26" x14ac:dyDescent="0.2">
      <c r="A25" s="1059"/>
      <c r="B25" s="330">
        <v>45769</v>
      </c>
      <c r="C25" s="434" t="str">
        <f t="shared" si="0"/>
        <v>(火)</v>
      </c>
      <c r="D25" s="502" t="s">
        <v>406</v>
      </c>
      <c r="E25" s="503" t="s">
        <v>24</v>
      </c>
      <c r="F25" s="504">
        <v>18.5</v>
      </c>
      <c r="G25" s="11">
        <v>16.8</v>
      </c>
      <c r="H25" s="219">
        <v>18</v>
      </c>
      <c r="I25" s="12">
        <v>6.4</v>
      </c>
      <c r="J25" s="221">
        <v>3</v>
      </c>
      <c r="K25" s="11">
        <v>7.24</v>
      </c>
      <c r="L25" s="219">
        <v>7.28</v>
      </c>
      <c r="M25" s="12">
        <v>13.4</v>
      </c>
      <c r="N25" s="221">
        <v>15.8</v>
      </c>
      <c r="O25" s="220">
        <v>25.1</v>
      </c>
      <c r="P25" s="220">
        <v>49.1</v>
      </c>
      <c r="Q25" s="221">
        <v>11.6</v>
      </c>
      <c r="R25" s="287">
        <v>104</v>
      </c>
      <c r="S25" s="505">
        <v>0.15</v>
      </c>
      <c r="T25" s="639">
        <v>265</v>
      </c>
      <c r="U25" s="866">
        <v>131</v>
      </c>
      <c r="V25" s="424"/>
      <c r="W25" s="3" t="s">
        <v>197</v>
      </c>
      <c r="X25" s="236" t="s">
        <v>311</v>
      </c>
      <c r="Y25" s="136">
        <v>29.1</v>
      </c>
      <c r="Z25" s="224">
        <v>30.6</v>
      </c>
    </row>
    <row r="26" spans="1:26" x14ac:dyDescent="0.2">
      <c r="A26" s="1059"/>
      <c r="B26" s="330">
        <v>45770</v>
      </c>
      <c r="C26" s="434" t="str">
        <f t="shared" si="0"/>
        <v>(水)</v>
      </c>
      <c r="D26" s="502" t="s">
        <v>404</v>
      </c>
      <c r="E26" s="503">
        <v>11</v>
      </c>
      <c r="F26" s="504">
        <v>17.399999999999999</v>
      </c>
      <c r="G26" s="11">
        <v>16.7</v>
      </c>
      <c r="H26" s="219">
        <v>17.2</v>
      </c>
      <c r="I26" s="12">
        <v>7.6</v>
      </c>
      <c r="J26" s="221">
        <v>2.2999999999999998</v>
      </c>
      <c r="K26" s="11">
        <v>7.18</v>
      </c>
      <c r="L26" s="219">
        <v>7.22</v>
      </c>
      <c r="M26" s="12">
        <v>14.3</v>
      </c>
      <c r="N26" s="221">
        <v>20.8</v>
      </c>
      <c r="O26" s="220">
        <v>21.2</v>
      </c>
      <c r="P26" s="220">
        <v>49.1</v>
      </c>
      <c r="Q26" s="221">
        <v>28.8</v>
      </c>
      <c r="R26" s="287">
        <v>126</v>
      </c>
      <c r="S26" s="505">
        <v>0.11</v>
      </c>
      <c r="T26" s="639">
        <v>645</v>
      </c>
      <c r="U26" s="866">
        <v>104</v>
      </c>
      <c r="V26" s="424"/>
      <c r="W26" s="3" t="s">
        <v>17</v>
      </c>
      <c r="X26" s="236" t="s">
        <v>311</v>
      </c>
      <c r="Y26" s="136">
        <v>20.5</v>
      </c>
      <c r="Z26" s="224">
        <v>20.5</v>
      </c>
    </row>
    <row r="27" spans="1:26" x14ac:dyDescent="0.2">
      <c r="A27" s="1059"/>
      <c r="B27" s="330">
        <v>45771</v>
      </c>
      <c r="C27" s="434" t="str">
        <f t="shared" si="0"/>
        <v>(木)</v>
      </c>
      <c r="D27" s="502" t="s">
        <v>406</v>
      </c>
      <c r="E27" s="503" t="s">
        <v>24</v>
      </c>
      <c r="F27" s="504">
        <v>18.600000000000001</v>
      </c>
      <c r="G27" s="11">
        <v>16.7</v>
      </c>
      <c r="H27" s="219">
        <v>16.8</v>
      </c>
      <c r="I27" s="12">
        <v>11.4</v>
      </c>
      <c r="J27" s="221">
        <v>2.5</v>
      </c>
      <c r="K27" s="11">
        <v>7.21</v>
      </c>
      <c r="L27" s="219">
        <v>7.18</v>
      </c>
      <c r="M27" s="12">
        <v>14.8</v>
      </c>
      <c r="N27" s="221">
        <v>17</v>
      </c>
      <c r="O27" s="220">
        <v>22</v>
      </c>
      <c r="P27" s="220">
        <v>45.9</v>
      </c>
      <c r="Q27" s="221">
        <v>18.5</v>
      </c>
      <c r="R27" s="287">
        <v>106</v>
      </c>
      <c r="S27" s="505">
        <v>0.12</v>
      </c>
      <c r="T27" s="639">
        <v>628</v>
      </c>
      <c r="U27" s="866">
        <v>103</v>
      </c>
      <c r="V27" s="424"/>
      <c r="W27" s="3" t="s">
        <v>198</v>
      </c>
      <c r="X27" s="236" t="s">
        <v>184</v>
      </c>
      <c r="Y27" s="274">
        <v>2.9</v>
      </c>
      <c r="Z27" s="286">
        <v>2.8</v>
      </c>
    </row>
    <row r="28" spans="1:26" x14ac:dyDescent="0.2">
      <c r="A28" s="1059"/>
      <c r="B28" s="330">
        <v>45772</v>
      </c>
      <c r="C28" s="434" t="str">
        <f t="shared" si="0"/>
        <v>(金)</v>
      </c>
      <c r="D28" s="502" t="s">
        <v>406</v>
      </c>
      <c r="E28" s="503" t="s">
        <v>24</v>
      </c>
      <c r="F28" s="504">
        <v>18.5</v>
      </c>
      <c r="G28" s="11">
        <v>17.399999999999999</v>
      </c>
      <c r="H28" s="219">
        <v>17.3</v>
      </c>
      <c r="I28" s="12">
        <v>5.7</v>
      </c>
      <c r="J28" s="221">
        <v>2.5</v>
      </c>
      <c r="K28" s="11">
        <v>7.15</v>
      </c>
      <c r="L28" s="219">
        <v>7.17</v>
      </c>
      <c r="M28" s="12">
        <v>16.2</v>
      </c>
      <c r="N28" s="221">
        <v>16.600000000000001</v>
      </c>
      <c r="O28" s="220">
        <v>22.4</v>
      </c>
      <c r="P28" s="220">
        <v>47.1</v>
      </c>
      <c r="Q28" s="221">
        <v>16</v>
      </c>
      <c r="R28" s="287">
        <v>108</v>
      </c>
      <c r="S28" s="505">
        <v>0.13</v>
      </c>
      <c r="T28" s="639">
        <v>336</v>
      </c>
      <c r="U28" s="866">
        <v>110</v>
      </c>
      <c r="V28" s="424"/>
      <c r="W28" s="3" t="s">
        <v>199</v>
      </c>
      <c r="X28" s="236" t="s">
        <v>311</v>
      </c>
      <c r="Y28" s="274">
        <v>6.1</v>
      </c>
      <c r="Z28" s="286">
        <v>3.5</v>
      </c>
    </row>
    <row r="29" spans="1:26" x14ac:dyDescent="0.2">
      <c r="A29" s="1059"/>
      <c r="B29" s="330">
        <v>45773</v>
      </c>
      <c r="C29" s="434" t="str">
        <f t="shared" si="0"/>
        <v>(土)</v>
      </c>
      <c r="D29" s="502" t="s">
        <v>405</v>
      </c>
      <c r="E29" s="503">
        <v>4</v>
      </c>
      <c r="F29" s="504">
        <v>15.6</v>
      </c>
      <c r="G29" s="11">
        <v>16.2</v>
      </c>
      <c r="H29" s="219">
        <v>16.8</v>
      </c>
      <c r="I29" s="12">
        <v>11.3</v>
      </c>
      <c r="J29" s="221">
        <v>2.1</v>
      </c>
      <c r="K29" s="11">
        <v>7.18</v>
      </c>
      <c r="L29" s="219">
        <v>7.17</v>
      </c>
      <c r="M29" s="12">
        <v>14.2</v>
      </c>
      <c r="N29" s="221">
        <v>15.6</v>
      </c>
      <c r="O29" s="220"/>
      <c r="P29" s="220"/>
      <c r="Q29" s="221"/>
      <c r="R29" s="287"/>
      <c r="S29" s="505"/>
      <c r="T29" s="639">
        <v>318</v>
      </c>
      <c r="U29" s="866">
        <v>120</v>
      </c>
      <c r="V29" s="424"/>
      <c r="W29" s="3"/>
      <c r="X29" s="287"/>
      <c r="Y29" s="309"/>
      <c r="Z29" s="310"/>
    </row>
    <row r="30" spans="1:26" x14ac:dyDescent="0.2">
      <c r="A30" s="1059"/>
      <c r="B30" s="330">
        <v>45774</v>
      </c>
      <c r="C30" s="434" t="str">
        <f t="shared" si="0"/>
        <v>(日)</v>
      </c>
      <c r="D30" s="502" t="s">
        <v>405</v>
      </c>
      <c r="E30" s="503" t="s">
        <v>24</v>
      </c>
      <c r="F30" s="504">
        <v>18.600000000000001</v>
      </c>
      <c r="G30" s="11">
        <v>16.100000000000001</v>
      </c>
      <c r="H30" s="219">
        <v>16.5</v>
      </c>
      <c r="I30" s="12">
        <v>9.4</v>
      </c>
      <c r="J30" s="221">
        <v>2.6</v>
      </c>
      <c r="K30" s="11">
        <v>7.15</v>
      </c>
      <c r="L30" s="219">
        <v>7.18</v>
      </c>
      <c r="M30" s="12">
        <v>13.8</v>
      </c>
      <c r="N30" s="221">
        <v>15.6</v>
      </c>
      <c r="O30" s="220"/>
      <c r="P30" s="220"/>
      <c r="Q30" s="221"/>
      <c r="R30" s="287"/>
      <c r="S30" s="505"/>
      <c r="T30" s="639">
        <v>407</v>
      </c>
      <c r="U30" s="866">
        <v>89</v>
      </c>
      <c r="V30" s="424"/>
      <c r="W30" s="3"/>
      <c r="X30" s="287"/>
      <c r="Y30" s="288"/>
      <c r="Z30" s="287"/>
    </row>
    <row r="31" spans="1:26" x14ac:dyDescent="0.2">
      <c r="A31" s="1059"/>
      <c r="B31" s="330">
        <v>45775</v>
      </c>
      <c r="C31" s="434" t="str">
        <f t="shared" si="0"/>
        <v>(月)</v>
      </c>
      <c r="D31" s="502" t="s">
        <v>406</v>
      </c>
      <c r="E31" s="503">
        <v>13.5</v>
      </c>
      <c r="F31" s="504">
        <v>19.8</v>
      </c>
      <c r="G31" s="11">
        <v>16.3</v>
      </c>
      <c r="H31" s="219">
        <v>16.600000000000001</v>
      </c>
      <c r="I31" s="12">
        <v>6.1</v>
      </c>
      <c r="J31" s="221">
        <v>2.4</v>
      </c>
      <c r="K31" s="11">
        <v>7.18</v>
      </c>
      <c r="L31" s="219">
        <v>7.22</v>
      </c>
      <c r="M31" s="12">
        <v>16.399999999999999</v>
      </c>
      <c r="N31" s="221">
        <v>16.3</v>
      </c>
      <c r="O31" s="220">
        <v>20.2</v>
      </c>
      <c r="P31" s="220">
        <v>43.3</v>
      </c>
      <c r="Q31" s="221">
        <v>17.600000000000001</v>
      </c>
      <c r="R31" s="287">
        <v>103</v>
      </c>
      <c r="S31" s="505">
        <v>0.13</v>
      </c>
      <c r="T31" s="639">
        <v>230</v>
      </c>
      <c r="U31" s="866">
        <v>67</v>
      </c>
      <c r="V31" s="424"/>
      <c r="W31" s="289"/>
      <c r="X31" s="290"/>
      <c r="Y31" s="291"/>
      <c r="Z31" s="290"/>
    </row>
    <row r="32" spans="1:26" x14ac:dyDescent="0.2">
      <c r="A32" s="1059"/>
      <c r="B32" s="330">
        <v>45776</v>
      </c>
      <c r="C32" s="434" t="str">
        <f t="shared" si="0"/>
        <v>(火)</v>
      </c>
      <c r="D32" s="502" t="s">
        <v>405</v>
      </c>
      <c r="E32" s="503">
        <v>1.5</v>
      </c>
      <c r="F32" s="504">
        <v>18.100000000000001</v>
      </c>
      <c r="G32" s="11">
        <v>16.7</v>
      </c>
      <c r="H32" s="219">
        <v>16.7</v>
      </c>
      <c r="I32" s="12">
        <v>4.0999999999999996</v>
      </c>
      <c r="J32" s="221">
        <v>2.2999999999999998</v>
      </c>
      <c r="K32" s="11">
        <v>7.26</v>
      </c>
      <c r="L32" s="219">
        <v>7.37</v>
      </c>
      <c r="M32" s="12">
        <v>12.9</v>
      </c>
      <c r="N32" s="221">
        <v>16</v>
      </c>
      <c r="O32" s="220"/>
      <c r="P32" s="220"/>
      <c r="Q32" s="221"/>
      <c r="R32" s="222"/>
      <c r="S32" s="505"/>
      <c r="T32" s="639">
        <v>27</v>
      </c>
      <c r="U32" s="866">
        <v>60</v>
      </c>
      <c r="V32" s="424"/>
      <c r="W32" s="9" t="s">
        <v>23</v>
      </c>
      <c r="X32" s="1" t="s">
        <v>24</v>
      </c>
      <c r="Y32" s="1" t="s">
        <v>24</v>
      </c>
      <c r="Z32" s="335" t="s">
        <v>24</v>
      </c>
    </row>
    <row r="33" spans="1:26" ht="13.5" customHeight="1" x14ac:dyDescent="0.2">
      <c r="A33" s="1059"/>
      <c r="B33" s="331">
        <v>45777</v>
      </c>
      <c r="C33" s="435" t="str">
        <f t="shared" si="0"/>
        <v>(水)</v>
      </c>
      <c r="D33" s="573" t="s">
        <v>405</v>
      </c>
      <c r="E33" s="526" t="s">
        <v>24</v>
      </c>
      <c r="F33" s="564">
        <v>18</v>
      </c>
      <c r="G33" s="368">
        <v>16.899999999999999</v>
      </c>
      <c r="H33" s="298">
        <v>16.899999999999999</v>
      </c>
      <c r="I33" s="566">
        <v>3.8</v>
      </c>
      <c r="J33" s="565">
        <v>2.2000000000000002</v>
      </c>
      <c r="K33" s="368">
        <v>7.31</v>
      </c>
      <c r="L33" s="298">
        <v>7.39</v>
      </c>
      <c r="M33" s="566">
        <v>14.4</v>
      </c>
      <c r="N33" s="565">
        <v>14</v>
      </c>
      <c r="O33" s="567">
        <v>21.4</v>
      </c>
      <c r="P33" s="567">
        <v>41.9</v>
      </c>
      <c r="Q33" s="565">
        <v>11.1</v>
      </c>
      <c r="R33" s="834">
        <v>92</v>
      </c>
      <c r="S33" s="772">
        <v>0.14000000000000001</v>
      </c>
      <c r="T33" s="574">
        <v>18</v>
      </c>
      <c r="U33" s="871">
        <v>63</v>
      </c>
      <c r="V33" s="424"/>
      <c r="W33" s="603" t="s">
        <v>299</v>
      </c>
      <c r="X33" s="604"/>
      <c r="Y33" s="604"/>
      <c r="Z33" s="605"/>
    </row>
    <row r="34" spans="1:26" s="1" customFormat="1" ht="13.5" customHeight="1" x14ac:dyDescent="0.2">
      <c r="A34" s="1059"/>
      <c r="B34" s="336" t="s">
        <v>238</v>
      </c>
      <c r="C34" s="392"/>
      <c r="D34" s="508"/>
      <c r="E34" s="493">
        <f>MAX(E4:E33)</f>
        <v>46.5</v>
      </c>
      <c r="F34" s="509">
        <f t="shared" ref="F34:U34" si="1">IF(COUNT(F4:F33)=0,"",MAX(F4:F33))</f>
        <v>20.9</v>
      </c>
      <c r="G34" s="10">
        <f t="shared" si="1"/>
        <v>18.3</v>
      </c>
      <c r="H34" s="218">
        <f t="shared" si="1"/>
        <v>18</v>
      </c>
      <c r="I34" s="495">
        <f t="shared" si="1"/>
        <v>11.4</v>
      </c>
      <c r="J34" s="496">
        <f t="shared" si="1"/>
        <v>3.6</v>
      </c>
      <c r="K34" s="10">
        <f t="shared" si="1"/>
        <v>7.51</v>
      </c>
      <c r="L34" s="218">
        <f t="shared" si="1"/>
        <v>7.57</v>
      </c>
      <c r="M34" s="495">
        <f t="shared" si="1"/>
        <v>20.7</v>
      </c>
      <c r="N34" s="496">
        <f t="shared" si="1"/>
        <v>20.8</v>
      </c>
      <c r="O34" s="510">
        <f t="shared" si="1"/>
        <v>32.4</v>
      </c>
      <c r="P34" s="511">
        <f t="shared" si="1"/>
        <v>65.099999999999994</v>
      </c>
      <c r="Q34" s="589">
        <f t="shared" si="1"/>
        <v>28.8</v>
      </c>
      <c r="R34" s="513">
        <f t="shared" si="1"/>
        <v>139</v>
      </c>
      <c r="S34" s="514">
        <f t="shared" si="1"/>
        <v>0.15</v>
      </c>
      <c r="T34" s="855">
        <f t="shared" si="1"/>
        <v>999</v>
      </c>
      <c r="U34" s="865">
        <f t="shared" si="1"/>
        <v>229</v>
      </c>
      <c r="V34" s="118"/>
      <c r="W34" s="606"/>
      <c r="X34" s="607"/>
      <c r="Y34" s="607"/>
      <c r="Z34" s="608"/>
    </row>
    <row r="35" spans="1:26" s="1" customFormat="1" ht="13.5" customHeight="1" x14ac:dyDescent="0.2">
      <c r="A35" s="1059"/>
      <c r="B35" s="337" t="s">
        <v>239</v>
      </c>
      <c r="C35" s="393"/>
      <c r="D35" s="229"/>
      <c r="E35" s="230"/>
      <c r="F35" s="516">
        <f t="shared" ref="F35:U35" si="2">IF(COUNT(F4:F33)=0,"",MIN(F4:F33))</f>
        <v>5.0999999999999996</v>
      </c>
      <c r="G35" s="11">
        <f t="shared" si="2"/>
        <v>10</v>
      </c>
      <c r="H35" s="219">
        <f t="shared" si="2"/>
        <v>10.5</v>
      </c>
      <c r="I35" s="12">
        <f t="shared" si="2"/>
        <v>3.7</v>
      </c>
      <c r="J35" s="240">
        <f t="shared" si="2"/>
        <v>2.1</v>
      </c>
      <c r="K35" s="11">
        <f t="shared" si="2"/>
        <v>7.15</v>
      </c>
      <c r="L35" s="516">
        <f t="shared" si="2"/>
        <v>7.14</v>
      </c>
      <c r="M35" s="12">
        <f t="shared" si="2"/>
        <v>12.9</v>
      </c>
      <c r="N35" s="240">
        <f t="shared" si="2"/>
        <v>14</v>
      </c>
      <c r="O35" s="517">
        <f t="shared" si="2"/>
        <v>20.2</v>
      </c>
      <c r="P35" s="518">
        <f t="shared" si="2"/>
        <v>41.9</v>
      </c>
      <c r="Q35" s="519">
        <f t="shared" si="2"/>
        <v>11.1</v>
      </c>
      <c r="R35" s="520">
        <f t="shared" si="2"/>
        <v>92</v>
      </c>
      <c r="S35" s="521">
        <f t="shared" si="2"/>
        <v>0.09</v>
      </c>
      <c r="T35" s="856"/>
      <c r="U35" s="866">
        <f t="shared" si="2"/>
        <v>46</v>
      </c>
      <c r="V35" s="118"/>
      <c r="W35" s="606"/>
      <c r="X35" s="607"/>
      <c r="Y35" s="607"/>
      <c r="Z35" s="608"/>
    </row>
    <row r="36" spans="1:26" s="1" customFormat="1" ht="13.5" customHeight="1" x14ac:dyDescent="0.2">
      <c r="A36" s="1059"/>
      <c r="B36" s="338" t="s">
        <v>240</v>
      </c>
      <c r="C36" s="338"/>
      <c r="D36" s="229"/>
      <c r="E36" s="231"/>
      <c r="F36" s="523">
        <f t="shared" ref="F36:U36" si="3">IF(COUNT(F4:F33)=0,"",AVERAGE(F4:F33))</f>
        <v>15.893333333333336</v>
      </c>
      <c r="G36" s="11">
        <f t="shared" si="3"/>
        <v>15.053333333333335</v>
      </c>
      <c r="H36" s="516">
        <f t="shared" si="3"/>
        <v>15.243333333333336</v>
      </c>
      <c r="I36" s="12">
        <f t="shared" si="3"/>
        <v>5.9300000000000006</v>
      </c>
      <c r="J36" s="240">
        <f t="shared" si="3"/>
        <v>2.8299999999999996</v>
      </c>
      <c r="K36" s="11">
        <f t="shared" si="3"/>
        <v>7.2986666666666675</v>
      </c>
      <c r="L36" s="516">
        <f t="shared" si="3"/>
        <v>7.3453333333333326</v>
      </c>
      <c r="M36" s="12">
        <f t="shared" si="3"/>
        <v>17.026666666666664</v>
      </c>
      <c r="N36" s="240">
        <f t="shared" si="3"/>
        <v>17.84</v>
      </c>
      <c r="O36" s="517">
        <f t="shared" si="3"/>
        <v>26.847619047619045</v>
      </c>
      <c r="P36" s="518">
        <f t="shared" si="3"/>
        <v>53.004761904761899</v>
      </c>
      <c r="Q36" s="519">
        <f t="shared" si="3"/>
        <v>15.38571428571429</v>
      </c>
      <c r="R36" s="524">
        <f t="shared" si="3"/>
        <v>119.61904761904762</v>
      </c>
      <c r="S36" s="521">
        <f t="shared" si="3"/>
        <v>0.12714285714285717</v>
      </c>
      <c r="T36" s="856"/>
      <c r="U36" s="866">
        <f t="shared" si="3"/>
        <v>97.433333333333337</v>
      </c>
      <c r="V36" s="118"/>
      <c r="W36" s="606"/>
      <c r="X36" s="607"/>
      <c r="Y36" s="607"/>
      <c r="Z36" s="608"/>
    </row>
    <row r="37" spans="1:26" s="1" customFormat="1" ht="13.5" customHeight="1" x14ac:dyDescent="0.2">
      <c r="A37" s="1064"/>
      <c r="B37" s="339" t="s">
        <v>241</v>
      </c>
      <c r="C37" s="395"/>
      <c r="D37" s="525"/>
      <c r="E37" s="526">
        <f>SUM(E4:E33)</f>
        <v>130.5</v>
      </c>
      <c r="F37" s="232"/>
      <c r="G37" s="233"/>
      <c r="H37" s="527"/>
      <c r="I37" s="233"/>
      <c r="J37" s="527"/>
      <c r="K37" s="528"/>
      <c r="L37" s="529"/>
      <c r="M37" s="530"/>
      <c r="N37" s="531"/>
      <c r="O37" s="532"/>
      <c r="P37" s="533"/>
      <c r="Q37" s="534"/>
      <c r="R37" s="234"/>
      <c r="S37" s="235"/>
      <c r="T37" s="714">
        <f>SUM(T4:T33)</f>
        <v>8834</v>
      </c>
      <c r="U37" s="867"/>
      <c r="V37" s="118"/>
      <c r="W37" s="609"/>
      <c r="X37" s="610"/>
      <c r="Y37" s="610"/>
      <c r="Z37" s="611"/>
    </row>
    <row r="38" spans="1:26" ht="13.5" customHeight="1" x14ac:dyDescent="0.2">
      <c r="A38" s="1065" t="s">
        <v>180</v>
      </c>
      <c r="B38" s="329">
        <v>45778</v>
      </c>
      <c r="C38" s="433" t="str">
        <f>IF(B38="","",IF(WEEKDAY(B38)=1,"(日)",IF(WEEKDAY(B38)=2,"(月)",IF(WEEKDAY(B38)=3,"(火)",IF(WEEKDAY(B38)=4,"(水)",IF(WEEKDAY(B38)=5,"(木)",IF(WEEKDAY(B38)=6,"(金)","(土)")))))))</f>
        <v>(木)</v>
      </c>
      <c r="D38" s="492" t="s">
        <v>405</v>
      </c>
      <c r="E38" s="493" t="s">
        <v>24</v>
      </c>
      <c r="F38" s="494">
        <v>19</v>
      </c>
      <c r="G38" s="10">
        <v>17.3</v>
      </c>
      <c r="H38" s="218">
        <v>17.600000000000001</v>
      </c>
      <c r="I38" s="495">
        <v>3.6</v>
      </c>
      <c r="J38" s="496">
        <v>2.5</v>
      </c>
      <c r="K38" s="10">
        <v>7.26</v>
      </c>
      <c r="L38" s="218">
        <v>7.48</v>
      </c>
      <c r="M38" s="495">
        <v>14.7</v>
      </c>
      <c r="N38" s="496">
        <v>15</v>
      </c>
      <c r="O38" s="497">
        <v>22.9</v>
      </c>
      <c r="P38" s="497">
        <v>46.1</v>
      </c>
      <c r="Q38" s="496">
        <v>12.6</v>
      </c>
      <c r="R38" s="498">
        <v>90</v>
      </c>
      <c r="S38" s="499">
        <v>0.11</v>
      </c>
      <c r="T38" s="632">
        <v>62</v>
      </c>
      <c r="U38" s="865">
        <v>49</v>
      </c>
      <c r="V38" s="118"/>
      <c r="W38" s="358" t="s">
        <v>284</v>
      </c>
      <c r="X38" s="365"/>
      <c r="Y38" s="363">
        <v>45785</v>
      </c>
      <c r="Z38" s="389"/>
    </row>
    <row r="39" spans="1:26" x14ac:dyDescent="0.2">
      <c r="A39" s="1065"/>
      <c r="B39" s="391">
        <v>45779</v>
      </c>
      <c r="C39" s="434" t="str">
        <f t="shared" ref="C39:C68" si="4">IF(B39="","",IF(WEEKDAY(B39)=1,"(日)",IF(WEEKDAY(B39)=2,"(月)",IF(WEEKDAY(B39)=3,"(火)",IF(WEEKDAY(B39)=4,"(水)",IF(WEEKDAY(B39)=5,"(木)",IF(WEEKDAY(B39)=6,"(金)","(土)")))))))</f>
        <v>(金)</v>
      </c>
      <c r="D39" s="502" t="s">
        <v>404</v>
      </c>
      <c r="E39" s="503">
        <v>56.5</v>
      </c>
      <c r="F39" s="504">
        <v>18.3</v>
      </c>
      <c r="G39" s="11">
        <v>18.2</v>
      </c>
      <c r="H39" s="219">
        <v>18.399999999999999</v>
      </c>
      <c r="I39" s="12">
        <v>4</v>
      </c>
      <c r="J39" s="221">
        <v>2.7</v>
      </c>
      <c r="K39" s="11">
        <v>7.41</v>
      </c>
      <c r="L39" s="219">
        <v>7.52</v>
      </c>
      <c r="M39" s="12">
        <v>16</v>
      </c>
      <c r="N39" s="221">
        <v>17.2</v>
      </c>
      <c r="O39" s="220">
        <v>22.9</v>
      </c>
      <c r="P39" s="220">
        <v>49.1</v>
      </c>
      <c r="Q39" s="221">
        <v>18.100000000000001</v>
      </c>
      <c r="R39" s="222">
        <v>127</v>
      </c>
      <c r="S39" s="505">
        <v>0.12</v>
      </c>
      <c r="T39" s="639">
        <v>34</v>
      </c>
      <c r="U39" s="866">
        <v>40</v>
      </c>
      <c r="V39" s="118"/>
      <c r="W39" s="345" t="s">
        <v>2</v>
      </c>
      <c r="X39" s="346" t="s">
        <v>303</v>
      </c>
      <c r="Y39" s="349">
        <v>17.399999999999999</v>
      </c>
      <c r="Z39" s="350"/>
    </row>
    <row r="40" spans="1:26" x14ac:dyDescent="0.2">
      <c r="A40" s="1065"/>
      <c r="B40" s="391">
        <v>45780</v>
      </c>
      <c r="C40" s="434" t="str">
        <f t="shared" si="4"/>
        <v>(土)</v>
      </c>
      <c r="D40" s="502" t="s">
        <v>405</v>
      </c>
      <c r="E40" s="503" t="s">
        <v>24</v>
      </c>
      <c r="F40" s="504">
        <v>18.5</v>
      </c>
      <c r="G40" s="11">
        <v>17.7</v>
      </c>
      <c r="H40" s="219">
        <v>17.899999999999999</v>
      </c>
      <c r="I40" s="12">
        <v>3.8</v>
      </c>
      <c r="J40" s="221">
        <v>2.6</v>
      </c>
      <c r="K40" s="11">
        <v>7.3</v>
      </c>
      <c r="L40" s="219">
        <v>7.55</v>
      </c>
      <c r="M40" s="12">
        <v>14.5</v>
      </c>
      <c r="N40" s="221">
        <v>14.8</v>
      </c>
      <c r="O40" s="220"/>
      <c r="P40" s="220"/>
      <c r="Q40" s="221"/>
      <c r="R40" s="222"/>
      <c r="S40" s="505"/>
      <c r="T40" s="639">
        <v>212</v>
      </c>
      <c r="U40" s="866">
        <v>186</v>
      </c>
      <c r="V40" s="118"/>
      <c r="W40" s="4" t="s">
        <v>19</v>
      </c>
      <c r="X40" s="5" t="s">
        <v>20</v>
      </c>
      <c r="Y40" s="6" t="s">
        <v>21</v>
      </c>
      <c r="Z40" s="5" t="s">
        <v>22</v>
      </c>
    </row>
    <row r="41" spans="1:26" x14ac:dyDescent="0.2">
      <c r="A41" s="1065"/>
      <c r="B41" s="391">
        <v>45781</v>
      </c>
      <c r="C41" s="434" t="str">
        <f t="shared" si="4"/>
        <v>(日)</v>
      </c>
      <c r="D41" s="502" t="s">
        <v>405</v>
      </c>
      <c r="E41" s="503" t="s">
        <v>24</v>
      </c>
      <c r="F41" s="504">
        <v>18.2</v>
      </c>
      <c r="G41" s="11">
        <v>16.7</v>
      </c>
      <c r="H41" s="219">
        <v>18</v>
      </c>
      <c r="I41" s="12">
        <v>10.199999999999999</v>
      </c>
      <c r="J41" s="221">
        <v>2.4</v>
      </c>
      <c r="K41" s="11">
        <v>7.14</v>
      </c>
      <c r="L41" s="219">
        <v>7.42</v>
      </c>
      <c r="M41" s="12">
        <v>12.7</v>
      </c>
      <c r="N41" s="221">
        <v>15</v>
      </c>
      <c r="O41" s="220"/>
      <c r="P41" s="220"/>
      <c r="Q41" s="221"/>
      <c r="R41" s="222"/>
      <c r="S41" s="505"/>
      <c r="T41" s="639">
        <v>433</v>
      </c>
      <c r="U41" s="866">
        <v>207</v>
      </c>
      <c r="V41" s="118"/>
      <c r="W41" s="2" t="s">
        <v>182</v>
      </c>
      <c r="X41" s="7" t="s">
        <v>11</v>
      </c>
      <c r="Y41" s="10">
        <v>17.399999999999999</v>
      </c>
      <c r="Z41" s="218">
        <v>17.899999999999999</v>
      </c>
    </row>
    <row r="42" spans="1:26" x14ac:dyDescent="0.2">
      <c r="A42" s="1065"/>
      <c r="B42" s="391">
        <v>45782</v>
      </c>
      <c r="C42" s="434" t="str">
        <f t="shared" si="4"/>
        <v>(月)</v>
      </c>
      <c r="D42" s="502" t="s">
        <v>406</v>
      </c>
      <c r="E42" s="503" t="s">
        <v>24</v>
      </c>
      <c r="F42" s="504">
        <v>17.3</v>
      </c>
      <c r="G42" s="11">
        <v>16.5</v>
      </c>
      <c r="H42" s="219">
        <v>17.2</v>
      </c>
      <c r="I42" s="12">
        <v>8.9</v>
      </c>
      <c r="J42" s="221">
        <v>3.5</v>
      </c>
      <c r="K42" s="11">
        <v>7.15</v>
      </c>
      <c r="L42" s="219">
        <v>7.2</v>
      </c>
      <c r="M42" s="12">
        <v>13.1</v>
      </c>
      <c r="N42" s="221">
        <v>13</v>
      </c>
      <c r="O42" s="220"/>
      <c r="P42" s="220"/>
      <c r="Q42" s="221"/>
      <c r="R42" s="222"/>
      <c r="S42" s="505"/>
      <c r="T42" s="639">
        <v>459</v>
      </c>
      <c r="U42" s="866">
        <v>123</v>
      </c>
      <c r="V42" s="118"/>
      <c r="W42" s="3" t="s">
        <v>183</v>
      </c>
      <c r="X42" s="8" t="s">
        <v>184</v>
      </c>
      <c r="Y42" s="11">
        <v>10</v>
      </c>
      <c r="Z42" s="219">
        <v>2.2000000000000002</v>
      </c>
    </row>
    <row r="43" spans="1:26" x14ac:dyDescent="0.2">
      <c r="A43" s="1065"/>
      <c r="B43" s="391">
        <v>45783</v>
      </c>
      <c r="C43" s="434" t="str">
        <f t="shared" si="4"/>
        <v>(火)</v>
      </c>
      <c r="D43" s="502" t="s">
        <v>404</v>
      </c>
      <c r="E43" s="503">
        <v>22</v>
      </c>
      <c r="F43" s="504">
        <v>16.8</v>
      </c>
      <c r="G43" s="11">
        <v>17.899999999999999</v>
      </c>
      <c r="H43" s="219">
        <v>17.899999999999999</v>
      </c>
      <c r="I43" s="12">
        <v>5.3</v>
      </c>
      <c r="J43" s="221">
        <v>2.2000000000000002</v>
      </c>
      <c r="K43" s="11">
        <v>7.18</v>
      </c>
      <c r="L43" s="219">
        <v>7.23</v>
      </c>
      <c r="M43" s="12">
        <v>14.3</v>
      </c>
      <c r="N43" s="221">
        <v>13.7</v>
      </c>
      <c r="O43" s="220"/>
      <c r="P43" s="220"/>
      <c r="Q43" s="221"/>
      <c r="R43" s="222"/>
      <c r="S43" s="505"/>
      <c r="T43" s="639">
        <v>231</v>
      </c>
      <c r="U43" s="866">
        <v>86</v>
      </c>
      <c r="V43" s="118"/>
      <c r="W43" s="3" t="s">
        <v>12</v>
      </c>
      <c r="X43" s="8"/>
      <c r="Y43" s="11">
        <v>7.25</v>
      </c>
      <c r="Z43" s="219">
        <v>7.37</v>
      </c>
    </row>
    <row r="44" spans="1:26" x14ac:dyDescent="0.2">
      <c r="A44" s="1065"/>
      <c r="B44" s="391">
        <v>45784</v>
      </c>
      <c r="C44" s="434" t="str">
        <f t="shared" si="4"/>
        <v>(水)</v>
      </c>
      <c r="D44" s="502" t="s">
        <v>405</v>
      </c>
      <c r="E44" s="503">
        <v>3.5</v>
      </c>
      <c r="F44" s="504">
        <v>19.2</v>
      </c>
      <c r="G44" s="11">
        <v>17.100000000000001</v>
      </c>
      <c r="H44" s="219">
        <v>17.399999999999999</v>
      </c>
      <c r="I44" s="12">
        <v>6.2</v>
      </c>
      <c r="J44" s="221">
        <v>2.5</v>
      </c>
      <c r="K44" s="11">
        <v>7.21</v>
      </c>
      <c r="L44" s="219">
        <v>7.34</v>
      </c>
      <c r="M44" s="12">
        <v>15.1</v>
      </c>
      <c r="N44" s="221">
        <v>14.7</v>
      </c>
      <c r="O44" s="220">
        <v>23</v>
      </c>
      <c r="P44" s="220">
        <v>48.5</v>
      </c>
      <c r="Q44" s="221">
        <v>10.1</v>
      </c>
      <c r="R44" s="222">
        <v>107</v>
      </c>
      <c r="S44" s="505">
        <v>0.13</v>
      </c>
      <c r="T44" s="639">
        <v>282</v>
      </c>
      <c r="U44" s="866">
        <v>111</v>
      </c>
      <c r="V44" s="118"/>
      <c r="W44" s="3" t="s">
        <v>185</v>
      </c>
      <c r="X44" s="8" t="s">
        <v>13</v>
      </c>
      <c r="Y44" s="307">
        <v>15.7</v>
      </c>
      <c r="Z44" s="219">
        <v>15.4</v>
      </c>
    </row>
    <row r="45" spans="1:26" x14ac:dyDescent="0.2">
      <c r="A45" s="1065"/>
      <c r="B45" s="391">
        <v>45785</v>
      </c>
      <c r="C45" s="434" t="str">
        <f t="shared" si="4"/>
        <v>(木)</v>
      </c>
      <c r="D45" s="502" t="s">
        <v>405</v>
      </c>
      <c r="E45" s="503" t="s">
        <v>24</v>
      </c>
      <c r="F45" s="504">
        <v>17.399999999999999</v>
      </c>
      <c r="G45" s="11">
        <v>17.399999999999999</v>
      </c>
      <c r="H45" s="219">
        <v>17.899999999999999</v>
      </c>
      <c r="I45" s="12">
        <v>10</v>
      </c>
      <c r="J45" s="221">
        <v>2.2000000000000002</v>
      </c>
      <c r="K45" s="11">
        <v>7.25</v>
      </c>
      <c r="L45" s="219">
        <v>7.37</v>
      </c>
      <c r="M45" s="12">
        <v>15.7</v>
      </c>
      <c r="N45" s="221">
        <v>15.4</v>
      </c>
      <c r="O45" s="220">
        <v>25.2</v>
      </c>
      <c r="P45" s="220">
        <v>50.5</v>
      </c>
      <c r="Q45" s="221">
        <v>10.8</v>
      </c>
      <c r="R45" s="222">
        <v>109</v>
      </c>
      <c r="S45" s="505">
        <v>0.14000000000000001</v>
      </c>
      <c r="T45" s="639">
        <v>325</v>
      </c>
      <c r="U45" s="866">
        <v>125</v>
      </c>
      <c r="V45" s="118"/>
      <c r="W45" s="3" t="s">
        <v>186</v>
      </c>
      <c r="X45" s="236" t="s">
        <v>311</v>
      </c>
      <c r="Y45" s="274">
        <v>24.9</v>
      </c>
      <c r="Z45" s="239">
        <v>25.2</v>
      </c>
    </row>
    <row r="46" spans="1:26" x14ac:dyDescent="0.2">
      <c r="A46" s="1065"/>
      <c r="B46" s="391">
        <v>45786</v>
      </c>
      <c r="C46" s="434" t="str">
        <f t="shared" si="4"/>
        <v>(金)</v>
      </c>
      <c r="D46" s="502" t="s">
        <v>406</v>
      </c>
      <c r="E46" s="503">
        <v>3</v>
      </c>
      <c r="F46" s="504">
        <v>19.3</v>
      </c>
      <c r="G46" s="11">
        <v>17.899999999999999</v>
      </c>
      <c r="H46" s="219">
        <v>18.100000000000001</v>
      </c>
      <c r="I46" s="12">
        <v>8</v>
      </c>
      <c r="J46" s="221">
        <v>2.2999999999999998</v>
      </c>
      <c r="K46" s="11">
        <v>7.21</v>
      </c>
      <c r="L46" s="219">
        <v>7.3</v>
      </c>
      <c r="M46" s="12">
        <v>16</v>
      </c>
      <c r="N46" s="221">
        <v>15.9</v>
      </c>
      <c r="O46" s="220">
        <v>26</v>
      </c>
      <c r="P46" s="220">
        <v>50.7</v>
      </c>
      <c r="Q46" s="221">
        <v>11.7</v>
      </c>
      <c r="R46" s="222">
        <v>109</v>
      </c>
      <c r="S46" s="505">
        <v>0.13</v>
      </c>
      <c r="T46" s="639">
        <v>308</v>
      </c>
      <c r="U46" s="866">
        <v>95</v>
      </c>
      <c r="V46" s="118"/>
      <c r="W46" s="3" t="s">
        <v>187</v>
      </c>
      <c r="X46" s="236" t="s">
        <v>311</v>
      </c>
      <c r="Y46" s="274">
        <v>51.1</v>
      </c>
      <c r="Z46" s="239">
        <v>50.5</v>
      </c>
    </row>
    <row r="47" spans="1:26" x14ac:dyDescent="0.2">
      <c r="A47" s="1065"/>
      <c r="B47" s="391">
        <v>45787</v>
      </c>
      <c r="C47" s="434" t="str">
        <f t="shared" si="4"/>
        <v>(土)</v>
      </c>
      <c r="D47" s="502" t="s">
        <v>404</v>
      </c>
      <c r="E47" s="503">
        <v>7.5</v>
      </c>
      <c r="F47" s="504">
        <v>18.8</v>
      </c>
      <c r="G47" s="11">
        <v>18.3</v>
      </c>
      <c r="H47" s="219">
        <v>18.399999999999999</v>
      </c>
      <c r="I47" s="12">
        <v>4.3</v>
      </c>
      <c r="J47" s="221">
        <v>2.1</v>
      </c>
      <c r="K47" s="11">
        <v>7.24</v>
      </c>
      <c r="L47" s="219">
        <v>7.29</v>
      </c>
      <c r="M47" s="12">
        <v>15.6</v>
      </c>
      <c r="N47" s="221">
        <v>17.2</v>
      </c>
      <c r="O47" s="220"/>
      <c r="P47" s="220"/>
      <c r="Q47" s="221"/>
      <c r="R47" s="222"/>
      <c r="S47" s="505"/>
      <c r="T47" s="639">
        <v>248</v>
      </c>
      <c r="U47" s="866">
        <v>91</v>
      </c>
      <c r="V47" s="118"/>
      <c r="W47" s="3" t="s">
        <v>188</v>
      </c>
      <c r="X47" s="236" t="s">
        <v>311</v>
      </c>
      <c r="Y47" s="274">
        <v>34.1</v>
      </c>
      <c r="Z47" s="239">
        <v>33.700000000000003</v>
      </c>
    </row>
    <row r="48" spans="1:26" x14ac:dyDescent="0.2">
      <c r="A48" s="1065"/>
      <c r="B48" s="391">
        <v>45788</v>
      </c>
      <c r="C48" s="434" t="str">
        <f t="shared" si="4"/>
        <v>(日)</v>
      </c>
      <c r="D48" s="502" t="s">
        <v>405</v>
      </c>
      <c r="E48" s="503">
        <v>1</v>
      </c>
      <c r="F48" s="504">
        <v>20.8</v>
      </c>
      <c r="G48" s="11">
        <v>18.100000000000001</v>
      </c>
      <c r="H48" s="219">
        <v>18.3</v>
      </c>
      <c r="I48" s="12">
        <v>8.6999999999999993</v>
      </c>
      <c r="J48" s="221">
        <v>2.1</v>
      </c>
      <c r="K48" s="11">
        <v>7.19</v>
      </c>
      <c r="L48" s="219">
        <v>7.33</v>
      </c>
      <c r="M48" s="12">
        <v>17.2</v>
      </c>
      <c r="N48" s="221">
        <v>17</v>
      </c>
      <c r="O48" s="220"/>
      <c r="P48" s="220"/>
      <c r="Q48" s="221"/>
      <c r="R48" s="222"/>
      <c r="S48" s="505"/>
      <c r="T48" s="639">
        <v>299</v>
      </c>
      <c r="U48" s="866">
        <v>154</v>
      </c>
      <c r="V48" s="118"/>
      <c r="W48" s="3" t="s">
        <v>189</v>
      </c>
      <c r="X48" s="236" t="s">
        <v>311</v>
      </c>
      <c r="Y48" s="274">
        <v>17</v>
      </c>
      <c r="Z48" s="239">
        <v>16.8</v>
      </c>
    </row>
    <row r="49" spans="1:26" x14ac:dyDescent="0.2">
      <c r="A49" s="1065"/>
      <c r="B49" s="391">
        <v>45789</v>
      </c>
      <c r="C49" s="434" t="str">
        <f t="shared" si="4"/>
        <v>(月)</v>
      </c>
      <c r="D49" s="502" t="s">
        <v>406</v>
      </c>
      <c r="E49" s="503">
        <v>6.5</v>
      </c>
      <c r="F49" s="504">
        <v>17.899999999999999</v>
      </c>
      <c r="G49" s="11">
        <v>16.8</v>
      </c>
      <c r="H49" s="219">
        <v>18.100000000000001</v>
      </c>
      <c r="I49" s="12">
        <v>15.3</v>
      </c>
      <c r="J49" s="221">
        <v>2.7</v>
      </c>
      <c r="K49" s="11">
        <v>7.15</v>
      </c>
      <c r="L49" s="219">
        <v>7.3</v>
      </c>
      <c r="M49" s="12">
        <v>14.1</v>
      </c>
      <c r="N49" s="221">
        <v>16.2</v>
      </c>
      <c r="O49" s="220">
        <v>25.2</v>
      </c>
      <c r="P49" s="220">
        <v>51.1</v>
      </c>
      <c r="Q49" s="221">
        <v>12.8</v>
      </c>
      <c r="R49" s="222">
        <v>114</v>
      </c>
      <c r="S49" s="505">
        <v>0.14000000000000001</v>
      </c>
      <c r="T49" s="639">
        <v>359</v>
      </c>
      <c r="U49" s="866">
        <v>154</v>
      </c>
      <c r="V49" s="118"/>
      <c r="W49" s="3" t="s">
        <v>190</v>
      </c>
      <c r="X49" s="236" t="s">
        <v>311</v>
      </c>
      <c r="Y49" s="137">
        <v>11.3</v>
      </c>
      <c r="Z49" s="240">
        <v>10.8</v>
      </c>
    </row>
    <row r="50" spans="1:26" x14ac:dyDescent="0.2">
      <c r="A50" s="1065"/>
      <c r="B50" s="391">
        <v>45790</v>
      </c>
      <c r="C50" s="434" t="str">
        <f t="shared" si="4"/>
        <v>(火)</v>
      </c>
      <c r="D50" s="502" t="s">
        <v>405</v>
      </c>
      <c r="E50" s="503" t="s">
        <v>24</v>
      </c>
      <c r="F50" s="504">
        <v>19.7</v>
      </c>
      <c r="G50" s="11">
        <v>16.600000000000001</v>
      </c>
      <c r="H50" s="219">
        <v>17.100000000000001</v>
      </c>
      <c r="I50" s="12">
        <v>10.8</v>
      </c>
      <c r="J50" s="221">
        <v>3.2</v>
      </c>
      <c r="K50" s="11">
        <v>7.14</v>
      </c>
      <c r="L50" s="219">
        <v>7.19</v>
      </c>
      <c r="M50" s="12">
        <v>12.2</v>
      </c>
      <c r="N50" s="221">
        <v>13.3</v>
      </c>
      <c r="O50" s="220">
        <v>22.5</v>
      </c>
      <c r="P50" s="220">
        <v>45</v>
      </c>
      <c r="Q50" s="221">
        <v>9.6</v>
      </c>
      <c r="R50" s="222">
        <v>92</v>
      </c>
      <c r="S50" s="505">
        <v>0.16</v>
      </c>
      <c r="T50" s="639">
        <v>411</v>
      </c>
      <c r="U50" s="866">
        <v>129</v>
      </c>
      <c r="V50" s="118"/>
      <c r="W50" s="3" t="s">
        <v>191</v>
      </c>
      <c r="X50" s="236" t="s">
        <v>311</v>
      </c>
      <c r="Y50" s="139">
        <v>138</v>
      </c>
      <c r="Z50" s="308">
        <v>109</v>
      </c>
    </row>
    <row r="51" spans="1:26" x14ac:dyDescent="0.2">
      <c r="A51" s="1065"/>
      <c r="B51" s="391">
        <v>45791</v>
      </c>
      <c r="C51" s="434" t="str">
        <f t="shared" si="4"/>
        <v>(水)</v>
      </c>
      <c r="D51" s="502" t="s">
        <v>406</v>
      </c>
      <c r="E51" s="503" t="s">
        <v>24</v>
      </c>
      <c r="F51" s="504">
        <v>21.2</v>
      </c>
      <c r="G51" s="11">
        <v>18.2</v>
      </c>
      <c r="H51" s="219">
        <v>17.899999999999999</v>
      </c>
      <c r="I51" s="12">
        <v>6.1</v>
      </c>
      <c r="J51" s="221">
        <v>2.9</v>
      </c>
      <c r="K51" s="11">
        <v>7.13</v>
      </c>
      <c r="L51" s="219">
        <v>7.17</v>
      </c>
      <c r="M51" s="12">
        <v>14.5</v>
      </c>
      <c r="N51" s="221">
        <v>14.1</v>
      </c>
      <c r="O51" s="220">
        <v>22.7</v>
      </c>
      <c r="P51" s="220">
        <v>44.2</v>
      </c>
      <c r="Q51" s="221">
        <v>11.4</v>
      </c>
      <c r="R51" s="222">
        <v>100</v>
      </c>
      <c r="S51" s="505">
        <v>0.14000000000000001</v>
      </c>
      <c r="T51" s="639">
        <v>376</v>
      </c>
      <c r="U51" s="866">
        <v>95</v>
      </c>
      <c r="V51" s="118"/>
      <c r="W51" s="3" t="s">
        <v>192</v>
      </c>
      <c r="X51" s="236" t="s">
        <v>311</v>
      </c>
      <c r="Y51" s="138">
        <v>0.34</v>
      </c>
      <c r="Z51" s="223">
        <v>0.14000000000000001</v>
      </c>
    </row>
    <row r="52" spans="1:26" x14ac:dyDescent="0.2">
      <c r="A52" s="1065"/>
      <c r="B52" s="391">
        <v>45792</v>
      </c>
      <c r="C52" s="434" t="str">
        <f t="shared" si="4"/>
        <v>(木)</v>
      </c>
      <c r="D52" s="502" t="s">
        <v>406</v>
      </c>
      <c r="E52" s="503" t="s">
        <v>24</v>
      </c>
      <c r="F52" s="504">
        <v>22.5</v>
      </c>
      <c r="G52" s="11">
        <v>19.3</v>
      </c>
      <c r="H52" s="219">
        <v>18.899999999999999</v>
      </c>
      <c r="I52" s="12">
        <v>5.0999999999999996</v>
      </c>
      <c r="J52" s="221">
        <v>2.7</v>
      </c>
      <c r="K52" s="11">
        <v>7.11</v>
      </c>
      <c r="L52" s="219">
        <v>7.16</v>
      </c>
      <c r="M52" s="12">
        <v>16.3</v>
      </c>
      <c r="N52" s="221">
        <v>15.1</v>
      </c>
      <c r="O52" s="220">
        <v>23.7</v>
      </c>
      <c r="P52" s="220">
        <v>46</v>
      </c>
      <c r="Q52" s="221">
        <v>11.9</v>
      </c>
      <c r="R52" s="222">
        <v>104</v>
      </c>
      <c r="S52" s="505">
        <v>0.14000000000000001</v>
      </c>
      <c r="T52" s="639">
        <v>368</v>
      </c>
      <c r="U52" s="866">
        <v>100</v>
      </c>
      <c r="V52" s="118"/>
      <c r="W52" s="3" t="s">
        <v>14</v>
      </c>
      <c r="X52" s="236" t="s">
        <v>311</v>
      </c>
      <c r="Y52" s="136">
        <v>3.3</v>
      </c>
      <c r="Z52" s="224">
        <v>2.4</v>
      </c>
    </row>
    <row r="53" spans="1:26" x14ac:dyDescent="0.2">
      <c r="A53" s="1065"/>
      <c r="B53" s="391">
        <v>45793</v>
      </c>
      <c r="C53" s="434" t="str">
        <f t="shared" si="4"/>
        <v>(金)</v>
      </c>
      <c r="D53" s="502" t="s">
        <v>405</v>
      </c>
      <c r="E53" s="503" t="s">
        <v>24</v>
      </c>
      <c r="F53" s="504">
        <v>22.4</v>
      </c>
      <c r="G53" s="11">
        <v>20.2</v>
      </c>
      <c r="H53" s="219">
        <v>20.2</v>
      </c>
      <c r="I53" s="12">
        <v>4.8</v>
      </c>
      <c r="J53" s="221">
        <v>2.2000000000000002</v>
      </c>
      <c r="K53" s="11">
        <v>7.12</v>
      </c>
      <c r="L53" s="219">
        <v>7.16</v>
      </c>
      <c r="M53" s="12">
        <v>16.899999999999999</v>
      </c>
      <c r="N53" s="221">
        <v>16.399999999999999</v>
      </c>
      <c r="O53" s="220">
        <v>26.3</v>
      </c>
      <c r="P53" s="220">
        <v>52.5</v>
      </c>
      <c r="Q53" s="221">
        <v>13.9</v>
      </c>
      <c r="R53" s="222">
        <v>108</v>
      </c>
      <c r="S53" s="505">
        <v>0.11</v>
      </c>
      <c r="T53" s="639">
        <v>334</v>
      </c>
      <c r="U53" s="866">
        <v>86</v>
      </c>
      <c r="V53" s="118"/>
      <c r="W53" s="3" t="s">
        <v>15</v>
      </c>
      <c r="X53" s="236" t="s">
        <v>311</v>
      </c>
      <c r="Y53" s="136">
        <v>1</v>
      </c>
      <c r="Z53" s="224">
        <v>1.2</v>
      </c>
    </row>
    <row r="54" spans="1:26" x14ac:dyDescent="0.2">
      <c r="A54" s="1065"/>
      <c r="B54" s="391">
        <v>45794</v>
      </c>
      <c r="C54" s="434" t="str">
        <f t="shared" si="4"/>
        <v>(土)</v>
      </c>
      <c r="D54" s="502" t="s">
        <v>404</v>
      </c>
      <c r="E54" s="503">
        <v>24.5</v>
      </c>
      <c r="F54" s="504">
        <v>19.600000000000001</v>
      </c>
      <c r="G54" s="11">
        <v>19.899999999999999</v>
      </c>
      <c r="H54" s="219">
        <v>20.2</v>
      </c>
      <c r="I54" s="12">
        <v>4.4000000000000004</v>
      </c>
      <c r="J54" s="221">
        <v>2</v>
      </c>
      <c r="K54" s="11">
        <v>7.13</v>
      </c>
      <c r="L54" s="219">
        <v>7.25</v>
      </c>
      <c r="M54" s="12">
        <v>18</v>
      </c>
      <c r="N54" s="221">
        <v>16.399999999999999</v>
      </c>
      <c r="O54" s="220"/>
      <c r="P54" s="220"/>
      <c r="Q54" s="221"/>
      <c r="R54" s="222"/>
      <c r="S54" s="505"/>
      <c r="T54" s="639">
        <v>205</v>
      </c>
      <c r="U54" s="866">
        <v>85</v>
      </c>
      <c r="V54" s="118"/>
      <c r="W54" s="3" t="s">
        <v>193</v>
      </c>
      <c r="X54" s="236" t="s">
        <v>311</v>
      </c>
      <c r="Y54" s="136">
        <v>8.3000000000000007</v>
      </c>
      <c r="Z54" s="224">
        <v>9.3000000000000007</v>
      </c>
    </row>
    <row r="55" spans="1:26" x14ac:dyDescent="0.2">
      <c r="A55" s="1065"/>
      <c r="B55" s="391">
        <v>45795</v>
      </c>
      <c r="C55" s="434" t="str">
        <f t="shared" si="4"/>
        <v>(日)</v>
      </c>
      <c r="D55" s="502" t="s">
        <v>406</v>
      </c>
      <c r="E55" s="503" t="s">
        <v>24</v>
      </c>
      <c r="F55" s="504">
        <v>24.5</v>
      </c>
      <c r="G55" s="11">
        <v>20.7</v>
      </c>
      <c r="H55" s="219">
        <v>20.5</v>
      </c>
      <c r="I55" s="12">
        <v>4.0999999999999996</v>
      </c>
      <c r="J55" s="221">
        <v>1.9</v>
      </c>
      <c r="K55" s="11">
        <v>7.22</v>
      </c>
      <c r="L55" s="219">
        <v>7.24</v>
      </c>
      <c r="M55" s="12">
        <v>14.5</v>
      </c>
      <c r="N55" s="221">
        <v>17.399999999999999</v>
      </c>
      <c r="O55" s="220"/>
      <c r="P55" s="220"/>
      <c r="Q55" s="221"/>
      <c r="R55" s="222"/>
      <c r="S55" s="505"/>
      <c r="T55" s="639">
        <v>274</v>
      </c>
      <c r="U55" s="866">
        <v>162</v>
      </c>
      <c r="V55" s="118"/>
      <c r="W55" s="3" t="s">
        <v>194</v>
      </c>
      <c r="X55" s="236" t="s">
        <v>311</v>
      </c>
      <c r="Y55" s="138">
        <v>4.1000000000000002E-2</v>
      </c>
      <c r="Z55" s="225">
        <v>3.6999999999999998E-2</v>
      </c>
    </row>
    <row r="56" spans="1:26" x14ac:dyDescent="0.2">
      <c r="A56" s="1065"/>
      <c r="B56" s="391">
        <v>45796</v>
      </c>
      <c r="C56" s="434" t="str">
        <f t="shared" si="4"/>
        <v>(月)</v>
      </c>
      <c r="D56" s="502" t="s">
        <v>406</v>
      </c>
      <c r="E56" s="503">
        <v>0</v>
      </c>
      <c r="F56" s="504">
        <v>18.7</v>
      </c>
      <c r="G56" s="11">
        <v>17.600000000000001</v>
      </c>
      <c r="H56" s="219">
        <v>19.7</v>
      </c>
      <c r="I56" s="12">
        <v>8.8000000000000007</v>
      </c>
      <c r="J56" s="221">
        <v>2.4</v>
      </c>
      <c r="K56" s="11">
        <v>7.17</v>
      </c>
      <c r="L56" s="219">
        <v>7.19</v>
      </c>
      <c r="M56" s="12">
        <v>13.7</v>
      </c>
      <c r="N56" s="221">
        <v>14.9</v>
      </c>
      <c r="O56" s="220">
        <v>24.6</v>
      </c>
      <c r="P56" s="220">
        <v>45.4</v>
      </c>
      <c r="Q56" s="221">
        <v>12.2</v>
      </c>
      <c r="R56" s="222">
        <v>96</v>
      </c>
      <c r="S56" s="505">
        <v>0.13</v>
      </c>
      <c r="T56" s="639">
        <v>393</v>
      </c>
      <c r="U56" s="866">
        <v>158</v>
      </c>
      <c r="V56" s="118"/>
      <c r="W56" s="3" t="s">
        <v>16</v>
      </c>
      <c r="X56" s="236" t="s">
        <v>311</v>
      </c>
      <c r="Y56" s="138">
        <v>0.04</v>
      </c>
      <c r="Z56" s="225">
        <v>7.0000000000000007E-2</v>
      </c>
    </row>
    <row r="57" spans="1:26" x14ac:dyDescent="0.2">
      <c r="A57" s="1065"/>
      <c r="B57" s="391">
        <v>45797</v>
      </c>
      <c r="C57" s="434" t="str">
        <f t="shared" si="4"/>
        <v>(火)</v>
      </c>
      <c r="D57" s="502" t="s">
        <v>405</v>
      </c>
      <c r="E57" s="503" t="s">
        <v>24</v>
      </c>
      <c r="F57" s="504">
        <v>25.2</v>
      </c>
      <c r="G57" s="11">
        <v>16.899999999999999</v>
      </c>
      <c r="H57" s="219">
        <v>17.7</v>
      </c>
      <c r="I57" s="12">
        <v>7.7</v>
      </c>
      <c r="J57" s="221">
        <v>2.9</v>
      </c>
      <c r="K57" s="11">
        <v>7.18</v>
      </c>
      <c r="L57" s="219">
        <v>7.16</v>
      </c>
      <c r="M57" s="12">
        <v>11.7</v>
      </c>
      <c r="N57" s="221">
        <v>12.8</v>
      </c>
      <c r="O57" s="220">
        <v>21.1</v>
      </c>
      <c r="P57" s="220">
        <v>40</v>
      </c>
      <c r="Q57" s="221">
        <v>9.6999999999999993</v>
      </c>
      <c r="R57" s="222">
        <v>82</v>
      </c>
      <c r="S57" s="505">
        <v>0.13</v>
      </c>
      <c r="T57" s="639">
        <v>428</v>
      </c>
      <c r="U57" s="866">
        <v>131</v>
      </c>
      <c r="V57" s="118"/>
      <c r="W57" s="3" t="s">
        <v>195</v>
      </c>
      <c r="X57" s="236" t="s">
        <v>311</v>
      </c>
      <c r="Y57" s="138">
        <v>1.63</v>
      </c>
      <c r="Z57" s="225">
        <v>1.63</v>
      </c>
    </row>
    <row r="58" spans="1:26" x14ac:dyDescent="0.2">
      <c r="A58" s="1065"/>
      <c r="B58" s="391">
        <v>45798</v>
      </c>
      <c r="C58" s="434" t="str">
        <f t="shared" si="4"/>
        <v>(水)</v>
      </c>
      <c r="D58" s="502" t="s">
        <v>405</v>
      </c>
      <c r="E58" s="503" t="s">
        <v>24</v>
      </c>
      <c r="F58" s="504">
        <v>24.4</v>
      </c>
      <c r="G58" s="11">
        <v>19.2</v>
      </c>
      <c r="H58" s="219">
        <v>18.899999999999999</v>
      </c>
      <c r="I58" s="12">
        <v>6.9</v>
      </c>
      <c r="J58" s="221">
        <v>2.6</v>
      </c>
      <c r="K58" s="11">
        <v>7.13</v>
      </c>
      <c r="L58" s="219">
        <v>7.17</v>
      </c>
      <c r="M58" s="12">
        <v>12.9</v>
      </c>
      <c r="N58" s="221">
        <v>13.4</v>
      </c>
      <c r="O58" s="220">
        <v>20.5</v>
      </c>
      <c r="P58" s="220">
        <v>41</v>
      </c>
      <c r="Q58" s="221">
        <v>10.199999999999999</v>
      </c>
      <c r="R58" s="222">
        <v>88</v>
      </c>
      <c r="S58" s="505">
        <v>0.12</v>
      </c>
      <c r="T58" s="639">
        <v>308</v>
      </c>
      <c r="U58" s="866">
        <v>110</v>
      </c>
      <c r="V58" s="118"/>
      <c r="W58" s="3" t="s">
        <v>196</v>
      </c>
      <c r="X58" s="236" t="s">
        <v>311</v>
      </c>
      <c r="Y58" s="138">
        <v>0.11</v>
      </c>
      <c r="Z58" s="225">
        <v>7.3999999999999996E-2</v>
      </c>
    </row>
    <row r="59" spans="1:26" x14ac:dyDescent="0.2">
      <c r="A59" s="1065"/>
      <c r="B59" s="391">
        <v>45799</v>
      </c>
      <c r="C59" s="434" t="str">
        <f t="shared" si="4"/>
        <v>(木)</v>
      </c>
      <c r="D59" s="502" t="s">
        <v>406</v>
      </c>
      <c r="E59" s="503">
        <v>0</v>
      </c>
      <c r="F59" s="504">
        <v>24.2</v>
      </c>
      <c r="G59" s="11">
        <v>22.1</v>
      </c>
      <c r="H59" s="219">
        <v>20.5</v>
      </c>
      <c r="I59" s="12">
        <v>3.8</v>
      </c>
      <c r="J59" s="221">
        <v>2.6</v>
      </c>
      <c r="K59" s="11">
        <v>7.15</v>
      </c>
      <c r="L59" s="219">
        <v>7.17</v>
      </c>
      <c r="M59" s="12">
        <v>13.7</v>
      </c>
      <c r="N59" s="221">
        <v>14.7</v>
      </c>
      <c r="O59" s="220">
        <v>22.9</v>
      </c>
      <c r="P59" s="220">
        <v>43.6</v>
      </c>
      <c r="Q59" s="221">
        <v>12.6</v>
      </c>
      <c r="R59" s="222">
        <v>96</v>
      </c>
      <c r="S59" s="505">
        <v>0.12</v>
      </c>
      <c r="T59" s="639">
        <v>342</v>
      </c>
      <c r="U59" s="866">
        <v>93</v>
      </c>
      <c r="V59" s="118"/>
      <c r="W59" s="3" t="s">
        <v>197</v>
      </c>
      <c r="X59" s="236" t="s">
        <v>311</v>
      </c>
      <c r="Y59" s="136">
        <v>22.3</v>
      </c>
      <c r="Z59" s="224">
        <v>21.4</v>
      </c>
    </row>
    <row r="60" spans="1:26" x14ac:dyDescent="0.2">
      <c r="A60" s="1065"/>
      <c r="B60" s="391">
        <v>45800</v>
      </c>
      <c r="C60" s="434" t="str">
        <f t="shared" si="4"/>
        <v>(金)</v>
      </c>
      <c r="D60" s="502" t="s">
        <v>406</v>
      </c>
      <c r="E60" s="503" t="s">
        <v>24</v>
      </c>
      <c r="F60" s="504">
        <v>18.3</v>
      </c>
      <c r="G60" s="11">
        <v>21.7</v>
      </c>
      <c r="H60" s="219">
        <v>21.2</v>
      </c>
      <c r="I60" s="12">
        <v>6.3</v>
      </c>
      <c r="J60" s="221">
        <v>2.4</v>
      </c>
      <c r="K60" s="11">
        <v>7.07</v>
      </c>
      <c r="L60" s="219">
        <v>7.19</v>
      </c>
      <c r="M60" s="12">
        <v>14.8</v>
      </c>
      <c r="N60" s="221">
        <v>14.5</v>
      </c>
      <c r="O60" s="220">
        <v>23.1</v>
      </c>
      <c r="P60" s="220">
        <v>43.2</v>
      </c>
      <c r="Q60" s="221">
        <v>12</v>
      </c>
      <c r="R60" s="222">
        <v>98</v>
      </c>
      <c r="S60" s="505">
        <v>0.11</v>
      </c>
      <c r="T60" s="639">
        <v>197</v>
      </c>
      <c r="U60" s="866">
        <v>119</v>
      </c>
      <c r="V60" s="118"/>
      <c r="W60" s="3" t="s">
        <v>17</v>
      </c>
      <c r="X60" s="236" t="s">
        <v>311</v>
      </c>
      <c r="Y60" s="136">
        <v>18.7</v>
      </c>
      <c r="Z60" s="224">
        <v>17.5</v>
      </c>
    </row>
    <row r="61" spans="1:26" x14ac:dyDescent="0.2">
      <c r="A61" s="1065"/>
      <c r="B61" s="391">
        <v>45801</v>
      </c>
      <c r="C61" s="434" t="str">
        <f t="shared" si="4"/>
        <v>(土)</v>
      </c>
      <c r="D61" s="502" t="s">
        <v>406</v>
      </c>
      <c r="E61" s="503">
        <v>5.5</v>
      </c>
      <c r="F61" s="504">
        <v>19</v>
      </c>
      <c r="G61" s="11">
        <v>19.8</v>
      </c>
      <c r="H61" s="219">
        <v>20.7</v>
      </c>
      <c r="I61" s="12">
        <v>11.6</v>
      </c>
      <c r="J61" s="221">
        <v>1.9</v>
      </c>
      <c r="K61" s="11">
        <v>7.1</v>
      </c>
      <c r="L61" s="219">
        <v>7.23</v>
      </c>
      <c r="M61" s="12">
        <v>13.8</v>
      </c>
      <c r="N61" s="221">
        <v>14.9</v>
      </c>
      <c r="O61" s="220"/>
      <c r="P61" s="220"/>
      <c r="Q61" s="221"/>
      <c r="R61" s="222"/>
      <c r="S61" s="505"/>
      <c r="T61" s="639">
        <v>308</v>
      </c>
      <c r="U61" s="866">
        <v>101</v>
      </c>
      <c r="V61" s="118"/>
      <c r="W61" s="3" t="s">
        <v>198</v>
      </c>
      <c r="X61" s="236" t="s">
        <v>184</v>
      </c>
      <c r="Y61" s="274">
        <v>4</v>
      </c>
      <c r="Z61" s="286">
        <v>3.9</v>
      </c>
    </row>
    <row r="62" spans="1:26" x14ac:dyDescent="0.2">
      <c r="A62" s="1065"/>
      <c r="B62" s="391">
        <v>45802</v>
      </c>
      <c r="C62" s="434" t="str">
        <f t="shared" si="4"/>
        <v>(日)</v>
      </c>
      <c r="D62" s="502" t="s">
        <v>406</v>
      </c>
      <c r="E62" s="503">
        <v>21.5</v>
      </c>
      <c r="F62" s="504">
        <v>17.399999999999999</v>
      </c>
      <c r="G62" s="11">
        <v>19.2</v>
      </c>
      <c r="H62" s="219">
        <v>19.600000000000001</v>
      </c>
      <c r="I62" s="12">
        <v>5.8</v>
      </c>
      <c r="J62" s="221">
        <v>2</v>
      </c>
      <c r="K62" s="11">
        <v>7.12</v>
      </c>
      <c r="L62" s="219">
        <v>7.23</v>
      </c>
      <c r="M62" s="12">
        <v>13.4</v>
      </c>
      <c r="N62" s="221">
        <v>14.1</v>
      </c>
      <c r="O62" s="220"/>
      <c r="P62" s="220"/>
      <c r="Q62" s="221"/>
      <c r="R62" s="222"/>
      <c r="S62" s="505"/>
      <c r="T62" s="639">
        <v>197</v>
      </c>
      <c r="U62" s="866">
        <v>79</v>
      </c>
      <c r="V62" s="118"/>
      <c r="W62" s="3" t="s">
        <v>199</v>
      </c>
      <c r="X62" s="236" t="s">
        <v>311</v>
      </c>
      <c r="Y62" s="274">
        <v>14.6</v>
      </c>
      <c r="Z62" s="286">
        <v>3.4</v>
      </c>
    </row>
    <row r="63" spans="1:26" x14ac:dyDescent="0.2">
      <c r="A63" s="1065"/>
      <c r="B63" s="391">
        <v>45803</v>
      </c>
      <c r="C63" s="434" t="str">
        <f t="shared" si="4"/>
        <v>(月)</v>
      </c>
      <c r="D63" s="502" t="s">
        <v>406</v>
      </c>
      <c r="E63" s="503" t="s">
        <v>24</v>
      </c>
      <c r="F63" s="504">
        <v>19.2</v>
      </c>
      <c r="G63" s="11">
        <v>18.5</v>
      </c>
      <c r="H63" s="219">
        <v>19</v>
      </c>
      <c r="I63" s="12">
        <v>7.8</v>
      </c>
      <c r="J63" s="221">
        <v>2.2000000000000002</v>
      </c>
      <c r="K63" s="11">
        <v>7.14</v>
      </c>
      <c r="L63" s="219">
        <v>7.21</v>
      </c>
      <c r="M63" s="12">
        <v>15.2</v>
      </c>
      <c r="N63" s="221">
        <v>14.2</v>
      </c>
      <c r="O63" s="220">
        <v>24</v>
      </c>
      <c r="P63" s="220">
        <v>43</v>
      </c>
      <c r="Q63" s="221">
        <v>12</v>
      </c>
      <c r="R63" s="222">
        <v>96</v>
      </c>
      <c r="S63" s="505">
        <v>0.13</v>
      </c>
      <c r="T63" s="639">
        <v>419</v>
      </c>
      <c r="U63" s="866">
        <v>150</v>
      </c>
      <c r="V63" s="118"/>
      <c r="W63" s="3"/>
      <c r="X63" s="287"/>
      <c r="Y63" s="309"/>
      <c r="Z63" s="310"/>
    </row>
    <row r="64" spans="1:26" x14ac:dyDescent="0.2">
      <c r="A64" s="1065"/>
      <c r="B64" s="391">
        <v>45804</v>
      </c>
      <c r="C64" s="434" t="str">
        <f t="shared" si="4"/>
        <v>(火)</v>
      </c>
      <c r="D64" s="502" t="s">
        <v>406</v>
      </c>
      <c r="E64" s="503" t="s">
        <v>24</v>
      </c>
      <c r="F64" s="504">
        <v>17.600000000000001</v>
      </c>
      <c r="G64" s="11">
        <v>17.600000000000001</v>
      </c>
      <c r="H64" s="219">
        <v>18</v>
      </c>
      <c r="I64" s="12">
        <v>6.3</v>
      </c>
      <c r="J64" s="221">
        <v>1.9</v>
      </c>
      <c r="K64" s="11">
        <v>7.11</v>
      </c>
      <c r="L64" s="219">
        <v>7.22</v>
      </c>
      <c r="M64" s="12">
        <v>14.5</v>
      </c>
      <c r="N64" s="221">
        <v>15.2</v>
      </c>
      <c r="O64" s="220">
        <v>24</v>
      </c>
      <c r="P64" s="220">
        <v>45.4</v>
      </c>
      <c r="Q64" s="221">
        <v>13.7</v>
      </c>
      <c r="R64" s="222">
        <v>100</v>
      </c>
      <c r="S64" s="505">
        <v>0.12</v>
      </c>
      <c r="T64" s="639">
        <v>368</v>
      </c>
      <c r="U64" s="866">
        <v>114</v>
      </c>
      <c r="V64" s="118"/>
      <c r="W64" s="3"/>
      <c r="X64" s="287"/>
      <c r="Y64" s="288"/>
      <c r="Z64" s="287"/>
    </row>
    <row r="65" spans="1:26" x14ac:dyDescent="0.2">
      <c r="A65" s="1065"/>
      <c r="B65" s="391">
        <v>45805</v>
      </c>
      <c r="C65" s="434" t="str">
        <f t="shared" si="4"/>
        <v>(水)</v>
      </c>
      <c r="D65" s="502" t="s">
        <v>405</v>
      </c>
      <c r="E65" s="503">
        <v>0</v>
      </c>
      <c r="F65" s="504">
        <v>20</v>
      </c>
      <c r="G65" s="11">
        <v>18.100000000000001</v>
      </c>
      <c r="H65" s="219">
        <v>18</v>
      </c>
      <c r="I65" s="12">
        <v>5.3</v>
      </c>
      <c r="J65" s="221">
        <v>2.2000000000000002</v>
      </c>
      <c r="K65" s="11">
        <v>7.09</v>
      </c>
      <c r="L65" s="219">
        <v>7.2</v>
      </c>
      <c r="M65" s="12">
        <v>16.600000000000001</v>
      </c>
      <c r="N65" s="221">
        <v>15.3</v>
      </c>
      <c r="O65" s="220">
        <v>23</v>
      </c>
      <c r="P65" s="220">
        <v>45</v>
      </c>
      <c r="Q65" s="221">
        <v>15</v>
      </c>
      <c r="R65" s="222">
        <v>110</v>
      </c>
      <c r="S65" s="505">
        <v>0.14000000000000001</v>
      </c>
      <c r="T65" s="639">
        <v>205</v>
      </c>
      <c r="U65" s="866">
        <v>73</v>
      </c>
      <c r="V65" s="118"/>
      <c r="W65" s="289"/>
      <c r="X65" s="290"/>
      <c r="Y65" s="291"/>
      <c r="Z65" s="290"/>
    </row>
    <row r="66" spans="1:26" x14ac:dyDescent="0.2">
      <c r="A66" s="1065"/>
      <c r="B66" s="391">
        <v>45806</v>
      </c>
      <c r="C66" s="434" t="str">
        <f t="shared" si="4"/>
        <v>(木)</v>
      </c>
      <c r="D66" s="502" t="s">
        <v>405</v>
      </c>
      <c r="E66" s="503">
        <v>2</v>
      </c>
      <c r="F66" s="504">
        <v>20.7</v>
      </c>
      <c r="G66" s="11">
        <v>18.8</v>
      </c>
      <c r="H66" s="219">
        <v>18.899999999999999</v>
      </c>
      <c r="I66" s="12">
        <v>3.6</v>
      </c>
      <c r="J66" s="221">
        <v>2.5</v>
      </c>
      <c r="K66" s="11">
        <v>7.19</v>
      </c>
      <c r="L66" s="219">
        <v>7.25</v>
      </c>
      <c r="M66" s="12">
        <v>14.1</v>
      </c>
      <c r="N66" s="221">
        <v>14.6</v>
      </c>
      <c r="O66" s="220">
        <v>23.1</v>
      </c>
      <c r="P66" s="220">
        <v>45.2</v>
      </c>
      <c r="Q66" s="221">
        <v>11.4</v>
      </c>
      <c r="R66" s="222">
        <v>96</v>
      </c>
      <c r="S66" s="505">
        <v>0.15</v>
      </c>
      <c r="T66" s="639">
        <v>180</v>
      </c>
      <c r="U66" s="866">
        <v>60</v>
      </c>
      <c r="V66" s="118"/>
      <c r="W66" s="9" t="s">
        <v>23</v>
      </c>
      <c r="X66" s="1" t="s">
        <v>24</v>
      </c>
      <c r="Y66" s="1" t="s">
        <v>24</v>
      </c>
      <c r="Z66" s="335" t="s">
        <v>24</v>
      </c>
    </row>
    <row r="67" spans="1:26" ht="13.5" customHeight="1" x14ac:dyDescent="0.2">
      <c r="A67" s="1065"/>
      <c r="B67" s="391">
        <v>45807</v>
      </c>
      <c r="C67" s="434" t="str">
        <f t="shared" si="4"/>
        <v>(金)</v>
      </c>
      <c r="D67" s="502" t="s">
        <v>404</v>
      </c>
      <c r="E67" s="503">
        <v>29</v>
      </c>
      <c r="F67" s="504">
        <v>14.7</v>
      </c>
      <c r="G67" s="11">
        <v>19</v>
      </c>
      <c r="H67" s="219">
        <v>19</v>
      </c>
      <c r="I67" s="12">
        <v>2.6</v>
      </c>
      <c r="J67" s="221">
        <v>2</v>
      </c>
      <c r="K67" s="11">
        <v>7.12</v>
      </c>
      <c r="L67" s="219">
        <v>7.25</v>
      </c>
      <c r="M67" s="12">
        <v>14.8</v>
      </c>
      <c r="N67" s="221">
        <v>14.7</v>
      </c>
      <c r="O67" s="220">
        <v>23.2</v>
      </c>
      <c r="P67" s="220">
        <v>45</v>
      </c>
      <c r="Q67" s="221">
        <v>10.9</v>
      </c>
      <c r="R67" s="222">
        <v>100</v>
      </c>
      <c r="S67" s="505">
        <v>0.13</v>
      </c>
      <c r="T67" s="639">
        <v>0</v>
      </c>
      <c r="U67" s="866">
        <v>75</v>
      </c>
      <c r="V67" s="118"/>
      <c r="W67" s="603" t="s">
        <v>299</v>
      </c>
      <c r="X67" s="604"/>
      <c r="Y67" s="604"/>
      <c r="Z67" s="605"/>
    </row>
    <row r="68" spans="1:26" x14ac:dyDescent="0.2">
      <c r="A68" s="1065"/>
      <c r="B68" s="331">
        <v>45808</v>
      </c>
      <c r="C68" s="435" t="str">
        <f t="shared" si="4"/>
        <v>(土)</v>
      </c>
      <c r="D68" s="536" t="s">
        <v>404</v>
      </c>
      <c r="E68" s="537">
        <v>8.5</v>
      </c>
      <c r="F68" s="538">
        <v>15.6</v>
      </c>
      <c r="G68" s="307">
        <v>19</v>
      </c>
      <c r="H68" s="539">
        <v>19.100000000000001</v>
      </c>
      <c r="I68" s="540">
        <v>4.4000000000000004</v>
      </c>
      <c r="J68" s="541">
        <v>1.6</v>
      </c>
      <c r="K68" s="307">
        <v>7.26</v>
      </c>
      <c r="L68" s="539">
        <v>7.32</v>
      </c>
      <c r="M68" s="540">
        <v>18.899999999999999</v>
      </c>
      <c r="N68" s="541">
        <v>16.100000000000001</v>
      </c>
      <c r="O68" s="542"/>
      <c r="P68" s="542"/>
      <c r="Q68" s="543"/>
      <c r="R68" s="544"/>
      <c r="S68" s="545"/>
      <c r="T68" s="546">
        <v>205</v>
      </c>
      <c r="U68" s="868">
        <v>93</v>
      </c>
      <c r="V68" s="118"/>
      <c r="W68" s="606"/>
      <c r="X68" s="607"/>
      <c r="Y68" s="607"/>
      <c r="Z68" s="608"/>
    </row>
    <row r="69" spans="1:26" s="1" customFormat="1" ht="13.5" customHeight="1" x14ac:dyDescent="0.2">
      <c r="A69" s="1065"/>
      <c r="B69" s="1051" t="s">
        <v>238</v>
      </c>
      <c r="C69" s="1051"/>
      <c r="D69" s="508"/>
      <c r="E69" s="493">
        <f>MAX(E38:E68)</f>
        <v>56.5</v>
      </c>
      <c r="F69" s="509">
        <f t="shared" ref="F69:U69" si="5">IF(COUNT(F38:F68)=0,"",MAX(F38:F68))</f>
        <v>25.2</v>
      </c>
      <c r="G69" s="10">
        <f t="shared" si="5"/>
        <v>22.1</v>
      </c>
      <c r="H69" s="218">
        <f t="shared" si="5"/>
        <v>21.2</v>
      </c>
      <c r="I69" s="495">
        <f t="shared" si="5"/>
        <v>15.3</v>
      </c>
      <c r="J69" s="496">
        <f t="shared" si="5"/>
        <v>3.5</v>
      </c>
      <c r="K69" s="10">
        <f t="shared" si="5"/>
        <v>7.41</v>
      </c>
      <c r="L69" s="218">
        <f t="shared" si="5"/>
        <v>7.55</v>
      </c>
      <c r="M69" s="495">
        <f t="shared" si="5"/>
        <v>18.899999999999999</v>
      </c>
      <c r="N69" s="496">
        <f t="shared" si="5"/>
        <v>17.399999999999999</v>
      </c>
      <c r="O69" s="497">
        <f t="shared" si="5"/>
        <v>26.3</v>
      </c>
      <c r="P69" s="497">
        <f t="shared" si="5"/>
        <v>52.5</v>
      </c>
      <c r="Q69" s="547">
        <f t="shared" si="5"/>
        <v>18.100000000000001</v>
      </c>
      <c r="R69" s="513">
        <f t="shared" si="5"/>
        <v>127</v>
      </c>
      <c r="S69" s="514">
        <f t="shared" si="5"/>
        <v>0.16</v>
      </c>
      <c r="T69" s="857">
        <f t="shared" si="5"/>
        <v>459</v>
      </c>
      <c r="U69" s="865">
        <f t="shared" si="5"/>
        <v>207</v>
      </c>
      <c r="V69" s="118"/>
      <c r="W69" s="606"/>
      <c r="X69" s="607"/>
      <c r="Y69" s="607"/>
      <c r="Z69" s="608"/>
    </row>
    <row r="70" spans="1:26" s="1" customFormat="1" ht="13.5" customHeight="1" x14ac:dyDescent="0.2">
      <c r="A70" s="1065"/>
      <c r="B70" s="1052" t="s">
        <v>239</v>
      </c>
      <c r="C70" s="1052"/>
      <c r="D70" s="229"/>
      <c r="E70" s="230">
        <f>MIN(E38:E68)</f>
        <v>0</v>
      </c>
      <c r="F70" s="516">
        <f t="shared" ref="F70:U70" si="6">IF(COUNT(F38:F68)=0,"",MIN(F38:F68))</f>
        <v>14.7</v>
      </c>
      <c r="G70" s="11">
        <f t="shared" si="6"/>
        <v>16.5</v>
      </c>
      <c r="H70" s="219">
        <f t="shared" si="6"/>
        <v>17.100000000000001</v>
      </c>
      <c r="I70" s="12">
        <f t="shared" si="6"/>
        <v>2.6</v>
      </c>
      <c r="J70" s="221">
        <f t="shared" si="6"/>
        <v>1.6</v>
      </c>
      <c r="K70" s="11">
        <f t="shared" si="6"/>
        <v>7.07</v>
      </c>
      <c r="L70" s="219">
        <f t="shared" si="6"/>
        <v>7.16</v>
      </c>
      <c r="M70" s="12">
        <f t="shared" si="6"/>
        <v>11.7</v>
      </c>
      <c r="N70" s="221">
        <f t="shared" si="6"/>
        <v>12.8</v>
      </c>
      <c r="O70" s="220">
        <f t="shared" si="6"/>
        <v>20.5</v>
      </c>
      <c r="P70" s="220">
        <f t="shared" si="6"/>
        <v>40</v>
      </c>
      <c r="Q70" s="519">
        <f t="shared" si="6"/>
        <v>9.6</v>
      </c>
      <c r="R70" s="520">
        <f t="shared" si="6"/>
        <v>82</v>
      </c>
      <c r="S70" s="521">
        <f t="shared" si="6"/>
        <v>0.11</v>
      </c>
      <c r="T70" s="856"/>
      <c r="U70" s="866">
        <f t="shared" si="6"/>
        <v>40</v>
      </c>
      <c r="V70" s="118"/>
      <c r="W70" s="606"/>
      <c r="X70" s="607"/>
      <c r="Y70" s="607"/>
      <c r="Z70" s="608"/>
    </row>
    <row r="71" spans="1:26" s="1" customFormat="1" ht="13.5" customHeight="1" x14ac:dyDescent="0.2">
      <c r="A71" s="1065"/>
      <c r="B71" s="1052" t="s">
        <v>240</v>
      </c>
      <c r="C71" s="1052"/>
      <c r="D71" s="229"/>
      <c r="E71" s="231"/>
      <c r="F71" s="523">
        <f t="shared" ref="F71:U71" si="7">IF(COUNT(F38:F68)=0,"",AVERAGE(F38:F68))</f>
        <v>19.56129032258065</v>
      </c>
      <c r="G71" s="307">
        <f t="shared" si="7"/>
        <v>18.461290322580645</v>
      </c>
      <c r="H71" s="539">
        <f t="shared" si="7"/>
        <v>18.719354838709677</v>
      </c>
      <c r="I71" s="540">
        <f t="shared" si="7"/>
        <v>6.5967741935483879</v>
      </c>
      <c r="J71" s="541">
        <f t="shared" si="7"/>
        <v>2.3838709677419359</v>
      </c>
      <c r="K71" s="307">
        <f t="shared" si="7"/>
        <v>7.1732258064516126</v>
      </c>
      <c r="L71" s="539">
        <f t="shared" si="7"/>
        <v>7.2674193548387072</v>
      </c>
      <c r="M71" s="540">
        <f t="shared" si="7"/>
        <v>14.822580645161288</v>
      </c>
      <c r="N71" s="541">
        <f t="shared" si="7"/>
        <v>15.070967741935481</v>
      </c>
      <c r="O71" s="542">
        <f t="shared" si="7"/>
        <v>23.495000000000001</v>
      </c>
      <c r="P71" s="542">
        <f t="shared" si="7"/>
        <v>46.025000000000006</v>
      </c>
      <c r="Q71" s="549">
        <f t="shared" si="7"/>
        <v>12.129999999999999</v>
      </c>
      <c r="R71" s="550">
        <f t="shared" si="7"/>
        <v>101.1</v>
      </c>
      <c r="S71" s="551">
        <f t="shared" si="7"/>
        <v>0.13000000000000003</v>
      </c>
      <c r="T71" s="858"/>
      <c r="U71" s="869">
        <f t="shared" si="7"/>
        <v>110.7741935483871</v>
      </c>
      <c r="V71" s="118"/>
      <c r="W71" s="606"/>
      <c r="X71" s="607"/>
      <c r="Y71" s="607"/>
      <c r="Z71" s="608"/>
    </row>
    <row r="72" spans="1:26" s="1" customFormat="1" ht="13.5" customHeight="1" x14ac:dyDescent="0.2">
      <c r="A72" s="1065"/>
      <c r="B72" s="1053" t="s">
        <v>241</v>
      </c>
      <c r="C72" s="1053"/>
      <c r="D72" s="525"/>
      <c r="E72" s="526">
        <f>SUM(E38:E68)</f>
        <v>191</v>
      </c>
      <c r="F72" s="232"/>
      <c r="G72" s="232"/>
      <c r="H72" s="390"/>
      <c r="I72" s="232"/>
      <c r="J72" s="390"/>
      <c r="K72" s="528"/>
      <c r="L72" s="529"/>
      <c r="M72" s="553"/>
      <c r="N72" s="554"/>
      <c r="O72" s="555"/>
      <c r="P72" s="555"/>
      <c r="Q72" s="556"/>
      <c r="R72" s="234"/>
      <c r="S72" s="235"/>
      <c r="T72" s="859">
        <f>SUM(T38:T68)</f>
        <v>8770</v>
      </c>
      <c r="U72" s="870"/>
      <c r="V72" s="118"/>
      <c r="W72" s="609"/>
      <c r="X72" s="610"/>
      <c r="Y72" s="610"/>
      <c r="Z72" s="611"/>
    </row>
    <row r="73" spans="1:26" ht="13.5" customHeight="1" x14ac:dyDescent="0.2">
      <c r="A73" s="1065" t="s">
        <v>181</v>
      </c>
      <c r="B73" s="329">
        <v>45809</v>
      </c>
      <c r="C73" s="433" t="str">
        <f>IF(B73="","",IF(WEEKDAY(B73)=1,"(日)",IF(WEEKDAY(B73)=2,"(月)",IF(WEEKDAY(B73)=3,"(火)",IF(WEEKDAY(B73)=4,"(水)",IF(WEEKDAY(B73)=5,"(木)",IF(WEEKDAY(B73)=6,"(金)","(土)")))))))</f>
        <v>(日)</v>
      </c>
      <c r="D73" s="558" t="s">
        <v>405</v>
      </c>
      <c r="E73" s="493">
        <v>0</v>
      </c>
      <c r="F73" s="494">
        <v>18.8</v>
      </c>
      <c r="G73" s="10">
        <v>18.3</v>
      </c>
      <c r="H73" s="496">
        <v>18.7</v>
      </c>
      <c r="I73" s="495">
        <v>5.5</v>
      </c>
      <c r="J73" s="218">
        <v>1.6</v>
      </c>
      <c r="K73" s="10">
        <v>7.18</v>
      </c>
      <c r="L73" s="218">
        <v>7.32</v>
      </c>
      <c r="M73" s="495">
        <v>19.5</v>
      </c>
      <c r="N73" s="496">
        <v>19.2</v>
      </c>
      <c r="O73" s="497"/>
      <c r="P73" s="497"/>
      <c r="Q73" s="547"/>
      <c r="R73" s="501"/>
      <c r="S73" s="559"/>
      <c r="T73" s="632">
        <v>274</v>
      </c>
      <c r="U73" s="865">
        <v>131</v>
      </c>
      <c r="V73" s="118"/>
      <c r="W73" s="340" t="s">
        <v>284</v>
      </c>
      <c r="X73" s="344"/>
      <c r="Y73" s="343">
        <v>45820</v>
      </c>
      <c r="Z73" s="341"/>
    </row>
    <row r="74" spans="1:26" x14ac:dyDescent="0.2">
      <c r="A74" s="1065"/>
      <c r="B74" s="330">
        <v>45810</v>
      </c>
      <c r="C74" s="434" t="str">
        <f t="shared" ref="C74:C102" si="8">IF(B74="","",IF(WEEKDAY(B74)=1,"(日)",IF(WEEKDAY(B74)=2,"(月)",IF(WEEKDAY(B74)=3,"(火)",IF(WEEKDAY(B74)=4,"(水)",IF(WEEKDAY(B74)=5,"(木)",IF(WEEKDAY(B74)=6,"(金)","(土)")))))))</f>
        <v>(月)</v>
      </c>
      <c r="D74" s="560" t="s">
        <v>405</v>
      </c>
      <c r="E74" s="503" t="s">
        <v>24</v>
      </c>
      <c r="F74" s="504">
        <v>19.8</v>
      </c>
      <c r="G74" s="11">
        <v>18</v>
      </c>
      <c r="H74" s="221">
        <v>18.5</v>
      </c>
      <c r="I74" s="12">
        <v>6.6</v>
      </c>
      <c r="J74" s="219">
        <v>2.2999999999999998</v>
      </c>
      <c r="K74" s="11">
        <v>7.21</v>
      </c>
      <c r="L74" s="219">
        <v>7.29</v>
      </c>
      <c r="M74" s="12">
        <v>16.8</v>
      </c>
      <c r="N74" s="221">
        <v>17.7</v>
      </c>
      <c r="O74" s="220">
        <v>24.8</v>
      </c>
      <c r="P74" s="220">
        <v>55.1</v>
      </c>
      <c r="Q74" s="561">
        <v>14.8</v>
      </c>
      <c r="R74" s="507">
        <v>124</v>
      </c>
      <c r="S74" s="562">
        <v>0.12</v>
      </c>
      <c r="T74" s="639">
        <v>325</v>
      </c>
      <c r="U74" s="866">
        <v>103</v>
      </c>
      <c r="V74" s="118"/>
      <c r="W74" s="345" t="s">
        <v>2</v>
      </c>
      <c r="X74" s="346" t="s">
        <v>303</v>
      </c>
      <c r="Y74" s="349">
        <v>23.4</v>
      </c>
      <c r="Z74" s="350"/>
    </row>
    <row r="75" spans="1:26" x14ac:dyDescent="0.2">
      <c r="A75" s="1065"/>
      <c r="B75" s="330">
        <v>45811</v>
      </c>
      <c r="C75" s="434" t="str">
        <f t="shared" si="8"/>
        <v>(火)</v>
      </c>
      <c r="D75" s="560" t="s">
        <v>404</v>
      </c>
      <c r="E75" s="503">
        <v>27</v>
      </c>
      <c r="F75" s="504">
        <v>20.3</v>
      </c>
      <c r="G75" s="11">
        <v>19.899999999999999</v>
      </c>
      <c r="H75" s="221">
        <v>19</v>
      </c>
      <c r="I75" s="12">
        <v>5.0999999999999996</v>
      </c>
      <c r="J75" s="219">
        <v>2.4</v>
      </c>
      <c r="K75" s="11">
        <v>7.19</v>
      </c>
      <c r="L75" s="219">
        <v>7.21</v>
      </c>
      <c r="M75" s="12">
        <v>16.399999999999999</v>
      </c>
      <c r="N75" s="221">
        <v>17.8</v>
      </c>
      <c r="O75" s="220">
        <v>24.1</v>
      </c>
      <c r="P75" s="220">
        <v>55.1</v>
      </c>
      <c r="Q75" s="561">
        <v>15.1</v>
      </c>
      <c r="R75" s="507">
        <v>124</v>
      </c>
      <c r="S75" s="562">
        <v>0.12</v>
      </c>
      <c r="T75" s="639">
        <v>239</v>
      </c>
      <c r="U75" s="866">
        <v>107</v>
      </c>
      <c r="V75" s="118"/>
      <c r="W75" s="4" t="s">
        <v>19</v>
      </c>
      <c r="X75" s="5" t="s">
        <v>20</v>
      </c>
      <c r="Y75" s="6" t="s">
        <v>21</v>
      </c>
      <c r="Z75" s="5" t="s">
        <v>22</v>
      </c>
    </row>
    <row r="76" spans="1:26" x14ac:dyDescent="0.2">
      <c r="A76" s="1065"/>
      <c r="B76" s="330">
        <v>45812</v>
      </c>
      <c r="C76" s="434" t="str">
        <f t="shared" si="8"/>
        <v>(水)</v>
      </c>
      <c r="D76" s="560" t="s">
        <v>405</v>
      </c>
      <c r="E76" s="503" t="s">
        <v>24</v>
      </c>
      <c r="F76" s="504">
        <v>22.2</v>
      </c>
      <c r="G76" s="11">
        <v>19.600000000000001</v>
      </c>
      <c r="H76" s="221">
        <v>19.899999999999999</v>
      </c>
      <c r="I76" s="12">
        <v>7.4</v>
      </c>
      <c r="J76" s="219">
        <v>2.2000000000000002</v>
      </c>
      <c r="K76" s="11">
        <v>7.25</v>
      </c>
      <c r="L76" s="219">
        <v>7.27</v>
      </c>
      <c r="M76" s="12">
        <v>16.100000000000001</v>
      </c>
      <c r="N76" s="221">
        <v>17.5</v>
      </c>
      <c r="O76" s="220">
        <v>27.8</v>
      </c>
      <c r="P76" s="220">
        <v>55.9</v>
      </c>
      <c r="Q76" s="561">
        <v>12.7</v>
      </c>
      <c r="R76" s="507">
        <v>130</v>
      </c>
      <c r="S76" s="562">
        <v>0.11</v>
      </c>
      <c r="T76" s="639">
        <v>291</v>
      </c>
      <c r="U76" s="866">
        <v>150</v>
      </c>
      <c r="V76" s="118"/>
      <c r="W76" s="2" t="s">
        <v>182</v>
      </c>
      <c r="X76" s="7" t="s">
        <v>11</v>
      </c>
      <c r="Y76" s="10">
        <v>21.9</v>
      </c>
      <c r="Z76" s="218">
        <v>22.5</v>
      </c>
    </row>
    <row r="77" spans="1:26" x14ac:dyDescent="0.2">
      <c r="A77" s="1065"/>
      <c r="B77" s="330">
        <v>45813</v>
      </c>
      <c r="C77" s="434" t="str">
        <f t="shared" si="8"/>
        <v>(木)</v>
      </c>
      <c r="D77" s="560" t="s">
        <v>405</v>
      </c>
      <c r="E77" s="503">
        <v>0</v>
      </c>
      <c r="F77" s="504">
        <v>23.5</v>
      </c>
      <c r="G77" s="11">
        <v>19.7</v>
      </c>
      <c r="H77" s="221">
        <v>20.399999999999999</v>
      </c>
      <c r="I77" s="12">
        <v>8.9</v>
      </c>
      <c r="J77" s="219">
        <v>2.5</v>
      </c>
      <c r="K77" s="11">
        <v>7.2</v>
      </c>
      <c r="L77" s="219">
        <v>7.29</v>
      </c>
      <c r="M77" s="12">
        <v>16.600000000000001</v>
      </c>
      <c r="N77" s="221">
        <v>16</v>
      </c>
      <c r="O77" s="220">
        <v>29.1</v>
      </c>
      <c r="P77" s="220">
        <v>53.1</v>
      </c>
      <c r="Q77" s="561">
        <v>11.8</v>
      </c>
      <c r="R77" s="507">
        <v>113</v>
      </c>
      <c r="S77" s="562">
        <v>0.12</v>
      </c>
      <c r="T77" s="639">
        <v>222</v>
      </c>
      <c r="U77" s="866">
        <v>144</v>
      </c>
      <c r="V77" s="118"/>
      <c r="W77" s="3" t="s">
        <v>183</v>
      </c>
      <c r="X77" s="8" t="s">
        <v>184</v>
      </c>
      <c r="Y77" s="11">
        <v>6.9</v>
      </c>
      <c r="Z77" s="219">
        <v>2.4</v>
      </c>
    </row>
    <row r="78" spans="1:26" x14ac:dyDescent="0.2">
      <c r="A78" s="1065"/>
      <c r="B78" s="330">
        <v>45814</v>
      </c>
      <c r="C78" s="434" t="str">
        <f t="shared" si="8"/>
        <v>(金)</v>
      </c>
      <c r="D78" s="560" t="s">
        <v>405</v>
      </c>
      <c r="E78" s="503" t="s">
        <v>24</v>
      </c>
      <c r="F78" s="504">
        <v>25.4</v>
      </c>
      <c r="G78" s="11">
        <v>20.9</v>
      </c>
      <c r="H78" s="221">
        <v>21.4</v>
      </c>
      <c r="I78" s="12">
        <v>9.5</v>
      </c>
      <c r="J78" s="219">
        <v>4.2</v>
      </c>
      <c r="K78" s="11">
        <v>7.16</v>
      </c>
      <c r="L78" s="219">
        <v>7.24</v>
      </c>
      <c r="M78" s="12">
        <v>17.2</v>
      </c>
      <c r="N78" s="221">
        <v>16.7</v>
      </c>
      <c r="O78" s="220">
        <v>26.8</v>
      </c>
      <c r="P78" s="220">
        <v>53.1</v>
      </c>
      <c r="Q78" s="561">
        <v>12.1</v>
      </c>
      <c r="R78" s="507">
        <v>122</v>
      </c>
      <c r="S78" s="562">
        <v>7.0000000000000007E-2</v>
      </c>
      <c r="T78" s="639">
        <v>419</v>
      </c>
      <c r="U78" s="866">
        <v>124</v>
      </c>
      <c r="V78" s="118"/>
      <c r="W78" s="3" t="s">
        <v>12</v>
      </c>
      <c r="X78" s="8"/>
      <c r="Y78" s="11">
        <v>7.18</v>
      </c>
      <c r="Z78" s="219">
        <v>7.31</v>
      </c>
    </row>
    <row r="79" spans="1:26" x14ac:dyDescent="0.2">
      <c r="A79" s="1065"/>
      <c r="B79" s="330">
        <v>45815</v>
      </c>
      <c r="C79" s="434" t="str">
        <f t="shared" si="8"/>
        <v>(土)</v>
      </c>
      <c r="D79" s="560" t="s">
        <v>405</v>
      </c>
      <c r="E79" s="503" t="s">
        <v>24</v>
      </c>
      <c r="F79" s="504">
        <v>25.6</v>
      </c>
      <c r="G79" s="11">
        <v>22.9</v>
      </c>
      <c r="H79" s="221">
        <v>22.2</v>
      </c>
      <c r="I79" s="12">
        <v>4.2</v>
      </c>
      <c r="J79" s="219">
        <v>2.1</v>
      </c>
      <c r="K79" s="11">
        <v>7.2</v>
      </c>
      <c r="L79" s="219">
        <v>7.34</v>
      </c>
      <c r="M79" s="12">
        <v>17.899999999999999</v>
      </c>
      <c r="N79" s="221">
        <v>18</v>
      </c>
      <c r="O79" s="220"/>
      <c r="P79" s="220"/>
      <c r="Q79" s="561"/>
      <c r="R79" s="507"/>
      <c r="S79" s="562"/>
      <c r="T79" s="639">
        <v>120</v>
      </c>
      <c r="U79" s="866">
        <v>83</v>
      </c>
      <c r="V79" s="118"/>
      <c r="W79" s="3" t="s">
        <v>185</v>
      </c>
      <c r="X79" s="8" t="s">
        <v>13</v>
      </c>
      <c r="Y79" s="307">
        <v>19.8</v>
      </c>
      <c r="Z79" s="219">
        <v>19.7</v>
      </c>
    </row>
    <row r="80" spans="1:26" x14ac:dyDescent="0.2">
      <c r="A80" s="1065"/>
      <c r="B80" s="330">
        <v>45816</v>
      </c>
      <c r="C80" s="434" t="str">
        <f t="shared" si="8"/>
        <v>(日)</v>
      </c>
      <c r="D80" s="560" t="s">
        <v>406</v>
      </c>
      <c r="E80" s="503">
        <v>0</v>
      </c>
      <c r="F80" s="504">
        <v>23.6</v>
      </c>
      <c r="G80" s="11">
        <v>22.4</v>
      </c>
      <c r="H80" s="221">
        <v>22.7</v>
      </c>
      <c r="I80" s="12">
        <v>4.3</v>
      </c>
      <c r="J80" s="219">
        <v>2.1</v>
      </c>
      <c r="K80" s="11">
        <v>7.23</v>
      </c>
      <c r="L80" s="219">
        <v>7.4</v>
      </c>
      <c r="M80" s="12">
        <v>18.399999999999999</v>
      </c>
      <c r="N80" s="221">
        <v>18.100000000000001</v>
      </c>
      <c r="O80" s="220"/>
      <c r="P80" s="220"/>
      <c r="Q80" s="561"/>
      <c r="R80" s="507"/>
      <c r="S80" s="562"/>
      <c r="T80" s="639">
        <v>43</v>
      </c>
      <c r="U80" s="866">
        <v>74</v>
      </c>
      <c r="V80" s="118"/>
      <c r="W80" s="3" t="s">
        <v>186</v>
      </c>
      <c r="X80" s="236" t="s">
        <v>311</v>
      </c>
      <c r="Y80" s="274">
        <v>33.6</v>
      </c>
      <c r="Z80" s="239">
        <v>34.700000000000003</v>
      </c>
    </row>
    <row r="81" spans="1:26" x14ac:dyDescent="0.2">
      <c r="A81" s="1065"/>
      <c r="B81" s="330">
        <v>45817</v>
      </c>
      <c r="C81" s="434" t="str">
        <f t="shared" si="8"/>
        <v>(月)</v>
      </c>
      <c r="D81" s="560" t="s">
        <v>405</v>
      </c>
      <c r="E81" s="503">
        <v>0</v>
      </c>
      <c r="F81" s="504">
        <v>23.9</v>
      </c>
      <c r="G81" s="11">
        <v>23.6</v>
      </c>
      <c r="H81" s="221">
        <v>23.5</v>
      </c>
      <c r="I81" s="12">
        <v>5.8</v>
      </c>
      <c r="J81" s="219">
        <v>2.4</v>
      </c>
      <c r="K81" s="11">
        <v>7.31</v>
      </c>
      <c r="L81" s="219">
        <v>7.41</v>
      </c>
      <c r="M81" s="12">
        <v>18.899999999999999</v>
      </c>
      <c r="N81" s="221">
        <v>18.8</v>
      </c>
      <c r="O81" s="220">
        <v>32</v>
      </c>
      <c r="P81" s="220">
        <v>59.1</v>
      </c>
      <c r="Q81" s="561">
        <v>13.9</v>
      </c>
      <c r="R81" s="507">
        <v>136</v>
      </c>
      <c r="S81" s="562">
        <v>0.1</v>
      </c>
      <c r="T81" s="639">
        <v>205</v>
      </c>
      <c r="U81" s="866">
        <v>69</v>
      </c>
      <c r="V81" s="118"/>
      <c r="W81" s="3" t="s">
        <v>187</v>
      </c>
      <c r="X81" s="236" t="s">
        <v>311</v>
      </c>
      <c r="Y81" s="274">
        <v>64.5</v>
      </c>
      <c r="Z81" s="239">
        <v>63.1</v>
      </c>
    </row>
    <row r="82" spans="1:26" x14ac:dyDescent="0.2">
      <c r="A82" s="1065"/>
      <c r="B82" s="330">
        <v>45818</v>
      </c>
      <c r="C82" s="434" t="str">
        <f t="shared" si="8"/>
        <v>(火)</v>
      </c>
      <c r="D82" s="560" t="s">
        <v>404</v>
      </c>
      <c r="E82" s="503">
        <v>7.5</v>
      </c>
      <c r="F82" s="504">
        <v>21</v>
      </c>
      <c r="G82" s="11">
        <v>23.4</v>
      </c>
      <c r="H82" s="221">
        <v>23.4</v>
      </c>
      <c r="I82" s="12">
        <v>5.4</v>
      </c>
      <c r="J82" s="219">
        <v>2.6</v>
      </c>
      <c r="K82" s="11">
        <v>7.39</v>
      </c>
      <c r="L82" s="219">
        <v>7.38</v>
      </c>
      <c r="M82" s="12">
        <v>20</v>
      </c>
      <c r="N82" s="221">
        <v>19.899999999999999</v>
      </c>
      <c r="O82" s="220">
        <v>32.799999999999997</v>
      </c>
      <c r="P82" s="220">
        <v>63.1</v>
      </c>
      <c r="Q82" s="561">
        <v>14.8</v>
      </c>
      <c r="R82" s="507">
        <v>150</v>
      </c>
      <c r="S82" s="562">
        <v>0.1</v>
      </c>
      <c r="T82" s="639">
        <v>497</v>
      </c>
      <c r="U82" s="866">
        <v>63</v>
      </c>
      <c r="V82" s="118"/>
      <c r="W82" s="3" t="s">
        <v>188</v>
      </c>
      <c r="X82" s="236" t="s">
        <v>311</v>
      </c>
      <c r="Y82" s="274">
        <v>47</v>
      </c>
      <c r="Z82" s="239">
        <v>46.2</v>
      </c>
    </row>
    <row r="83" spans="1:26" x14ac:dyDescent="0.2">
      <c r="A83" s="1065"/>
      <c r="B83" s="330">
        <v>45819</v>
      </c>
      <c r="C83" s="434" t="str">
        <f t="shared" si="8"/>
        <v>(水)</v>
      </c>
      <c r="D83" s="560" t="s">
        <v>404</v>
      </c>
      <c r="E83" s="503">
        <v>11</v>
      </c>
      <c r="F83" s="504">
        <v>21.9</v>
      </c>
      <c r="G83" s="11">
        <v>23</v>
      </c>
      <c r="H83" s="221">
        <v>23.1</v>
      </c>
      <c r="I83" s="12">
        <v>5</v>
      </c>
      <c r="J83" s="219">
        <v>2.5</v>
      </c>
      <c r="K83" s="11">
        <v>7.35</v>
      </c>
      <c r="L83" s="219">
        <v>7.36</v>
      </c>
      <c r="M83" s="12">
        <v>20</v>
      </c>
      <c r="N83" s="221">
        <v>19.8</v>
      </c>
      <c r="O83" s="220">
        <v>33</v>
      </c>
      <c r="P83" s="220">
        <v>64.099999999999994</v>
      </c>
      <c r="Q83" s="561">
        <v>14.9</v>
      </c>
      <c r="R83" s="507">
        <v>141</v>
      </c>
      <c r="S83" s="562">
        <v>0.1</v>
      </c>
      <c r="T83" s="639">
        <v>212</v>
      </c>
      <c r="U83" s="866">
        <v>68</v>
      </c>
      <c r="V83" s="118"/>
      <c r="W83" s="3" t="s">
        <v>189</v>
      </c>
      <c r="X83" s="236" t="s">
        <v>311</v>
      </c>
      <c r="Y83" s="274">
        <v>17.5</v>
      </c>
      <c r="Z83" s="239">
        <v>16.899999999999999</v>
      </c>
    </row>
    <row r="84" spans="1:26" x14ac:dyDescent="0.2">
      <c r="A84" s="1065"/>
      <c r="B84" s="330">
        <v>45820</v>
      </c>
      <c r="C84" s="434" t="str">
        <f t="shared" si="8"/>
        <v>(木)</v>
      </c>
      <c r="D84" s="560" t="s">
        <v>406</v>
      </c>
      <c r="E84" s="503" t="s">
        <v>24</v>
      </c>
      <c r="F84" s="504">
        <v>23.4</v>
      </c>
      <c r="G84" s="11">
        <v>21.9</v>
      </c>
      <c r="H84" s="221">
        <v>22.5</v>
      </c>
      <c r="I84" s="12">
        <v>6.9</v>
      </c>
      <c r="J84" s="219">
        <v>2.4</v>
      </c>
      <c r="K84" s="11">
        <v>7.18</v>
      </c>
      <c r="L84" s="219">
        <v>7.31</v>
      </c>
      <c r="M84" s="12">
        <v>19.8</v>
      </c>
      <c r="N84" s="221">
        <v>19.7</v>
      </c>
      <c r="O84" s="220">
        <v>34.700000000000003</v>
      </c>
      <c r="P84" s="220">
        <v>63.1</v>
      </c>
      <c r="Q84" s="561">
        <v>15</v>
      </c>
      <c r="R84" s="507">
        <v>140</v>
      </c>
      <c r="S84" s="562">
        <v>0.1</v>
      </c>
      <c r="T84" s="639">
        <v>433</v>
      </c>
      <c r="U84" s="866">
        <v>199</v>
      </c>
      <c r="V84" s="118"/>
      <c r="W84" s="3" t="s">
        <v>190</v>
      </c>
      <c r="X84" s="236" t="s">
        <v>311</v>
      </c>
      <c r="Y84" s="137">
        <v>13.6</v>
      </c>
      <c r="Z84" s="240">
        <v>15</v>
      </c>
    </row>
    <row r="85" spans="1:26" x14ac:dyDescent="0.2">
      <c r="A85" s="1065"/>
      <c r="B85" s="330">
        <v>45821</v>
      </c>
      <c r="C85" s="434" t="str">
        <f t="shared" si="8"/>
        <v>(金)</v>
      </c>
      <c r="D85" s="560" t="s">
        <v>406</v>
      </c>
      <c r="E85" s="503" t="s">
        <v>24</v>
      </c>
      <c r="F85" s="504">
        <v>23.4</v>
      </c>
      <c r="G85" s="11">
        <v>20</v>
      </c>
      <c r="H85" s="221">
        <v>21</v>
      </c>
      <c r="I85" s="12">
        <v>7.4</v>
      </c>
      <c r="J85" s="219">
        <v>2.6</v>
      </c>
      <c r="K85" s="11">
        <v>7.09</v>
      </c>
      <c r="L85" s="219">
        <v>7.26</v>
      </c>
      <c r="M85" s="12">
        <v>17.100000000000001</v>
      </c>
      <c r="N85" s="221">
        <v>18.7</v>
      </c>
      <c r="O85" s="220">
        <v>29.5</v>
      </c>
      <c r="P85" s="220">
        <v>59.1</v>
      </c>
      <c r="Q85" s="561">
        <v>14.7</v>
      </c>
      <c r="R85" s="507">
        <v>126</v>
      </c>
      <c r="S85" s="562">
        <v>0.12</v>
      </c>
      <c r="T85" s="639">
        <v>433</v>
      </c>
      <c r="U85" s="866">
        <v>130</v>
      </c>
      <c r="V85" s="118"/>
      <c r="W85" s="3" t="s">
        <v>191</v>
      </c>
      <c r="X85" s="236" t="s">
        <v>311</v>
      </c>
      <c r="Y85" s="139">
        <v>154</v>
      </c>
      <c r="Z85" s="308">
        <v>140</v>
      </c>
    </row>
    <row r="86" spans="1:26" x14ac:dyDescent="0.2">
      <c r="A86" s="1065"/>
      <c r="B86" s="330">
        <v>45822</v>
      </c>
      <c r="C86" s="434" t="str">
        <f t="shared" si="8"/>
        <v>(土)</v>
      </c>
      <c r="D86" s="560" t="s">
        <v>406</v>
      </c>
      <c r="E86" s="503">
        <v>5.5</v>
      </c>
      <c r="F86" s="504">
        <v>24.1</v>
      </c>
      <c r="G86" s="11">
        <v>21.6</v>
      </c>
      <c r="H86" s="221">
        <v>21.4</v>
      </c>
      <c r="I86" s="12">
        <v>5.7</v>
      </c>
      <c r="J86" s="219">
        <v>2.2999999999999998</v>
      </c>
      <c r="K86" s="11">
        <v>7.17</v>
      </c>
      <c r="L86" s="219">
        <v>7.21</v>
      </c>
      <c r="M86" s="12">
        <v>17.399999999999999</v>
      </c>
      <c r="N86" s="221">
        <v>17.7</v>
      </c>
      <c r="O86" s="220"/>
      <c r="P86" s="220"/>
      <c r="Q86" s="561"/>
      <c r="R86" s="507"/>
      <c r="S86" s="562"/>
      <c r="T86" s="639">
        <v>301</v>
      </c>
      <c r="U86" s="866">
        <v>90</v>
      </c>
      <c r="V86" s="118"/>
      <c r="W86" s="3" t="s">
        <v>192</v>
      </c>
      <c r="X86" s="236" t="s">
        <v>311</v>
      </c>
      <c r="Y86" s="138">
        <v>0.39</v>
      </c>
      <c r="Z86" s="223">
        <v>0.1</v>
      </c>
    </row>
    <row r="87" spans="1:26" x14ac:dyDescent="0.2">
      <c r="A87" s="1065"/>
      <c r="B87" s="330">
        <v>45823</v>
      </c>
      <c r="C87" s="434" t="str">
        <f t="shared" si="8"/>
        <v>(日)</v>
      </c>
      <c r="D87" s="560" t="s">
        <v>406</v>
      </c>
      <c r="E87" s="503">
        <v>6</v>
      </c>
      <c r="F87" s="504">
        <v>24.3</v>
      </c>
      <c r="G87" s="11">
        <v>22.1</v>
      </c>
      <c r="H87" s="221">
        <v>22.2</v>
      </c>
      <c r="I87" s="12">
        <v>4</v>
      </c>
      <c r="J87" s="219">
        <v>2.1</v>
      </c>
      <c r="K87" s="11">
        <v>7.26</v>
      </c>
      <c r="L87" s="219">
        <v>7.3</v>
      </c>
      <c r="M87" s="12">
        <v>18.5</v>
      </c>
      <c r="N87" s="221">
        <v>17.899999999999999</v>
      </c>
      <c r="O87" s="220"/>
      <c r="P87" s="220"/>
      <c r="Q87" s="561"/>
      <c r="R87" s="507"/>
      <c r="S87" s="562"/>
      <c r="T87" s="639">
        <v>186</v>
      </c>
      <c r="U87" s="866">
        <v>92</v>
      </c>
      <c r="V87" s="118"/>
      <c r="W87" s="3" t="s">
        <v>14</v>
      </c>
      <c r="X87" s="236" t="s">
        <v>311</v>
      </c>
      <c r="Y87" s="136">
        <v>3.6</v>
      </c>
      <c r="Z87" s="224">
        <v>3</v>
      </c>
    </row>
    <row r="88" spans="1:26" x14ac:dyDescent="0.2">
      <c r="A88" s="1065"/>
      <c r="B88" s="330">
        <v>45824</v>
      </c>
      <c r="C88" s="434" t="str">
        <f t="shared" si="8"/>
        <v>(月)</v>
      </c>
      <c r="D88" s="560" t="s">
        <v>405</v>
      </c>
      <c r="E88" s="503" t="s">
        <v>24</v>
      </c>
      <c r="F88" s="504">
        <v>27.7</v>
      </c>
      <c r="G88" s="11">
        <v>22.3</v>
      </c>
      <c r="H88" s="221">
        <v>22.7</v>
      </c>
      <c r="I88" s="12">
        <v>6.6</v>
      </c>
      <c r="J88" s="219">
        <v>2.2000000000000002</v>
      </c>
      <c r="K88" s="11">
        <v>7.19</v>
      </c>
      <c r="L88" s="219">
        <v>7.28</v>
      </c>
      <c r="M88" s="12">
        <v>19.3</v>
      </c>
      <c r="N88" s="221">
        <v>20.399999999999999</v>
      </c>
      <c r="O88" s="220">
        <v>29.1</v>
      </c>
      <c r="P88" s="220">
        <v>63.7</v>
      </c>
      <c r="Q88" s="561">
        <v>16.2</v>
      </c>
      <c r="R88" s="507">
        <v>140</v>
      </c>
      <c r="S88" s="562">
        <v>0.11</v>
      </c>
      <c r="T88" s="639">
        <v>415</v>
      </c>
      <c r="U88" s="866">
        <v>227</v>
      </c>
      <c r="V88" s="118"/>
      <c r="W88" s="3" t="s">
        <v>15</v>
      </c>
      <c r="X88" s="236" t="s">
        <v>311</v>
      </c>
      <c r="Y88" s="136">
        <v>1.2</v>
      </c>
      <c r="Z88" s="224">
        <v>0.9</v>
      </c>
    </row>
    <row r="89" spans="1:26" x14ac:dyDescent="0.2">
      <c r="A89" s="1065"/>
      <c r="B89" s="330">
        <v>45825</v>
      </c>
      <c r="C89" s="434" t="str">
        <f t="shared" si="8"/>
        <v>(火)</v>
      </c>
      <c r="D89" s="560" t="s">
        <v>405</v>
      </c>
      <c r="E89" s="503" t="s">
        <v>24</v>
      </c>
      <c r="F89" s="504">
        <v>29.8</v>
      </c>
      <c r="G89" s="11">
        <v>22.3</v>
      </c>
      <c r="H89" s="221">
        <v>23.2</v>
      </c>
      <c r="I89" s="12">
        <v>7.2</v>
      </c>
      <c r="J89" s="219">
        <v>2.5</v>
      </c>
      <c r="K89" s="11">
        <v>7.12</v>
      </c>
      <c r="L89" s="219">
        <v>7.21</v>
      </c>
      <c r="M89" s="12">
        <v>14.7</v>
      </c>
      <c r="N89" s="221">
        <v>18</v>
      </c>
      <c r="O89" s="220">
        <v>29</v>
      </c>
      <c r="P89" s="220">
        <v>57.1</v>
      </c>
      <c r="Q89" s="561">
        <v>12.8</v>
      </c>
      <c r="R89" s="507">
        <v>122</v>
      </c>
      <c r="S89" s="562">
        <v>0.1</v>
      </c>
      <c r="T89" s="639">
        <v>380</v>
      </c>
      <c r="U89" s="866">
        <v>165</v>
      </c>
      <c r="V89" s="118"/>
      <c r="W89" s="3" t="s">
        <v>193</v>
      </c>
      <c r="X89" s="236" t="s">
        <v>311</v>
      </c>
      <c r="Y89" s="136">
        <v>7.4</v>
      </c>
      <c r="Z89" s="224">
        <v>7.7</v>
      </c>
    </row>
    <row r="90" spans="1:26" x14ac:dyDescent="0.2">
      <c r="A90" s="1065"/>
      <c r="B90" s="330">
        <v>45826</v>
      </c>
      <c r="C90" s="434" t="str">
        <f t="shared" si="8"/>
        <v>(水)</v>
      </c>
      <c r="D90" s="560" t="s">
        <v>405</v>
      </c>
      <c r="E90" s="503" t="s">
        <v>24</v>
      </c>
      <c r="F90" s="504">
        <v>29.9</v>
      </c>
      <c r="G90" s="11">
        <v>23.6</v>
      </c>
      <c r="H90" s="221">
        <v>24.1</v>
      </c>
      <c r="I90" s="12">
        <v>6.7</v>
      </c>
      <c r="J90" s="219">
        <v>2.9</v>
      </c>
      <c r="K90" s="11">
        <v>7.14</v>
      </c>
      <c r="L90" s="219">
        <v>7.2</v>
      </c>
      <c r="M90" s="12">
        <v>14.6</v>
      </c>
      <c r="N90" s="221">
        <v>15.1</v>
      </c>
      <c r="O90" s="220">
        <v>27</v>
      </c>
      <c r="P90" s="220">
        <v>49.7</v>
      </c>
      <c r="Q90" s="561">
        <v>9.6999999999999993</v>
      </c>
      <c r="R90" s="507">
        <v>103</v>
      </c>
      <c r="S90" s="562">
        <v>0.12</v>
      </c>
      <c r="T90" s="639">
        <v>301</v>
      </c>
      <c r="U90" s="866">
        <v>125</v>
      </c>
      <c r="V90" s="118"/>
      <c r="W90" s="3" t="s">
        <v>194</v>
      </c>
      <c r="X90" s="236" t="s">
        <v>311</v>
      </c>
      <c r="Y90" s="138">
        <v>4.2000000000000003E-2</v>
      </c>
      <c r="Z90" s="225">
        <v>2.8000000000000001E-2</v>
      </c>
    </row>
    <row r="91" spans="1:26" x14ac:dyDescent="0.2">
      <c r="A91" s="1065"/>
      <c r="B91" s="330">
        <v>45827</v>
      </c>
      <c r="C91" s="434" t="str">
        <f t="shared" si="8"/>
        <v>(木)</v>
      </c>
      <c r="D91" s="560" t="s">
        <v>405</v>
      </c>
      <c r="E91" s="503" t="s">
        <v>24</v>
      </c>
      <c r="F91" s="504">
        <v>28.6</v>
      </c>
      <c r="G91" s="11">
        <v>26.4</v>
      </c>
      <c r="H91" s="221">
        <v>25.7</v>
      </c>
      <c r="I91" s="12">
        <v>9</v>
      </c>
      <c r="J91" s="219">
        <v>3.6</v>
      </c>
      <c r="K91" s="11">
        <v>7.12</v>
      </c>
      <c r="L91" s="219">
        <v>7.2</v>
      </c>
      <c r="M91" s="12">
        <v>17.100000000000001</v>
      </c>
      <c r="N91" s="221">
        <v>16</v>
      </c>
      <c r="O91" s="220">
        <v>28.4</v>
      </c>
      <c r="P91" s="220">
        <v>50.5</v>
      </c>
      <c r="Q91" s="561">
        <v>10.6</v>
      </c>
      <c r="R91" s="507">
        <v>115</v>
      </c>
      <c r="S91" s="562">
        <v>7.0000000000000007E-2</v>
      </c>
      <c r="T91" s="639">
        <v>442</v>
      </c>
      <c r="U91" s="866">
        <v>98</v>
      </c>
      <c r="V91" s="118"/>
      <c r="W91" s="3" t="s">
        <v>16</v>
      </c>
      <c r="X91" s="236" t="s">
        <v>311</v>
      </c>
      <c r="Y91" s="138">
        <v>0.06</v>
      </c>
      <c r="Z91" s="225">
        <v>0.05</v>
      </c>
    </row>
    <row r="92" spans="1:26" x14ac:dyDescent="0.2">
      <c r="A92" s="1065"/>
      <c r="B92" s="330">
        <v>45828</v>
      </c>
      <c r="C92" s="434" t="str">
        <f t="shared" si="8"/>
        <v>(金)</v>
      </c>
      <c r="D92" s="560" t="s">
        <v>405</v>
      </c>
      <c r="E92" s="503" t="s">
        <v>24</v>
      </c>
      <c r="F92" s="504">
        <v>27.1</v>
      </c>
      <c r="G92" s="11">
        <v>26.9</v>
      </c>
      <c r="H92" s="221">
        <v>26.9</v>
      </c>
      <c r="I92" s="12">
        <v>3.7</v>
      </c>
      <c r="J92" s="219">
        <v>2.9</v>
      </c>
      <c r="K92" s="11">
        <v>7.13</v>
      </c>
      <c r="L92" s="219">
        <v>7.27</v>
      </c>
      <c r="M92" s="12">
        <v>17.8</v>
      </c>
      <c r="N92" s="221">
        <v>17.7</v>
      </c>
      <c r="O92" s="220">
        <v>30</v>
      </c>
      <c r="P92" s="220">
        <v>55.1</v>
      </c>
      <c r="Q92" s="561">
        <v>13</v>
      </c>
      <c r="R92" s="507">
        <v>122</v>
      </c>
      <c r="S92" s="562">
        <v>0.13</v>
      </c>
      <c r="T92" s="639">
        <v>292</v>
      </c>
      <c r="U92" s="866">
        <v>90</v>
      </c>
      <c r="V92" s="118"/>
      <c r="W92" s="3" t="s">
        <v>195</v>
      </c>
      <c r="X92" s="236" t="s">
        <v>311</v>
      </c>
      <c r="Y92" s="138">
        <v>1.99</v>
      </c>
      <c r="Z92" s="225">
        <v>1.81</v>
      </c>
    </row>
    <row r="93" spans="1:26" x14ac:dyDescent="0.2">
      <c r="A93" s="1065"/>
      <c r="B93" s="330">
        <v>45829</v>
      </c>
      <c r="C93" s="434" t="str">
        <f t="shared" si="8"/>
        <v>(土)</v>
      </c>
      <c r="D93" s="560" t="s">
        <v>405</v>
      </c>
      <c r="E93" s="503" t="s">
        <v>24</v>
      </c>
      <c r="F93" s="504">
        <v>27.3</v>
      </c>
      <c r="G93" s="11">
        <v>26.9</v>
      </c>
      <c r="H93" s="221">
        <v>26.8</v>
      </c>
      <c r="I93" s="12">
        <v>6.2</v>
      </c>
      <c r="J93" s="219">
        <v>2.5</v>
      </c>
      <c r="K93" s="11">
        <v>7.37</v>
      </c>
      <c r="L93" s="219">
        <v>7.39</v>
      </c>
      <c r="M93" s="12">
        <v>18.5</v>
      </c>
      <c r="N93" s="221">
        <v>19.5</v>
      </c>
      <c r="O93" s="220"/>
      <c r="P93" s="220"/>
      <c r="Q93" s="561"/>
      <c r="R93" s="507"/>
      <c r="S93" s="562"/>
      <c r="T93" s="639">
        <v>690</v>
      </c>
      <c r="U93" s="866">
        <v>75</v>
      </c>
      <c r="V93" s="118"/>
      <c r="W93" s="3" t="s">
        <v>196</v>
      </c>
      <c r="X93" s="236" t="s">
        <v>311</v>
      </c>
      <c r="Y93" s="138">
        <v>0.108</v>
      </c>
      <c r="Z93" s="225">
        <v>6.8000000000000005E-2</v>
      </c>
    </row>
    <row r="94" spans="1:26" x14ac:dyDescent="0.2">
      <c r="A94" s="1065"/>
      <c r="B94" s="330">
        <v>45830</v>
      </c>
      <c r="C94" s="434" t="str">
        <f t="shared" si="8"/>
        <v>(日)</v>
      </c>
      <c r="D94" s="560" t="s">
        <v>405</v>
      </c>
      <c r="E94" s="503" t="s">
        <v>24</v>
      </c>
      <c r="F94" s="504">
        <v>28.8</v>
      </c>
      <c r="G94" s="11">
        <v>27.3</v>
      </c>
      <c r="H94" s="221">
        <v>27.6</v>
      </c>
      <c r="I94" s="12">
        <v>8.9</v>
      </c>
      <c r="J94" s="219">
        <v>3.4</v>
      </c>
      <c r="K94" s="11">
        <v>7.6</v>
      </c>
      <c r="L94" s="219">
        <v>7.84</v>
      </c>
      <c r="M94" s="12">
        <v>19</v>
      </c>
      <c r="N94" s="221">
        <v>19.5</v>
      </c>
      <c r="O94" s="220"/>
      <c r="P94" s="220"/>
      <c r="Q94" s="561"/>
      <c r="R94" s="507"/>
      <c r="S94" s="562"/>
      <c r="T94" s="639">
        <v>875</v>
      </c>
      <c r="U94" s="866">
        <v>62</v>
      </c>
      <c r="V94" s="118"/>
      <c r="W94" s="3" t="s">
        <v>197</v>
      </c>
      <c r="X94" s="236" t="s">
        <v>311</v>
      </c>
      <c r="Y94" s="136">
        <v>27.2</v>
      </c>
      <c r="Z94" s="224">
        <v>27.3</v>
      </c>
    </row>
    <row r="95" spans="1:26" x14ac:dyDescent="0.2">
      <c r="A95" s="1065"/>
      <c r="B95" s="330">
        <v>45831</v>
      </c>
      <c r="C95" s="434" t="str">
        <f t="shared" si="8"/>
        <v>(月)</v>
      </c>
      <c r="D95" s="560" t="s">
        <v>405</v>
      </c>
      <c r="E95" s="503" t="s">
        <v>24</v>
      </c>
      <c r="F95" s="504">
        <v>28.3</v>
      </c>
      <c r="G95" s="11">
        <v>27.1</v>
      </c>
      <c r="H95" s="221">
        <v>27.4</v>
      </c>
      <c r="I95" s="12">
        <v>9.4</v>
      </c>
      <c r="J95" s="219">
        <v>3.5</v>
      </c>
      <c r="K95" s="11">
        <v>7.87</v>
      </c>
      <c r="L95" s="219">
        <v>7.77</v>
      </c>
      <c r="M95" s="12">
        <v>20.2</v>
      </c>
      <c r="N95" s="221">
        <v>20.3</v>
      </c>
      <c r="O95" s="220">
        <v>31.4</v>
      </c>
      <c r="P95" s="220">
        <v>61.3</v>
      </c>
      <c r="Q95" s="561">
        <v>17.7</v>
      </c>
      <c r="R95" s="507">
        <v>138</v>
      </c>
      <c r="S95" s="562">
        <v>7.0000000000000007E-2</v>
      </c>
      <c r="T95" s="639">
        <v>964</v>
      </c>
      <c r="U95" s="866">
        <v>61</v>
      </c>
      <c r="V95" s="118"/>
      <c r="W95" s="3" t="s">
        <v>17</v>
      </c>
      <c r="X95" s="236" t="s">
        <v>311</v>
      </c>
      <c r="Y95" s="136">
        <v>19.899999999999999</v>
      </c>
      <c r="Z95" s="224">
        <v>19.7</v>
      </c>
    </row>
    <row r="96" spans="1:26" x14ac:dyDescent="0.2">
      <c r="A96" s="1065"/>
      <c r="B96" s="330">
        <v>45832</v>
      </c>
      <c r="C96" s="434" t="str">
        <f t="shared" si="8"/>
        <v>(火)</v>
      </c>
      <c r="D96" s="560" t="s">
        <v>404</v>
      </c>
      <c r="E96" s="503">
        <v>0</v>
      </c>
      <c r="F96" s="504">
        <v>27.1</v>
      </c>
      <c r="G96" s="11">
        <v>27.1</v>
      </c>
      <c r="H96" s="221">
        <v>27.3</v>
      </c>
      <c r="I96" s="12">
        <v>6.9</v>
      </c>
      <c r="J96" s="219">
        <v>2.4</v>
      </c>
      <c r="K96" s="11">
        <v>7.56</v>
      </c>
      <c r="L96" s="219">
        <v>7.49</v>
      </c>
      <c r="M96" s="12">
        <v>18.899999999999999</v>
      </c>
      <c r="N96" s="221">
        <v>20</v>
      </c>
      <c r="O96" s="220">
        <v>32</v>
      </c>
      <c r="P96" s="220">
        <v>61.1</v>
      </c>
      <c r="Q96" s="561">
        <v>16.2</v>
      </c>
      <c r="R96" s="507">
        <v>130</v>
      </c>
      <c r="S96" s="562">
        <v>0.06</v>
      </c>
      <c r="T96" s="639">
        <v>663</v>
      </c>
      <c r="U96" s="866">
        <v>87</v>
      </c>
      <c r="V96" s="118"/>
      <c r="W96" s="3" t="s">
        <v>198</v>
      </c>
      <c r="X96" s="236" t="s">
        <v>184</v>
      </c>
      <c r="Y96" s="274">
        <v>3.9</v>
      </c>
      <c r="Z96" s="286">
        <v>3.3</v>
      </c>
    </row>
    <row r="97" spans="1:26" x14ac:dyDescent="0.2">
      <c r="A97" s="1065"/>
      <c r="B97" s="330">
        <v>45833</v>
      </c>
      <c r="C97" s="434" t="str">
        <f t="shared" si="8"/>
        <v>(水)</v>
      </c>
      <c r="D97" s="560" t="s">
        <v>404</v>
      </c>
      <c r="E97" s="503">
        <v>47</v>
      </c>
      <c r="F97" s="504">
        <v>26</v>
      </c>
      <c r="G97" s="11">
        <v>26.9</v>
      </c>
      <c r="H97" s="221">
        <v>27.3</v>
      </c>
      <c r="I97" s="12">
        <v>6.9</v>
      </c>
      <c r="J97" s="219">
        <v>2.2000000000000002</v>
      </c>
      <c r="K97" s="11">
        <v>7.18</v>
      </c>
      <c r="L97" s="219">
        <v>7.38</v>
      </c>
      <c r="M97" s="12">
        <v>20</v>
      </c>
      <c r="N97" s="221">
        <v>19.899999999999999</v>
      </c>
      <c r="O97" s="220">
        <v>32.799999999999997</v>
      </c>
      <c r="P97" s="220">
        <v>62.7</v>
      </c>
      <c r="Q97" s="561">
        <v>15.4</v>
      </c>
      <c r="R97" s="507">
        <v>134</v>
      </c>
      <c r="S97" s="562">
        <v>7.0000000000000007E-2</v>
      </c>
      <c r="T97" s="639">
        <v>442</v>
      </c>
      <c r="U97" s="866">
        <v>111</v>
      </c>
      <c r="V97" s="118"/>
      <c r="W97" s="3" t="s">
        <v>199</v>
      </c>
      <c r="X97" s="236" t="s">
        <v>311</v>
      </c>
      <c r="Y97" s="274">
        <v>14.7</v>
      </c>
      <c r="Z97" s="286">
        <v>2.9</v>
      </c>
    </row>
    <row r="98" spans="1:26" x14ac:dyDescent="0.2">
      <c r="A98" s="1065"/>
      <c r="B98" s="330">
        <v>45834</v>
      </c>
      <c r="C98" s="434" t="str">
        <f t="shared" si="8"/>
        <v>(木)</v>
      </c>
      <c r="D98" s="560" t="s">
        <v>406</v>
      </c>
      <c r="E98" s="503">
        <v>3.5</v>
      </c>
      <c r="F98" s="504">
        <v>26.4</v>
      </c>
      <c r="G98" s="11">
        <v>25.2</v>
      </c>
      <c r="H98" s="221">
        <v>25.7</v>
      </c>
      <c r="I98" s="12">
        <v>8.9</v>
      </c>
      <c r="J98" s="219">
        <v>2.6</v>
      </c>
      <c r="K98" s="11">
        <v>7.06</v>
      </c>
      <c r="L98" s="219">
        <v>7.17</v>
      </c>
      <c r="M98" s="12">
        <v>16.899999999999999</v>
      </c>
      <c r="N98" s="221">
        <v>17.3</v>
      </c>
      <c r="O98" s="220">
        <v>30</v>
      </c>
      <c r="P98" s="220">
        <v>54.1</v>
      </c>
      <c r="Q98" s="561">
        <v>13.1</v>
      </c>
      <c r="R98" s="507">
        <v>124</v>
      </c>
      <c r="S98" s="562">
        <v>0.11</v>
      </c>
      <c r="T98" s="639">
        <v>495</v>
      </c>
      <c r="U98" s="866">
        <v>176</v>
      </c>
      <c r="V98" s="118"/>
      <c r="W98" s="3"/>
      <c r="X98" s="287"/>
      <c r="Y98" s="309"/>
      <c r="Z98" s="310"/>
    </row>
    <row r="99" spans="1:26" x14ac:dyDescent="0.2">
      <c r="A99" s="1065"/>
      <c r="B99" s="330">
        <v>45835</v>
      </c>
      <c r="C99" s="434" t="str">
        <f t="shared" si="8"/>
        <v>(金)</v>
      </c>
      <c r="D99" s="560" t="s">
        <v>406</v>
      </c>
      <c r="E99" s="503">
        <v>8.5</v>
      </c>
      <c r="F99" s="504">
        <v>27.8</v>
      </c>
      <c r="G99" s="11">
        <v>24.5</v>
      </c>
      <c r="H99" s="221">
        <v>25.3</v>
      </c>
      <c r="I99" s="12">
        <v>8</v>
      </c>
      <c r="J99" s="219">
        <v>2.8</v>
      </c>
      <c r="K99" s="11">
        <v>7.04</v>
      </c>
      <c r="L99" s="219">
        <v>7.11</v>
      </c>
      <c r="M99" s="12">
        <v>17.399999999999999</v>
      </c>
      <c r="N99" s="221">
        <v>18.2</v>
      </c>
      <c r="O99" s="220">
        <v>28</v>
      </c>
      <c r="P99" s="220">
        <v>56.1</v>
      </c>
      <c r="Q99" s="561">
        <v>14.1</v>
      </c>
      <c r="R99" s="507">
        <v>122</v>
      </c>
      <c r="S99" s="562">
        <v>0.13</v>
      </c>
      <c r="T99" s="639">
        <v>530</v>
      </c>
      <c r="U99" s="866">
        <v>187</v>
      </c>
      <c r="V99" s="118"/>
      <c r="W99" s="3"/>
      <c r="X99" s="287"/>
      <c r="Y99" s="288"/>
      <c r="Z99" s="287"/>
    </row>
    <row r="100" spans="1:26" x14ac:dyDescent="0.2">
      <c r="A100" s="1065"/>
      <c r="B100" s="330">
        <v>45836</v>
      </c>
      <c r="C100" s="434" t="str">
        <f t="shared" si="8"/>
        <v>(土)</v>
      </c>
      <c r="D100" s="560" t="s">
        <v>405</v>
      </c>
      <c r="E100" s="503" t="s">
        <v>24</v>
      </c>
      <c r="F100" s="504">
        <v>27.9</v>
      </c>
      <c r="G100" s="11">
        <v>25.4</v>
      </c>
      <c r="H100" s="221">
        <v>25.8</v>
      </c>
      <c r="I100" s="12">
        <v>11.3</v>
      </c>
      <c r="J100" s="219">
        <v>4</v>
      </c>
      <c r="K100" s="11">
        <v>7.03</v>
      </c>
      <c r="L100" s="219">
        <v>7.08</v>
      </c>
      <c r="M100" s="12">
        <v>15.6</v>
      </c>
      <c r="N100" s="221">
        <v>16.7</v>
      </c>
      <c r="O100" s="220"/>
      <c r="P100" s="220"/>
      <c r="Q100" s="561"/>
      <c r="R100" s="507"/>
      <c r="S100" s="562"/>
      <c r="T100" s="639">
        <v>424</v>
      </c>
      <c r="U100" s="866">
        <v>145</v>
      </c>
      <c r="V100" s="118"/>
      <c r="W100" s="289"/>
      <c r="X100" s="290"/>
      <c r="Y100" s="291"/>
      <c r="Z100" s="290"/>
    </row>
    <row r="101" spans="1:26" x14ac:dyDescent="0.2">
      <c r="A101" s="1065"/>
      <c r="B101" s="330">
        <v>45837</v>
      </c>
      <c r="C101" s="434" t="str">
        <f t="shared" si="8"/>
        <v>(日)</v>
      </c>
      <c r="D101" s="560" t="s">
        <v>405</v>
      </c>
      <c r="E101" s="503" t="s">
        <v>24</v>
      </c>
      <c r="F101" s="504">
        <v>28.6</v>
      </c>
      <c r="G101" s="11">
        <v>26.4</v>
      </c>
      <c r="H101" s="221">
        <v>25.9</v>
      </c>
      <c r="I101" s="12">
        <v>9.3000000000000007</v>
      </c>
      <c r="J101" s="219">
        <v>2.7</v>
      </c>
      <c r="K101" s="11">
        <v>7.08</v>
      </c>
      <c r="L101" s="219">
        <v>7.15</v>
      </c>
      <c r="M101" s="12">
        <v>18.600000000000001</v>
      </c>
      <c r="N101" s="221">
        <v>17.8</v>
      </c>
      <c r="O101" s="220"/>
      <c r="P101" s="220"/>
      <c r="Q101" s="561"/>
      <c r="R101" s="507"/>
      <c r="S101" s="562"/>
      <c r="T101" s="639">
        <v>309</v>
      </c>
      <c r="U101" s="866">
        <v>98</v>
      </c>
      <c r="V101" s="118"/>
      <c r="W101" s="9" t="s">
        <v>23</v>
      </c>
      <c r="X101" s="1" t="s">
        <v>24</v>
      </c>
      <c r="Y101" s="1" t="s">
        <v>24</v>
      </c>
      <c r="Z101" s="335" t="s">
        <v>24</v>
      </c>
    </row>
    <row r="102" spans="1:26" ht="13.5" customHeight="1" x14ac:dyDescent="0.2">
      <c r="A102" s="1065"/>
      <c r="B102" s="330">
        <v>45838</v>
      </c>
      <c r="C102" s="434" t="str">
        <f t="shared" si="8"/>
        <v>(月)</v>
      </c>
      <c r="D102" s="563" t="s">
        <v>405</v>
      </c>
      <c r="E102" s="526" t="s">
        <v>24</v>
      </c>
      <c r="F102" s="564">
        <v>29.7</v>
      </c>
      <c r="G102" s="368">
        <v>26.9</v>
      </c>
      <c r="H102" s="565">
        <v>26.8</v>
      </c>
      <c r="I102" s="566">
        <v>29.9</v>
      </c>
      <c r="J102" s="298">
        <v>2.5</v>
      </c>
      <c r="K102" s="368">
        <v>7.1</v>
      </c>
      <c r="L102" s="298">
        <v>7.2</v>
      </c>
      <c r="M102" s="566">
        <v>19.2</v>
      </c>
      <c r="N102" s="565">
        <v>19.399999999999999</v>
      </c>
      <c r="O102" s="567">
        <v>32.4</v>
      </c>
      <c r="P102" s="567">
        <v>58.3</v>
      </c>
      <c r="Q102" s="568">
        <v>15.1</v>
      </c>
      <c r="R102" s="569">
        <v>136</v>
      </c>
      <c r="S102" s="570">
        <v>0.13</v>
      </c>
      <c r="T102" s="574">
        <v>442</v>
      </c>
      <c r="U102" s="871">
        <v>81</v>
      </c>
      <c r="V102" s="118"/>
      <c r="W102" s="603" t="s">
        <v>299</v>
      </c>
      <c r="X102" s="604"/>
      <c r="Y102" s="604"/>
      <c r="Z102" s="605"/>
    </row>
    <row r="103" spans="1:26" s="1" customFormat="1" ht="13.5" customHeight="1" x14ac:dyDescent="0.2">
      <c r="A103" s="1065"/>
      <c r="B103" s="1051" t="s">
        <v>238</v>
      </c>
      <c r="C103" s="1051"/>
      <c r="D103" s="508"/>
      <c r="E103" s="493">
        <f>MAX(E73:E102)</f>
        <v>47</v>
      </c>
      <c r="F103" s="509">
        <f t="shared" ref="F103:T103" si="9">IF(COUNT(F73:F102)=0,"",MAX(F73:F102))</f>
        <v>29.9</v>
      </c>
      <c r="G103" s="10">
        <f t="shared" si="9"/>
        <v>27.3</v>
      </c>
      <c r="H103" s="218">
        <f t="shared" si="9"/>
        <v>27.6</v>
      </c>
      <c r="I103" s="495">
        <f t="shared" si="9"/>
        <v>29.9</v>
      </c>
      <c r="J103" s="496">
        <f t="shared" si="9"/>
        <v>4.2</v>
      </c>
      <c r="K103" s="10">
        <f t="shared" si="9"/>
        <v>7.87</v>
      </c>
      <c r="L103" s="218">
        <f t="shared" si="9"/>
        <v>7.84</v>
      </c>
      <c r="M103" s="495">
        <f t="shared" si="9"/>
        <v>20.2</v>
      </c>
      <c r="N103" s="496">
        <f t="shared" si="9"/>
        <v>20.399999999999999</v>
      </c>
      <c r="O103" s="497">
        <f t="shared" si="9"/>
        <v>34.700000000000003</v>
      </c>
      <c r="P103" s="497">
        <f t="shared" si="9"/>
        <v>64.099999999999994</v>
      </c>
      <c r="Q103" s="547">
        <f t="shared" si="9"/>
        <v>17.7</v>
      </c>
      <c r="R103" s="513">
        <f t="shared" si="9"/>
        <v>150</v>
      </c>
      <c r="S103" s="514">
        <f t="shared" si="9"/>
        <v>0.13</v>
      </c>
      <c r="T103" s="857">
        <f t="shared" si="9"/>
        <v>964</v>
      </c>
      <c r="U103" s="865">
        <f t="shared" ref="U103" si="10">IF(COUNT(U72:U102)=0,"",MAX(U72:U102))</f>
        <v>227</v>
      </c>
      <c r="V103" s="118"/>
      <c r="W103" s="606"/>
      <c r="X103" s="607"/>
      <c r="Y103" s="607"/>
      <c r="Z103" s="608"/>
    </row>
    <row r="104" spans="1:26" s="1" customFormat="1" ht="13.5" customHeight="1" x14ac:dyDescent="0.2">
      <c r="A104" s="1065"/>
      <c r="B104" s="1052" t="s">
        <v>239</v>
      </c>
      <c r="C104" s="1052"/>
      <c r="D104" s="229"/>
      <c r="E104" s="230"/>
      <c r="F104" s="516">
        <f t="shared" ref="F104:U104" si="11">IF(COUNT(F73:F102)=0,"",MIN(F73:F102))</f>
        <v>18.8</v>
      </c>
      <c r="G104" s="11">
        <f t="shared" si="11"/>
        <v>18</v>
      </c>
      <c r="H104" s="219">
        <f t="shared" si="11"/>
        <v>18.5</v>
      </c>
      <c r="I104" s="12">
        <f t="shared" si="11"/>
        <v>3.7</v>
      </c>
      <c r="J104" s="240">
        <f t="shared" si="11"/>
        <v>1.6</v>
      </c>
      <c r="K104" s="11">
        <f t="shared" si="11"/>
        <v>7.03</v>
      </c>
      <c r="L104" s="516">
        <f t="shared" si="11"/>
        <v>7.08</v>
      </c>
      <c r="M104" s="12">
        <f t="shared" si="11"/>
        <v>14.6</v>
      </c>
      <c r="N104" s="240">
        <f t="shared" si="11"/>
        <v>15.1</v>
      </c>
      <c r="O104" s="239">
        <f t="shared" si="11"/>
        <v>24.1</v>
      </c>
      <c r="P104" s="239">
        <f t="shared" si="11"/>
        <v>49.7</v>
      </c>
      <c r="Q104" s="519">
        <f t="shared" si="11"/>
        <v>9.6999999999999993</v>
      </c>
      <c r="R104" s="520">
        <f t="shared" si="11"/>
        <v>103</v>
      </c>
      <c r="S104" s="521">
        <f t="shared" si="11"/>
        <v>0.06</v>
      </c>
      <c r="T104" s="856"/>
      <c r="U104" s="866">
        <f t="shared" si="11"/>
        <v>61</v>
      </c>
      <c r="V104" s="118"/>
      <c r="W104" s="606"/>
      <c r="X104" s="607"/>
      <c r="Y104" s="607"/>
      <c r="Z104" s="608"/>
    </row>
    <row r="105" spans="1:26" s="1" customFormat="1" ht="13.5" customHeight="1" x14ac:dyDescent="0.2">
      <c r="A105" s="1065"/>
      <c r="B105" s="1052" t="s">
        <v>240</v>
      </c>
      <c r="C105" s="1052"/>
      <c r="D105" s="229"/>
      <c r="E105" s="231"/>
      <c r="F105" s="523">
        <f t="shared" ref="F105:U105" si="12">IF(COUNT(F73:F102)=0,"",AVERAGE(F73:F102))</f>
        <v>25.406666666666663</v>
      </c>
      <c r="G105" s="11">
        <f t="shared" si="12"/>
        <v>23.416666666666668</v>
      </c>
      <c r="H105" s="516">
        <f t="shared" si="12"/>
        <v>23.613333333333326</v>
      </c>
      <c r="I105" s="12">
        <f t="shared" si="12"/>
        <v>7.6866666666666683</v>
      </c>
      <c r="J105" s="240">
        <f t="shared" si="12"/>
        <v>2.6333333333333333</v>
      </c>
      <c r="K105" s="11">
        <f t="shared" si="12"/>
        <v>7.2320000000000002</v>
      </c>
      <c r="L105" s="516">
        <f t="shared" si="12"/>
        <v>7.3110000000000008</v>
      </c>
      <c r="M105" s="12">
        <f t="shared" si="12"/>
        <v>17.946666666666669</v>
      </c>
      <c r="N105" s="240">
        <f t="shared" si="12"/>
        <v>18.309999999999999</v>
      </c>
      <c r="O105" s="239">
        <f t="shared" si="12"/>
        <v>29.747619047619043</v>
      </c>
      <c r="P105" s="239">
        <f t="shared" si="12"/>
        <v>57.642857142857146</v>
      </c>
      <c r="Q105" s="519">
        <f t="shared" si="12"/>
        <v>13.985714285714286</v>
      </c>
      <c r="R105" s="524">
        <f t="shared" si="12"/>
        <v>128.1904761904762</v>
      </c>
      <c r="S105" s="521">
        <f t="shared" si="12"/>
        <v>0.10285714285714288</v>
      </c>
      <c r="T105" s="856"/>
      <c r="U105" s="866">
        <f t="shared" si="12"/>
        <v>113.83333333333333</v>
      </c>
      <c r="V105" s="118"/>
      <c r="W105" s="606"/>
      <c r="X105" s="607"/>
      <c r="Y105" s="607"/>
      <c r="Z105" s="608"/>
    </row>
    <row r="106" spans="1:26" s="1" customFormat="1" ht="13.5" customHeight="1" x14ac:dyDescent="0.2">
      <c r="A106" s="1065"/>
      <c r="B106" s="1053" t="s">
        <v>241</v>
      </c>
      <c r="C106" s="1053"/>
      <c r="D106" s="525"/>
      <c r="E106" s="526">
        <f>SUM(E73:E102)</f>
        <v>116</v>
      </c>
      <c r="F106" s="232"/>
      <c r="G106" s="233"/>
      <c r="H106" s="527"/>
      <c r="I106" s="233"/>
      <c r="J106" s="527"/>
      <c r="K106" s="528"/>
      <c r="L106" s="529"/>
      <c r="M106" s="530"/>
      <c r="N106" s="531"/>
      <c r="O106" s="532"/>
      <c r="P106" s="572"/>
      <c r="Q106" s="534"/>
      <c r="R106" s="234"/>
      <c r="S106" s="235"/>
      <c r="T106" s="714">
        <f>SUM(T73:T102)</f>
        <v>11864</v>
      </c>
      <c r="U106" s="867"/>
      <c r="V106" s="118"/>
      <c r="W106" s="609"/>
      <c r="X106" s="610"/>
      <c r="Y106" s="610"/>
      <c r="Z106" s="611"/>
    </row>
    <row r="107" spans="1:26" ht="13.5" customHeight="1" x14ac:dyDescent="0.2">
      <c r="A107" s="1058" t="s">
        <v>213</v>
      </c>
      <c r="B107" s="329">
        <v>45839</v>
      </c>
      <c r="C107" s="433" t="str">
        <f>IF(B107="","",IF(WEEKDAY(B107)=1,"(日)",IF(WEEKDAY(B107)=2,"(月)",IF(WEEKDAY(B107)=3,"(火)",IF(WEEKDAY(B107)=4,"(水)",IF(WEEKDAY(B107)=5,"(木)",IF(WEEKDAY(B107)=6,"(金)","(土)")))))))</f>
        <v>(火)</v>
      </c>
      <c r="D107" s="558" t="s">
        <v>405</v>
      </c>
      <c r="E107" s="493">
        <v>0.5</v>
      </c>
      <c r="F107" s="494">
        <v>30.2</v>
      </c>
      <c r="G107" s="10">
        <v>28</v>
      </c>
      <c r="H107" s="496">
        <v>28</v>
      </c>
      <c r="I107" s="495">
        <v>6.1</v>
      </c>
      <c r="J107" s="218">
        <v>2.5</v>
      </c>
      <c r="K107" s="10">
        <v>7.34</v>
      </c>
      <c r="L107" s="218">
        <v>7.33</v>
      </c>
      <c r="M107" s="495">
        <v>18.600000000000001</v>
      </c>
      <c r="N107" s="496">
        <v>19.600000000000001</v>
      </c>
      <c r="O107" s="497">
        <v>31.8</v>
      </c>
      <c r="P107" s="497">
        <v>60.3</v>
      </c>
      <c r="Q107" s="547">
        <v>14.6</v>
      </c>
      <c r="R107" s="501">
        <v>134</v>
      </c>
      <c r="S107" s="559">
        <v>0.12</v>
      </c>
      <c r="T107" s="632">
        <v>407</v>
      </c>
      <c r="U107" s="865">
        <v>65</v>
      </c>
      <c r="V107" s="118"/>
      <c r="W107" s="340" t="s">
        <v>284</v>
      </c>
      <c r="X107" s="344"/>
      <c r="Y107" s="343">
        <v>45848</v>
      </c>
      <c r="Z107" s="341"/>
    </row>
    <row r="108" spans="1:26" x14ac:dyDescent="0.2">
      <c r="A108" s="1059"/>
      <c r="B108" s="330">
        <v>45840</v>
      </c>
      <c r="C108" s="434" t="str">
        <f t="shared" ref="C108:C137" si="13">IF(B108="","",IF(WEEKDAY(B108)=1,"(日)",IF(WEEKDAY(B108)=2,"(月)",IF(WEEKDAY(B108)=3,"(火)",IF(WEEKDAY(B108)=4,"(水)",IF(WEEKDAY(B108)=5,"(木)",IF(WEEKDAY(B108)=6,"(金)","(土)")))))))</f>
        <v>(水)</v>
      </c>
      <c r="D108" s="560" t="s">
        <v>404</v>
      </c>
      <c r="E108" s="503">
        <v>0</v>
      </c>
      <c r="F108" s="504">
        <v>27.5</v>
      </c>
      <c r="G108" s="11">
        <v>28.7</v>
      </c>
      <c r="H108" s="221">
        <v>28.4</v>
      </c>
      <c r="I108" s="12">
        <v>8.1999999999999993</v>
      </c>
      <c r="J108" s="219">
        <v>4</v>
      </c>
      <c r="K108" s="11">
        <v>7.4</v>
      </c>
      <c r="L108" s="219">
        <v>7.55</v>
      </c>
      <c r="M108" s="12">
        <v>20.5</v>
      </c>
      <c r="N108" s="221">
        <v>20.5</v>
      </c>
      <c r="O108" s="220">
        <v>32.9</v>
      </c>
      <c r="P108" s="220">
        <v>61.1</v>
      </c>
      <c r="Q108" s="561">
        <v>17</v>
      </c>
      <c r="R108" s="507">
        <v>144</v>
      </c>
      <c r="S108" s="562">
        <v>0.14000000000000001</v>
      </c>
      <c r="T108" s="639">
        <v>415</v>
      </c>
      <c r="U108" s="866">
        <v>59</v>
      </c>
      <c r="V108" s="118"/>
      <c r="W108" s="345" t="s">
        <v>2</v>
      </c>
      <c r="X108" s="346" t="s">
        <v>303</v>
      </c>
      <c r="Y108" s="349">
        <v>31.2</v>
      </c>
      <c r="Z108" s="350"/>
    </row>
    <row r="109" spans="1:26" x14ac:dyDescent="0.2">
      <c r="A109" s="1059"/>
      <c r="B109" s="330">
        <v>45841</v>
      </c>
      <c r="C109" s="434" t="str">
        <f t="shared" si="13"/>
        <v>(木)</v>
      </c>
      <c r="D109" s="560" t="s">
        <v>405</v>
      </c>
      <c r="E109" s="503" t="s">
        <v>24</v>
      </c>
      <c r="F109" s="504">
        <v>30.1</v>
      </c>
      <c r="G109" s="11">
        <v>29.7</v>
      </c>
      <c r="H109" s="221">
        <v>29.1</v>
      </c>
      <c r="I109" s="12">
        <v>7</v>
      </c>
      <c r="J109" s="219">
        <v>3</v>
      </c>
      <c r="K109" s="11">
        <v>7.45</v>
      </c>
      <c r="L109" s="219">
        <v>7.52</v>
      </c>
      <c r="M109" s="12">
        <v>20</v>
      </c>
      <c r="N109" s="221">
        <v>20.8</v>
      </c>
      <c r="O109" s="220">
        <v>34.1</v>
      </c>
      <c r="P109" s="220">
        <v>62.1</v>
      </c>
      <c r="Q109" s="561">
        <v>16.7</v>
      </c>
      <c r="R109" s="507">
        <v>140</v>
      </c>
      <c r="S109" s="562">
        <v>0.11</v>
      </c>
      <c r="T109" s="639">
        <v>469</v>
      </c>
      <c r="U109" s="866">
        <v>73</v>
      </c>
      <c r="V109" s="118"/>
      <c r="W109" s="4" t="s">
        <v>19</v>
      </c>
      <c r="X109" s="5" t="s">
        <v>20</v>
      </c>
      <c r="Y109" s="6" t="s">
        <v>21</v>
      </c>
      <c r="Z109" s="5" t="s">
        <v>22</v>
      </c>
    </row>
    <row r="110" spans="1:26" x14ac:dyDescent="0.2">
      <c r="A110" s="1059"/>
      <c r="B110" s="330">
        <v>45842</v>
      </c>
      <c r="C110" s="434" t="str">
        <f t="shared" si="13"/>
        <v>(金)</v>
      </c>
      <c r="D110" s="560" t="s">
        <v>405</v>
      </c>
      <c r="E110" s="503" t="s">
        <v>24</v>
      </c>
      <c r="F110" s="504">
        <v>28.9</v>
      </c>
      <c r="G110" s="11">
        <v>29.5</v>
      </c>
      <c r="H110" s="221">
        <v>29.6</v>
      </c>
      <c r="I110" s="12">
        <v>8.1</v>
      </c>
      <c r="J110" s="219">
        <v>2.9</v>
      </c>
      <c r="K110" s="11">
        <v>7.47</v>
      </c>
      <c r="L110" s="219">
        <v>7.51</v>
      </c>
      <c r="M110" s="12">
        <v>20.5</v>
      </c>
      <c r="N110" s="221">
        <v>21</v>
      </c>
      <c r="O110" s="220">
        <v>35.4</v>
      </c>
      <c r="P110" s="220">
        <v>63.1</v>
      </c>
      <c r="Q110" s="561">
        <v>16.8</v>
      </c>
      <c r="R110" s="507">
        <v>140</v>
      </c>
      <c r="S110" s="562">
        <v>0.1</v>
      </c>
      <c r="T110" s="639">
        <v>813</v>
      </c>
      <c r="U110" s="866">
        <v>54</v>
      </c>
      <c r="V110" s="118"/>
      <c r="W110" s="2" t="s">
        <v>182</v>
      </c>
      <c r="X110" s="7" t="s">
        <v>11</v>
      </c>
      <c r="Y110" s="10">
        <v>30.5</v>
      </c>
      <c r="Z110" s="218">
        <v>30.3</v>
      </c>
    </row>
    <row r="111" spans="1:26" x14ac:dyDescent="0.2">
      <c r="A111" s="1059"/>
      <c r="B111" s="330">
        <v>45843</v>
      </c>
      <c r="C111" s="434" t="str">
        <f t="shared" si="13"/>
        <v>(土)</v>
      </c>
      <c r="D111" s="560" t="s">
        <v>405</v>
      </c>
      <c r="E111" s="503">
        <v>0</v>
      </c>
      <c r="F111" s="504">
        <v>30.2</v>
      </c>
      <c r="G111" s="11">
        <v>29.1</v>
      </c>
      <c r="H111" s="221">
        <v>29.4</v>
      </c>
      <c r="I111" s="12">
        <v>7.2</v>
      </c>
      <c r="J111" s="219">
        <v>3</v>
      </c>
      <c r="K111" s="11">
        <v>7.59</v>
      </c>
      <c r="L111" s="219">
        <v>7.63</v>
      </c>
      <c r="M111" s="12">
        <v>20.6</v>
      </c>
      <c r="N111" s="221">
        <v>21.8</v>
      </c>
      <c r="O111" s="220"/>
      <c r="P111" s="220"/>
      <c r="Q111" s="561"/>
      <c r="R111" s="507"/>
      <c r="S111" s="562"/>
      <c r="T111" s="639">
        <v>442</v>
      </c>
      <c r="U111" s="866">
        <v>63</v>
      </c>
      <c r="V111" s="118"/>
      <c r="W111" s="3" t="s">
        <v>183</v>
      </c>
      <c r="X111" s="8" t="s">
        <v>184</v>
      </c>
      <c r="Y111" s="11">
        <v>5.7</v>
      </c>
      <c r="Z111" s="219">
        <v>2.6</v>
      </c>
    </row>
    <row r="112" spans="1:26" x14ac:dyDescent="0.2">
      <c r="A112" s="1059"/>
      <c r="B112" s="330">
        <v>45844</v>
      </c>
      <c r="C112" s="434" t="str">
        <f t="shared" si="13"/>
        <v>(日)</v>
      </c>
      <c r="D112" s="560" t="s">
        <v>405</v>
      </c>
      <c r="E112" s="503">
        <v>0</v>
      </c>
      <c r="F112" s="504">
        <v>30.4</v>
      </c>
      <c r="G112" s="11">
        <v>29.1</v>
      </c>
      <c r="H112" s="221">
        <v>29.5</v>
      </c>
      <c r="I112" s="12">
        <v>6.7</v>
      </c>
      <c r="J112" s="219">
        <v>2.9</v>
      </c>
      <c r="K112" s="11">
        <v>7.23</v>
      </c>
      <c r="L112" s="219">
        <v>7.47</v>
      </c>
      <c r="M112" s="12">
        <v>20.2</v>
      </c>
      <c r="N112" s="221">
        <v>20.6</v>
      </c>
      <c r="O112" s="220"/>
      <c r="P112" s="220"/>
      <c r="Q112" s="561"/>
      <c r="R112" s="507"/>
      <c r="S112" s="562"/>
      <c r="T112" s="639">
        <v>407</v>
      </c>
      <c r="U112" s="866">
        <v>87</v>
      </c>
      <c r="V112" s="118"/>
      <c r="W112" s="3" t="s">
        <v>12</v>
      </c>
      <c r="X112" s="8"/>
      <c r="Y112" s="11">
        <v>7.47</v>
      </c>
      <c r="Z112" s="219">
        <v>7.44</v>
      </c>
    </row>
    <row r="113" spans="1:26" x14ac:dyDescent="0.2">
      <c r="A113" s="1059"/>
      <c r="B113" s="330">
        <v>45845</v>
      </c>
      <c r="C113" s="434" t="str">
        <f t="shared" si="13"/>
        <v>(月)</v>
      </c>
      <c r="D113" s="560" t="s">
        <v>405</v>
      </c>
      <c r="E113" s="503" t="s">
        <v>24</v>
      </c>
      <c r="F113" s="504">
        <v>31</v>
      </c>
      <c r="G113" s="11">
        <v>29.3</v>
      </c>
      <c r="H113" s="221">
        <v>29.6</v>
      </c>
      <c r="I113" s="12">
        <v>6.2</v>
      </c>
      <c r="J113" s="219">
        <v>2.4</v>
      </c>
      <c r="K113" s="11">
        <v>7.2</v>
      </c>
      <c r="L113" s="219">
        <v>7.4</v>
      </c>
      <c r="M113" s="12">
        <v>19.899999999999999</v>
      </c>
      <c r="N113" s="221">
        <v>20.8</v>
      </c>
      <c r="O113" s="220">
        <v>36</v>
      </c>
      <c r="P113" s="220">
        <v>64.3</v>
      </c>
      <c r="Q113" s="561">
        <v>16.399999999999999</v>
      </c>
      <c r="R113" s="507">
        <v>141</v>
      </c>
      <c r="S113" s="562">
        <v>0.11</v>
      </c>
      <c r="T113" s="639">
        <v>566</v>
      </c>
      <c r="U113" s="866">
        <v>86</v>
      </c>
      <c r="V113" s="118"/>
      <c r="W113" s="3" t="s">
        <v>185</v>
      </c>
      <c r="X113" s="8" t="s">
        <v>13</v>
      </c>
      <c r="Y113" s="307">
        <v>20.6</v>
      </c>
      <c r="Z113" s="219">
        <v>20.5</v>
      </c>
    </row>
    <row r="114" spans="1:26" x14ac:dyDescent="0.2">
      <c r="A114" s="1059"/>
      <c r="B114" s="330">
        <v>45846</v>
      </c>
      <c r="C114" s="434" t="str">
        <f t="shared" si="13"/>
        <v>(火)</v>
      </c>
      <c r="D114" s="560" t="s">
        <v>405</v>
      </c>
      <c r="E114" s="503" t="s">
        <v>24</v>
      </c>
      <c r="F114" s="504">
        <v>31.1</v>
      </c>
      <c r="G114" s="11">
        <v>29.8</v>
      </c>
      <c r="H114" s="221">
        <v>30</v>
      </c>
      <c r="I114" s="12">
        <v>6.6</v>
      </c>
      <c r="J114" s="219">
        <v>2.7</v>
      </c>
      <c r="K114" s="11">
        <v>7.24</v>
      </c>
      <c r="L114" s="219">
        <v>7.43</v>
      </c>
      <c r="M114" s="12">
        <v>18.399999999999999</v>
      </c>
      <c r="N114" s="221">
        <v>20.3</v>
      </c>
      <c r="O114" s="220">
        <v>34.6</v>
      </c>
      <c r="P114" s="220">
        <v>60.5</v>
      </c>
      <c r="Q114" s="561">
        <v>16.600000000000001</v>
      </c>
      <c r="R114" s="507">
        <v>134</v>
      </c>
      <c r="S114" s="562">
        <v>0.1</v>
      </c>
      <c r="T114" s="639">
        <v>725</v>
      </c>
      <c r="U114" s="866">
        <v>57</v>
      </c>
      <c r="V114" s="118"/>
      <c r="W114" s="3" t="s">
        <v>186</v>
      </c>
      <c r="X114" s="236" t="s">
        <v>311</v>
      </c>
      <c r="Y114" s="274">
        <v>37.4</v>
      </c>
      <c r="Z114" s="239">
        <v>37</v>
      </c>
    </row>
    <row r="115" spans="1:26" x14ac:dyDescent="0.2">
      <c r="A115" s="1059"/>
      <c r="B115" s="330">
        <v>45847</v>
      </c>
      <c r="C115" s="434" t="str">
        <f t="shared" si="13"/>
        <v>(水)</v>
      </c>
      <c r="D115" s="560" t="s">
        <v>405</v>
      </c>
      <c r="E115" s="503" t="s">
        <v>24</v>
      </c>
      <c r="F115" s="504">
        <v>31.4</v>
      </c>
      <c r="G115" s="11">
        <v>30</v>
      </c>
      <c r="H115" s="221">
        <v>30.2</v>
      </c>
      <c r="I115" s="12">
        <v>6.9</v>
      </c>
      <c r="J115" s="219">
        <v>3.3</v>
      </c>
      <c r="K115" s="11">
        <v>7.53</v>
      </c>
      <c r="L115" s="219">
        <v>7.53</v>
      </c>
      <c r="M115" s="12">
        <v>20</v>
      </c>
      <c r="N115" s="221">
        <v>20.399999999999999</v>
      </c>
      <c r="O115" s="220">
        <v>35.799999999999997</v>
      </c>
      <c r="P115" s="220">
        <v>59.1</v>
      </c>
      <c r="Q115" s="561">
        <v>17.5</v>
      </c>
      <c r="R115" s="507">
        <v>132</v>
      </c>
      <c r="S115" s="562">
        <v>0.1</v>
      </c>
      <c r="T115" s="639">
        <v>804</v>
      </c>
      <c r="U115" s="866">
        <v>45</v>
      </c>
      <c r="V115" s="118"/>
      <c r="W115" s="3" t="s">
        <v>187</v>
      </c>
      <c r="X115" s="236" t="s">
        <v>311</v>
      </c>
      <c r="Y115" s="274">
        <v>61.7</v>
      </c>
      <c r="Z115" s="239">
        <v>62.5</v>
      </c>
    </row>
    <row r="116" spans="1:26" x14ac:dyDescent="0.2">
      <c r="A116" s="1059"/>
      <c r="B116" s="330">
        <v>45848</v>
      </c>
      <c r="C116" s="434" t="str">
        <f t="shared" si="13"/>
        <v>(木)</v>
      </c>
      <c r="D116" s="560" t="s">
        <v>405</v>
      </c>
      <c r="E116" s="503">
        <v>4</v>
      </c>
      <c r="F116" s="504">
        <v>31.2</v>
      </c>
      <c r="G116" s="11">
        <v>30.5</v>
      </c>
      <c r="H116" s="221">
        <v>30.3</v>
      </c>
      <c r="I116" s="12">
        <v>5.7</v>
      </c>
      <c r="J116" s="219">
        <v>2.6</v>
      </c>
      <c r="K116" s="11">
        <v>7.47</v>
      </c>
      <c r="L116" s="219">
        <v>7.44</v>
      </c>
      <c r="M116" s="12">
        <v>20.6</v>
      </c>
      <c r="N116" s="221">
        <v>20.5</v>
      </c>
      <c r="O116" s="220">
        <v>37</v>
      </c>
      <c r="P116" s="220">
        <v>62.5</v>
      </c>
      <c r="Q116" s="561">
        <v>16</v>
      </c>
      <c r="R116" s="507">
        <v>138</v>
      </c>
      <c r="S116" s="562">
        <v>0.08</v>
      </c>
      <c r="T116" s="639">
        <v>698</v>
      </c>
      <c r="U116" s="866">
        <v>42</v>
      </c>
      <c r="V116" s="118"/>
      <c r="W116" s="3" t="s">
        <v>188</v>
      </c>
      <c r="X116" s="236" t="s">
        <v>311</v>
      </c>
      <c r="Y116" s="274">
        <v>46.4</v>
      </c>
      <c r="Z116" s="239">
        <v>15.3</v>
      </c>
    </row>
    <row r="117" spans="1:26" x14ac:dyDescent="0.2">
      <c r="A117" s="1059"/>
      <c r="B117" s="330">
        <v>45849</v>
      </c>
      <c r="C117" s="434" t="str">
        <f t="shared" si="13"/>
        <v>(金)</v>
      </c>
      <c r="D117" s="560" t="s">
        <v>406</v>
      </c>
      <c r="E117" s="503" t="s">
        <v>24</v>
      </c>
      <c r="F117" s="504">
        <v>23.9</v>
      </c>
      <c r="G117" s="11">
        <v>30</v>
      </c>
      <c r="H117" s="221">
        <v>30</v>
      </c>
      <c r="I117" s="12">
        <v>6.6</v>
      </c>
      <c r="J117" s="219">
        <v>2.7</v>
      </c>
      <c r="K117" s="11">
        <v>7.28</v>
      </c>
      <c r="L117" s="219">
        <v>7.39</v>
      </c>
      <c r="M117" s="12">
        <v>21.8</v>
      </c>
      <c r="N117" s="221">
        <v>21.2</v>
      </c>
      <c r="O117" s="220">
        <v>37.799999999999997</v>
      </c>
      <c r="P117" s="220">
        <v>66.5</v>
      </c>
      <c r="Q117" s="561">
        <v>15.8</v>
      </c>
      <c r="R117" s="507">
        <v>142</v>
      </c>
      <c r="S117" s="562">
        <v>0.09</v>
      </c>
      <c r="T117" s="639">
        <v>407</v>
      </c>
      <c r="U117" s="866">
        <v>251</v>
      </c>
      <c r="V117" s="118"/>
      <c r="W117" s="3" t="s">
        <v>189</v>
      </c>
      <c r="X117" s="236" t="s">
        <v>311</v>
      </c>
      <c r="Y117" s="274">
        <v>46.4</v>
      </c>
      <c r="Z117" s="239">
        <v>16.100000000000001</v>
      </c>
    </row>
    <row r="118" spans="1:26" x14ac:dyDescent="0.2">
      <c r="A118" s="1059"/>
      <c r="B118" s="330">
        <v>45850</v>
      </c>
      <c r="C118" s="434" t="str">
        <f t="shared" si="13"/>
        <v>(土)</v>
      </c>
      <c r="D118" s="560" t="s">
        <v>406</v>
      </c>
      <c r="E118" s="503" t="s">
        <v>24</v>
      </c>
      <c r="F118" s="504">
        <v>23.3</v>
      </c>
      <c r="G118" s="11">
        <v>25.8</v>
      </c>
      <c r="H118" s="221">
        <v>27</v>
      </c>
      <c r="I118" s="12">
        <v>21.4</v>
      </c>
      <c r="J118" s="219">
        <v>2.6</v>
      </c>
      <c r="K118" s="11">
        <v>6.97</v>
      </c>
      <c r="L118" s="219">
        <v>7.07</v>
      </c>
      <c r="M118" s="12">
        <v>15.3</v>
      </c>
      <c r="N118" s="221">
        <v>19.399999999999999</v>
      </c>
      <c r="O118" s="220"/>
      <c r="P118" s="220"/>
      <c r="Q118" s="561"/>
      <c r="R118" s="507"/>
      <c r="S118" s="562"/>
      <c r="T118" s="639">
        <v>610</v>
      </c>
      <c r="U118" s="866">
        <v>176</v>
      </c>
      <c r="V118" s="118"/>
      <c r="W118" s="3" t="s">
        <v>190</v>
      </c>
      <c r="X118" s="236" t="s">
        <v>311</v>
      </c>
      <c r="Y118" s="137">
        <v>14.5</v>
      </c>
      <c r="Z118" s="240">
        <v>16</v>
      </c>
    </row>
    <row r="119" spans="1:26" x14ac:dyDescent="0.2">
      <c r="A119" s="1059"/>
      <c r="B119" s="330">
        <v>45851</v>
      </c>
      <c r="C119" s="434" t="str">
        <f t="shared" si="13"/>
        <v>(日)</v>
      </c>
      <c r="D119" s="560" t="s">
        <v>406</v>
      </c>
      <c r="E119" s="503">
        <v>0</v>
      </c>
      <c r="F119" s="504">
        <v>23.9</v>
      </c>
      <c r="G119" s="11">
        <v>25.9</v>
      </c>
      <c r="H119" s="221">
        <v>26</v>
      </c>
      <c r="I119" s="12">
        <v>11</v>
      </c>
      <c r="J119" s="219">
        <v>3.1</v>
      </c>
      <c r="K119" s="11">
        <v>6.99</v>
      </c>
      <c r="L119" s="219">
        <v>6.98</v>
      </c>
      <c r="M119" s="12">
        <v>19.5</v>
      </c>
      <c r="N119" s="221">
        <v>18.2</v>
      </c>
      <c r="O119" s="220"/>
      <c r="P119" s="220"/>
      <c r="Q119" s="561"/>
      <c r="R119" s="507"/>
      <c r="S119" s="562"/>
      <c r="T119" s="639">
        <v>389</v>
      </c>
      <c r="U119" s="866">
        <v>75</v>
      </c>
      <c r="V119" s="118"/>
      <c r="W119" s="3" t="s">
        <v>191</v>
      </c>
      <c r="X119" s="236" t="s">
        <v>311</v>
      </c>
      <c r="Y119" s="139">
        <v>143</v>
      </c>
      <c r="Z119" s="308">
        <v>138</v>
      </c>
    </row>
    <row r="120" spans="1:26" x14ac:dyDescent="0.2">
      <c r="A120" s="1059"/>
      <c r="B120" s="330">
        <v>45852</v>
      </c>
      <c r="C120" s="434" t="str">
        <f t="shared" si="13"/>
        <v>(月)</v>
      </c>
      <c r="D120" s="560" t="s">
        <v>406</v>
      </c>
      <c r="E120" s="503">
        <v>15</v>
      </c>
      <c r="F120" s="504">
        <v>27.6</v>
      </c>
      <c r="G120" s="11">
        <v>26.1</v>
      </c>
      <c r="H120" s="221">
        <v>26.4</v>
      </c>
      <c r="I120" s="12">
        <v>14.6</v>
      </c>
      <c r="J120" s="219">
        <v>3</v>
      </c>
      <c r="K120" s="11">
        <v>7.11</v>
      </c>
      <c r="L120" s="219">
        <v>7.05</v>
      </c>
      <c r="M120" s="12">
        <v>19.3</v>
      </c>
      <c r="N120" s="221">
        <v>19.100000000000001</v>
      </c>
      <c r="O120" s="220">
        <v>35</v>
      </c>
      <c r="P120" s="220">
        <v>61.1</v>
      </c>
      <c r="Q120" s="561">
        <v>13.5</v>
      </c>
      <c r="R120" s="507">
        <v>130</v>
      </c>
      <c r="S120" s="562">
        <v>0.1</v>
      </c>
      <c r="T120" s="639">
        <v>654</v>
      </c>
      <c r="U120" s="866">
        <v>55</v>
      </c>
      <c r="V120" s="118"/>
      <c r="W120" s="3" t="s">
        <v>192</v>
      </c>
      <c r="X120" s="236" t="s">
        <v>311</v>
      </c>
      <c r="Y120" s="138">
        <v>0.21</v>
      </c>
      <c r="Z120" s="223">
        <v>0.08</v>
      </c>
    </row>
    <row r="121" spans="1:26" x14ac:dyDescent="0.2">
      <c r="A121" s="1059"/>
      <c r="B121" s="330">
        <v>45853</v>
      </c>
      <c r="C121" s="434" t="str">
        <f t="shared" si="13"/>
        <v>(火)</v>
      </c>
      <c r="D121" s="560" t="s">
        <v>406</v>
      </c>
      <c r="E121" s="503">
        <v>29</v>
      </c>
      <c r="F121" s="504">
        <v>28.2</v>
      </c>
      <c r="G121" s="11">
        <v>26.7</v>
      </c>
      <c r="H121" s="221">
        <v>26.5</v>
      </c>
      <c r="I121" s="12">
        <v>6.8</v>
      </c>
      <c r="J121" s="219">
        <v>2.8</v>
      </c>
      <c r="K121" s="11">
        <v>7.26</v>
      </c>
      <c r="L121" s="219">
        <v>7.15</v>
      </c>
      <c r="M121" s="12">
        <v>21.2</v>
      </c>
      <c r="N121" s="221">
        <v>20.7</v>
      </c>
      <c r="O121" s="220">
        <v>37.4</v>
      </c>
      <c r="P121" s="220">
        <v>62.7</v>
      </c>
      <c r="Q121" s="561">
        <v>16.8</v>
      </c>
      <c r="R121" s="507">
        <v>132</v>
      </c>
      <c r="S121" s="562">
        <v>7.0000000000000007E-2</v>
      </c>
      <c r="T121" s="639">
        <v>354</v>
      </c>
      <c r="U121" s="866">
        <v>56</v>
      </c>
      <c r="V121" s="118"/>
      <c r="W121" s="3" t="s">
        <v>14</v>
      </c>
      <c r="X121" s="236" t="s">
        <v>311</v>
      </c>
      <c r="Y121" s="136">
        <v>4.3</v>
      </c>
      <c r="Z121" s="224">
        <v>3.9</v>
      </c>
    </row>
    <row r="122" spans="1:26" x14ac:dyDescent="0.2">
      <c r="A122" s="1059"/>
      <c r="B122" s="330">
        <v>45854</v>
      </c>
      <c r="C122" s="434" t="str">
        <f t="shared" si="13"/>
        <v>(水)</v>
      </c>
      <c r="D122" s="560" t="s">
        <v>404</v>
      </c>
      <c r="E122" s="503">
        <v>1</v>
      </c>
      <c r="F122" s="504">
        <v>27.8</v>
      </c>
      <c r="G122" s="11">
        <v>27.2</v>
      </c>
      <c r="H122" s="221">
        <v>27</v>
      </c>
      <c r="I122" s="12">
        <v>5.7</v>
      </c>
      <c r="J122" s="219">
        <v>2.6</v>
      </c>
      <c r="K122" s="11">
        <v>7.37</v>
      </c>
      <c r="L122" s="219">
        <v>7.26</v>
      </c>
      <c r="M122" s="12">
        <v>22</v>
      </c>
      <c r="N122" s="221">
        <v>21.1</v>
      </c>
      <c r="O122" s="220">
        <v>41</v>
      </c>
      <c r="P122" s="220">
        <v>67.099999999999994</v>
      </c>
      <c r="Q122" s="561">
        <v>15.8</v>
      </c>
      <c r="R122" s="507">
        <v>142</v>
      </c>
      <c r="S122" s="562">
        <v>0.08</v>
      </c>
      <c r="T122" s="639">
        <v>309</v>
      </c>
      <c r="U122" s="866">
        <v>152</v>
      </c>
      <c r="V122" s="118"/>
      <c r="W122" s="3" t="s">
        <v>15</v>
      </c>
      <c r="X122" s="236" t="s">
        <v>311</v>
      </c>
      <c r="Y122" s="136">
        <v>1.9</v>
      </c>
      <c r="Z122" s="224">
        <v>1.9</v>
      </c>
    </row>
    <row r="123" spans="1:26" x14ac:dyDescent="0.2">
      <c r="A123" s="1059"/>
      <c r="B123" s="330">
        <v>45855</v>
      </c>
      <c r="C123" s="434" t="str">
        <f t="shared" si="13"/>
        <v>(木)</v>
      </c>
      <c r="D123" s="560" t="s">
        <v>405</v>
      </c>
      <c r="E123" s="503">
        <v>3.5</v>
      </c>
      <c r="F123" s="504">
        <v>28.5</v>
      </c>
      <c r="G123" s="11">
        <v>26.5</v>
      </c>
      <c r="H123" s="221">
        <v>27.2</v>
      </c>
      <c r="I123" s="12">
        <v>7.5</v>
      </c>
      <c r="J123" s="219">
        <v>2.6</v>
      </c>
      <c r="K123" s="11">
        <v>7.22</v>
      </c>
      <c r="L123" s="219">
        <v>7.23</v>
      </c>
      <c r="M123" s="12">
        <v>20</v>
      </c>
      <c r="N123" s="221">
        <v>21.6</v>
      </c>
      <c r="O123" s="220">
        <v>40.6</v>
      </c>
      <c r="P123" s="220">
        <v>68.099999999999994</v>
      </c>
      <c r="Q123" s="561">
        <v>16</v>
      </c>
      <c r="R123" s="507">
        <v>143</v>
      </c>
      <c r="S123" s="562">
        <v>0.1</v>
      </c>
      <c r="T123" s="639">
        <v>415</v>
      </c>
      <c r="U123" s="866">
        <v>227</v>
      </c>
      <c r="V123" s="118"/>
      <c r="W123" s="3" t="s">
        <v>193</v>
      </c>
      <c r="X123" s="236" t="s">
        <v>311</v>
      </c>
      <c r="Y123" s="136">
        <v>6.1</v>
      </c>
      <c r="Z123" s="224">
        <v>7</v>
      </c>
    </row>
    <row r="124" spans="1:26" x14ac:dyDescent="0.2">
      <c r="A124" s="1059"/>
      <c r="B124" s="330">
        <v>45856</v>
      </c>
      <c r="C124" s="434" t="str">
        <f t="shared" si="13"/>
        <v>(金)</v>
      </c>
      <c r="D124" s="560" t="s">
        <v>405</v>
      </c>
      <c r="E124" s="503" t="s">
        <v>24</v>
      </c>
      <c r="F124" s="504">
        <v>29.1</v>
      </c>
      <c r="G124" s="11">
        <v>26.5</v>
      </c>
      <c r="H124" s="221">
        <v>27</v>
      </c>
      <c r="I124" s="12">
        <v>7.3</v>
      </c>
      <c r="J124" s="219">
        <v>2.5</v>
      </c>
      <c r="K124" s="11">
        <v>7.13</v>
      </c>
      <c r="L124" s="219">
        <v>7.14</v>
      </c>
      <c r="M124" s="12">
        <v>18.5</v>
      </c>
      <c r="N124" s="221">
        <v>19.3</v>
      </c>
      <c r="O124" s="220">
        <v>32</v>
      </c>
      <c r="P124" s="220">
        <v>61.7</v>
      </c>
      <c r="Q124" s="561">
        <v>13.5</v>
      </c>
      <c r="R124" s="507">
        <v>138</v>
      </c>
      <c r="S124" s="562">
        <v>0.11</v>
      </c>
      <c r="T124" s="639">
        <v>522</v>
      </c>
      <c r="U124" s="866">
        <v>188</v>
      </c>
      <c r="V124" s="118"/>
      <c r="W124" s="3" t="s">
        <v>194</v>
      </c>
      <c r="X124" s="236" t="s">
        <v>311</v>
      </c>
      <c r="Y124" s="138">
        <v>3.4000000000000002E-2</v>
      </c>
      <c r="Z124" s="225">
        <v>2.4E-2</v>
      </c>
    </row>
    <row r="125" spans="1:26" x14ac:dyDescent="0.2">
      <c r="A125" s="1059"/>
      <c r="B125" s="330">
        <v>45857</v>
      </c>
      <c r="C125" s="434" t="str">
        <f t="shared" si="13"/>
        <v>(土)</v>
      </c>
      <c r="D125" s="560" t="s">
        <v>405</v>
      </c>
      <c r="E125" s="503" t="s">
        <v>24</v>
      </c>
      <c r="F125" s="504">
        <v>29.9</v>
      </c>
      <c r="G125" s="11">
        <v>27.1</v>
      </c>
      <c r="H125" s="221">
        <v>27.1</v>
      </c>
      <c r="I125" s="12">
        <v>7.9</v>
      </c>
      <c r="J125" s="219">
        <v>2.8</v>
      </c>
      <c r="K125" s="11">
        <v>7.12</v>
      </c>
      <c r="L125" s="219">
        <v>7.15</v>
      </c>
      <c r="M125" s="12">
        <v>18.100000000000001</v>
      </c>
      <c r="N125" s="221">
        <v>19.2</v>
      </c>
      <c r="O125" s="220"/>
      <c r="P125" s="220"/>
      <c r="Q125" s="561"/>
      <c r="R125" s="507"/>
      <c r="S125" s="562"/>
      <c r="T125" s="639">
        <v>415</v>
      </c>
      <c r="U125" s="866">
        <v>128</v>
      </c>
      <c r="V125" s="118"/>
      <c r="W125" s="3" t="s">
        <v>16</v>
      </c>
      <c r="X125" s="236" t="s">
        <v>311</v>
      </c>
      <c r="Y125" s="138">
        <v>0.09</v>
      </c>
      <c r="Z125" s="225">
        <v>0.06</v>
      </c>
    </row>
    <row r="126" spans="1:26" x14ac:dyDescent="0.2">
      <c r="A126" s="1059"/>
      <c r="B126" s="330">
        <v>45858</v>
      </c>
      <c r="C126" s="434" t="str">
        <f t="shared" si="13"/>
        <v>(日)</v>
      </c>
      <c r="D126" s="560" t="s">
        <v>405</v>
      </c>
      <c r="E126" s="503" t="s">
        <v>24</v>
      </c>
      <c r="F126" s="504">
        <v>29.9</v>
      </c>
      <c r="G126" s="11">
        <v>28</v>
      </c>
      <c r="H126" s="221">
        <v>27.4</v>
      </c>
      <c r="I126" s="12">
        <v>5.3</v>
      </c>
      <c r="J126" s="219">
        <v>3</v>
      </c>
      <c r="K126" s="11">
        <v>7.21</v>
      </c>
      <c r="L126" s="219">
        <v>7.25</v>
      </c>
      <c r="M126" s="12">
        <v>18</v>
      </c>
      <c r="N126" s="221">
        <v>19.8</v>
      </c>
      <c r="O126" s="220"/>
      <c r="P126" s="220"/>
      <c r="Q126" s="561"/>
      <c r="R126" s="507"/>
      <c r="S126" s="562"/>
      <c r="T126" s="639">
        <v>336</v>
      </c>
      <c r="U126" s="866">
        <v>87</v>
      </c>
      <c r="V126" s="118"/>
      <c r="W126" s="3" t="s">
        <v>195</v>
      </c>
      <c r="X126" s="236" t="s">
        <v>311</v>
      </c>
      <c r="Y126" s="138">
        <v>1.52</v>
      </c>
      <c r="Z126" s="225">
        <v>1.48</v>
      </c>
    </row>
    <row r="127" spans="1:26" x14ac:dyDescent="0.2">
      <c r="A127" s="1059"/>
      <c r="B127" s="330">
        <v>45859</v>
      </c>
      <c r="C127" s="434" t="str">
        <f t="shared" si="13"/>
        <v>(月)</v>
      </c>
      <c r="D127" s="560" t="s">
        <v>405</v>
      </c>
      <c r="E127" s="503" t="s">
        <v>24</v>
      </c>
      <c r="F127" s="504">
        <v>30.8</v>
      </c>
      <c r="G127" s="11">
        <v>28.5</v>
      </c>
      <c r="H127" s="221">
        <v>28.7</v>
      </c>
      <c r="I127" s="12">
        <v>6.6</v>
      </c>
      <c r="J127" s="219">
        <v>3</v>
      </c>
      <c r="K127" s="11">
        <v>7.27</v>
      </c>
      <c r="L127" s="219">
        <v>7.34</v>
      </c>
      <c r="M127" s="12">
        <v>19.7</v>
      </c>
      <c r="N127" s="221">
        <v>19.899999999999999</v>
      </c>
      <c r="O127" s="220"/>
      <c r="P127" s="220"/>
      <c r="Q127" s="561"/>
      <c r="R127" s="507"/>
      <c r="S127" s="562"/>
      <c r="T127" s="639">
        <v>778</v>
      </c>
      <c r="U127" s="866">
        <v>68</v>
      </c>
      <c r="V127" s="118"/>
      <c r="W127" s="3" t="s">
        <v>196</v>
      </c>
      <c r="X127" s="236" t="s">
        <v>311</v>
      </c>
      <c r="Y127" s="138">
        <v>0.112</v>
      </c>
      <c r="Z127" s="225">
        <v>0.10100000000000001</v>
      </c>
    </row>
    <row r="128" spans="1:26" x14ac:dyDescent="0.2">
      <c r="A128" s="1059"/>
      <c r="B128" s="330">
        <v>45860</v>
      </c>
      <c r="C128" s="434" t="str">
        <f t="shared" si="13"/>
        <v>(火)</v>
      </c>
      <c r="D128" s="560" t="s">
        <v>405</v>
      </c>
      <c r="E128" s="503" t="s">
        <v>24</v>
      </c>
      <c r="F128" s="504">
        <v>30.8</v>
      </c>
      <c r="G128" s="11">
        <v>29.6</v>
      </c>
      <c r="H128" s="221">
        <v>29.5</v>
      </c>
      <c r="I128" s="12">
        <v>6.9</v>
      </c>
      <c r="J128" s="219">
        <v>3.5</v>
      </c>
      <c r="K128" s="11">
        <v>7.89</v>
      </c>
      <c r="L128" s="219">
        <v>7.6</v>
      </c>
      <c r="M128" s="12">
        <v>19</v>
      </c>
      <c r="N128" s="221">
        <v>20.100000000000001</v>
      </c>
      <c r="O128" s="220">
        <v>35</v>
      </c>
      <c r="P128" s="220">
        <v>62.1</v>
      </c>
      <c r="Q128" s="561">
        <v>14.7</v>
      </c>
      <c r="R128" s="507">
        <v>146</v>
      </c>
      <c r="S128" s="562">
        <v>0.09</v>
      </c>
      <c r="T128" s="639">
        <v>1245</v>
      </c>
      <c r="U128" s="866">
        <v>55</v>
      </c>
      <c r="V128" s="118"/>
      <c r="W128" s="3" t="s">
        <v>197</v>
      </c>
      <c r="X128" s="236" t="s">
        <v>311</v>
      </c>
      <c r="Y128" s="136">
        <v>28.3</v>
      </c>
      <c r="Z128" s="224">
        <v>27.3</v>
      </c>
    </row>
    <row r="129" spans="1:26" x14ac:dyDescent="0.2">
      <c r="A129" s="1059"/>
      <c r="B129" s="330">
        <v>45861</v>
      </c>
      <c r="C129" s="434" t="str">
        <f t="shared" si="13"/>
        <v>(水)</v>
      </c>
      <c r="D129" s="560" t="s">
        <v>405</v>
      </c>
      <c r="E129" s="503" t="s">
        <v>24</v>
      </c>
      <c r="F129" s="504">
        <v>30.9</v>
      </c>
      <c r="G129" s="11">
        <v>30.1</v>
      </c>
      <c r="H129" s="221">
        <v>30</v>
      </c>
      <c r="I129" s="12">
        <v>7.5</v>
      </c>
      <c r="J129" s="219">
        <v>2.7</v>
      </c>
      <c r="K129" s="11">
        <v>8.0299999999999994</v>
      </c>
      <c r="L129" s="219">
        <v>7.63</v>
      </c>
      <c r="M129" s="12">
        <v>20</v>
      </c>
      <c r="N129" s="221">
        <v>20</v>
      </c>
      <c r="O129" s="220">
        <v>35.299999999999997</v>
      </c>
      <c r="P129" s="220">
        <v>62.1</v>
      </c>
      <c r="Q129" s="561">
        <v>15.3</v>
      </c>
      <c r="R129" s="507">
        <v>144</v>
      </c>
      <c r="S129" s="562">
        <v>0.05</v>
      </c>
      <c r="T129" s="639">
        <v>1180</v>
      </c>
      <c r="U129" s="866">
        <v>45</v>
      </c>
      <c r="V129" s="118"/>
      <c r="W129" s="3" t="s">
        <v>17</v>
      </c>
      <c r="X129" s="236" t="s">
        <v>311</v>
      </c>
      <c r="Y129" s="136">
        <v>18.399999999999999</v>
      </c>
      <c r="Z129" s="224">
        <v>17.3</v>
      </c>
    </row>
    <row r="130" spans="1:26" x14ac:dyDescent="0.2">
      <c r="A130" s="1059"/>
      <c r="B130" s="330">
        <v>45862</v>
      </c>
      <c r="C130" s="434" t="str">
        <f t="shared" si="13"/>
        <v>(木)</v>
      </c>
      <c r="D130" s="560" t="s">
        <v>405</v>
      </c>
      <c r="E130" s="503" t="s">
        <v>24</v>
      </c>
      <c r="F130" s="504">
        <v>31.7</v>
      </c>
      <c r="G130" s="11">
        <v>30.6</v>
      </c>
      <c r="H130" s="221">
        <v>30.4</v>
      </c>
      <c r="I130" s="12">
        <v>7.3</v>
      </c>
      <c r="J130" s="219">
        <v>3.3</v>
      </c>
      <c r="K130" s="11">
        <v>7.89</v>
      </c>
      <c r="L130" s="219">
        <v>7.62</v>
      </c>
      <c r="M130" s="12">
        <v>20.6</v>
      </c>
      <c r="N130" s="221">
        <v>20.8</v>
      </c>
      <c r="O130" s="220">
        <v>39</v>
      </c>
      <c r="P130" s="220">
        <v>64.099999999999994</v>
      </c>
      <c r="Q130" s="561">
        <v>14.8</v>
      </c>
      <c r="R130" s="507">
        <v>147</v>
      </c>
      <c r="S130" s="562">
        <v>7.0000000000000007E-2</v>
      </c>
      <c r="T130" s="639">
        <v>1334</v>
      </c>
      <c r="U130" s="866">
        <v>47</v>
      </c>
      <c r="V130" s="118"/>
      <c r="W130" s="3" t="s">
        <v>198</v>
      </c>
      <c r="X130" s="236" t="s">
        <v>184</v>
      </c>
      <c r="Y130" s="274">
        <v>6.8</v>
      </c>
      <c r="Z130" s="286">
        <v>5.3</v>
      </c>
    </row>
    <row r="131" spans="1:26" x14ac:dyDescent="0.2">
      <c r="A131" s="1059"/>
      <c r="B131" s="330">
        <v>45863</v>
      </c>
      <c r="C131" s="434" t="str">
        <f t="shared" si="13"/>
        <v>(金)</v>
      </c>
      <c r="D131" s="560" t="s">
        <v>405</v>
      </c>
      <c r="E131" s="503" t="s">
        <v>24</v>
      </c>
      <c r="F131" s="504">
        <v>32.200000000000003</v>
      </c>
      <c r="G131" s="11">
        <v>31</v>
      </c>
      <c r="H131" s="221">
        <v>30.9</v>
      </c>
      <c r="I131" s="12">
        <v>7.2</v>
      </c>
      <c r="J131" s="219">
        <v>3.7</v>
      </c>
      <c r="K131" s="11">
        <v>7.85</v>
      </c>
      <c r="L131" s="219">
        <v>7.54</v>
      </c>
      <c r="M131" s="12">
        <v>21</v>
      </c>
      <c r="N131" s="221">
        <v>21.5</v>
      </c>
      <c r="O131" s="220">
        <v>41.3</v>
      </c>
      <c r="P131" s="220">
        <v>67.099999999999994</v>
      </c>
      <c r="Q131" s="561">
        <v>15.6</v>
      </c>
      <c r="R131" s="507">
        <v>150</v>
      </c>
      <c r="S131" s="562">
        <v>0.08</v>
      </c>
      <c r="T131" s="639">
        <v>1574</v>
      </c>
      <c r="U131" s="866">
        <v>49</v>
      </c>
      <c r="V131" s="118"/>
      <c r="W131" s="3" t="s">
        <v>199</v>
      </c>
      <c r="X131" s="236" t="s">
        <v>311</v>
      </c>
      <c r="Y131" s="274">
        <v>9.1999999999999993</v>
      </c>
      <c r="Z131" s="286">
        <v>5.5</v>
      </c>
    </row>
    <row r="132" spans="1:26" x14ac:dyDescent="0.2">
      <c r="A132" s="1059"/>
      <c r="B132" s="330">
        <v>45864</v>
      </c>
      <c r="C132" s="434" t="str">
        <f t="shared" si="13"/>
        <v>(土)</v>
      </c>
      <c r="D132" s="560" t="s">
        <v>405</v>
      </c>
      <c r="E132" s="503" t="s">
        <v>24</v>
      </c>
      <c r="F132" s="504">
        <v>32.299999999999997</v>
      </c>
      <c r="G132" s="11">
        <v>31.3</v>
      </c>
      <c r="H132" s="221">
        <v>31.1</v>
      </c>
      <c r="I132" s="12">
        <v>8.1999999999999993</v>
      </c>
      <c r="J132" s="219">
        <v>3.1</v>
      </c>
      <c r="K132" s="11">
        <v>8.0399999999999991</v>
      </c>
      <c r="L132" s="219">
        <v>7.57</v>
      </c>
      <c r="M132" s="12">
        <v>21.9</v>
      </c>
      <c r="N132" s="221">
        <v>22.2</v>
      </c>
      <c r="O132" s="220"/>
      <c r="P132" s="220"/>
      <c r="Q132" s="561"/>
      <c r="R132" s="507"/>
      <c r="S132" s="562"/>
      <c r="T132" s="639">
        <v>1215</v>
      </c>
      <c r="U132" s="866">
        <v>48</v>
      </c>
      <c r="V132" s="118"/>
      <c r="W132" s="3"/>
      <c r="X132" s="287"/>
      <c r="Y132" s="309"/>
      <c r="Z132" s="310"/>
    </row>
    <row r="133" spans="1:26" x14ac:dyDescent="0.2">
      <c r="A133" s="1059"/>
      <c r="B133" s="330">
        <v>45865</v>
      </c>
      <c r="C133" s="434" t="str">
        <f t="shared" si="13"/>
        <v>(日)</v>
      </c>
      <c r="D133" s="560" t="s">
        <v>405</v>
      </c>
      <c r="E133" s="503" t="s">
        <v>24</v>
      </c>
      <c r="F133" s="504">
        <v>31.7</v>
      </c>
      <c r="G133" s="11">
        <v>31</v>
      </c>
      <c r="H133" s="221">
        <v>31</v>
      </c>
      <c r="I133" s="12">
        <v>7.7</v>
      </c>
      <c r="J133" s="219">
        <v>3.4</v>
      </c>
      <c r="K133" s="11">
        <v>7.79</v>
      </c>
      <c r="L133" s="219">
        <v>7.69</v>
      </c>
      <c r="M133" s="12">
        <v>23</v>
      </c>
      <c r="N133" s="221">
        <v>23</v>
      </c>
      <c r="O133" s="220"/>
      <c r="P133" s="220"/>
      <c r="Q133" s="561"/>
      <c r="R133" s="507"/>
      <c r="S133" s="562"/>
      <c r="T133" s="639">
        <v>693</v>
      </c>
      <c r="U133" s="866">
        <v>49</v>
      </c>
      <c r="V133" s="118"/>
      <c r="W133" s="3"/>
      <c r="X133" s="287"/>
      <c r="Y133" s="288"/>
      <c r="Z133" s="287"/>
    </row>
    <row r="134" spans="1:26" x14ac:dyDescent="0.2">
      <c r="A134" s="1059"/>
      <c r="B134" s="330">
        <v>45866</v>
      </c>
      <c r="C134" s="434" t="str">
        <f t="shared" si="13"/>
        <v>(月)</v>
      </c>
      <c r="D134" s="560" t="s">
        <v>405</v>
      </c>
      <c r="E134" s="503" t="s">
        <v>24</v>
      </c>
      <c r="F134" s="504">
        <v>31.8</v>
      </c>
      <c r="G134" s="11">
        <v>31</v>
      </c>
      <c r="H134" s="221">
        <v>31.1</v>
      </c>
      <c r="I134" s="12">
        <v>8.1</v>
      </c>
      <c r="J134" s="219">
        <v>3</v>
      </c>
      <c r="K134" s="11">
        <v>7.48</v>
      </c>
      <c r="L134" s="219">
        <v>7.56</v>
      </c>
      <c r="M134" s="12">
        <v>24.6</v>
      </c>
      <c r="N134" s="221">
        <v>24.1</v>
      </c>
      <c r="O134" s="220">
        <v>47.4</v>
      </c>
      <c r="P134" s="220">
        <v>73.099999999999994</v>
      </c>
      <c r="Q134" s="561">
        <v>18.399999999999999</v>
      </c>
      <c r="R134" s="507">
        <v>164</v>
      </c>
      <c r="S134" s="562">
        <v>7.0000000000000007E-2</v>
      </c>
      <c r="T134" s="639">
        <v>864</v>
      </c>
      <c r="U134" s="866">
        <v>43</v>
      </c>
      <c r="V134" s="118"/>
      <c r="W134" s="289"/>
      <c r="X134" s="290"/>
      <c r="Y134" s="291"/>
      <c r="Z134" s="290"/>
    </row>
    <row r="135" spans="1:26" x14ac:dyDescent="0.2">
      <c r="A135" s="1059"/>
      <c r="B135" s="330">
        <v>45867</v>
      </c>
      <c r="C135" s="434" t="str">
        <f t="shared" si="13"/>
        <v>(火)</v>
      </c>
      <c r="D135" s="560" t="s">
        <v>405</v>
      </c>
      <c r="E135" s="503" t="s">
        <v>24</v>
      </c>
      <c r="F135" s="504">
        <v>31.6</v>
      </c>
      <c r="G135" s="11">
        <v>31.2</v>
      </c>
      <c r="H135" s="221">
        <v>31.3</v>
      </c>
      <c r="I135" s="12">
        <v>6.9</v>
      </c>
      <c r="J135" s="219">
        <v>3.2</v>
      </c>
      <c r="K135" s="11">
        <v>7.57</v>
      </c>
      <c r="L135" s="219">
        <v>7.55</v>
      </c>
      <c r="M135" s="12">
        <v>25.5</v>
      </c>
      <c r="N135" s="221">
        <v>25.9</v>
      </c>
      <c r="O135" s="220">
        <v>47.6</v>
      </c>
      <c r="P135" s="220">
        <v>75.2</v>
      </c>
      <c r="Q135" s="561">
        <v>22.4</v>
      </c>
      <c r="R135" s="507">
        <v>174</v>
      </c>
      <c r="S135" s="562">
        <v>0.08</v>
      </c>
      <c r="T135" s="639">
        <v>753</v>
      </c>
      <c r="U135" s="866">
        <v>43</v>
      </c>
      <c r="V135" s="118"/>
      <c r="W135" s="9" t="s">
        <v>23</v>
      </c>
      <c r="X135" s="1" t="s">
        <v>24</v>
      </c>
      <c r="Y135" s="1" t="s">
        <v>24</v>
      </c>
      <c r="Z135" s="335" t="s">
        <v>24</v>
      </c>
    </row>
    <row r="136" spans="1:26" ht="13.5" customHeight="1" x14ac:dyDescent="0.2">
      <c r="A136" s="1059"/>
      <c r="B136" s="330">
        <v>45868</v>
      </c>
      <c r="C136" s="434" t="str">
        <f t="shared" si="13"/>
        <v>(水)</v>
      </c>
      <c r="D136" s="560" t="s">
        <v>405</v>
      </c>
      <c r="E136" s="503" t="s">
        <v>24</v>
      </c>
      <c r="F136" s="504">
        <v>30.4</v>
      </c>
      <c r="G136" s="11">
        <v>31.4</v>
      </c>
      <c r="H136" s="221">
        <v>31.4</v>
      </c>
      <c r="I136" s="12">
        <v>9</v>
      </c>
      <c r="J136" s="219">
        <v>3.4</v>
      </c>
      <c r="K136" s="11">
        <v>7.52</v>
      </c>
      <c r="L136" s="219">
        <v>7.51</v>
      </c>
      <c r="M136" s="12">
        <v>25.6</v>
      </c>
      <c r="N136" s="221">
        <v>25.7</v>
      </c>
      <c r="O136" s="220">
        <v>49.5</v>
      </c>
      <c r="P136" s="220">
        <v>76.2</v>
      </c>
      <c r="Q136" s="561">
        <v>20.6</v>
      </c>
      <c r="R136" s="507">
        <v>170</v>
      </c>
      <c r="S136" s="562">
        <v>0.08</v>
      </c>
      <c r="T136" s="639">
        <v>787</v>
      </c>
      <c r="U136" s="866">
        <v>47</v>
      </c>
      <c r="V136" s="118"/>
      <c r="W136" s="603" t="s">
        <v>299</v>
      </c>
      <c r="X136" s="612"/>
      <c r="Y136" s="612"/>
      <c r="Z136" s="613"/>
    </row>
    <row r="137" spans="1:26" x14ac:dyDescent="0.2">
      <c r="A137" s="1059"/>
      <c r="B137" s="330">
        <v>45869</v>
      </c>
      <c r="C137" s="434" t="str">
        <f t="shared" si="13"/>
        <v>(木)</v>
      </c>
      <c r="D137" s="573" t="s">
        <v>406</v>
      </c>
      <c r="E137" s="526" t="s">
        <v>24</v>
      </c>
      <c r="F137" s="564">
        <v>27.6</v>
      </c>
      <c r="G137" s="368">
        <v>31.2</v>
      </c>
      <c r="H137" s="298">
        <v>31.3</v>
      </c>
      <c r="I137" s="566">
        <v>8.4</v>
      </c>
      <c r="J137" s="565">
        <v>3</v>
      </c>
      <c r="K137" s="368">
        <v>7.48</v>
      </c>
      <c r="L137" s="298">
        <v>7.45</v>
      </c>
      <c r="M137" s="566">
        <v>25.4</v>
      </c>
      <c r="N137" s="565">
        <v>25.2</v>
      </c>
      <c r="O137" s="567">
        <v>48.7</v>
      </c>
      <c r="P137" s="567">
        <v>74.099999999999994</v>
      </c>
      <c r="Q137" s="568">
        <v>19.8</v>
      </c>
      <c r="R137" s="569">
        <v>168</v>
      </c>
      <c r="S137" s="570">
        <v>0.08</v>
      </c>
      <c r="T137" s="574">
        <v>667</v>
      </c>
      <c r="U137" s="871">
        <v>43</v>
      </c>
      <c r="V137" s="118"/>
      <c r="W137" s="614"/>
      <c r="X137" s="615"/>
      <c r="Y137" s="615"/>
      <c r="Z137" s="616"/>
    </row>
    <row r="138" spans="1:26" s="1" customFormat="1" ht="13.5" customHeight="1" x14ac:dyDescent="0.2">
      <c r="A138" s="1059"/>
      <c r="B138" s="1051" t="s">
        <v>238</v>
      </c>
      <c r="C138" s="1051"/>
      <c r="D138" s="508"/>
      <c r="E138" s="493">
        <f>MAX(E107:E137)</f>
        <v>29</v>
      </c>
      <c r="F138" s="509">
        <f t="shared" ref="F138:U138" si="14">IF(COUNT(F107:F137)=0,"",MAX(F107:F137))</f>
        <v>32.299999999999997</v>
      </c>
      <c r="G138" s="10">
        <f t="shared" si="14"/>
        <v>31.4</v>
      </c>
      <c r="H138" s="218">
        <f t="shared" si="14"/>
        <v>31.4</v>
      </c>
      <c r="I138" s="495">
        <f t="shared" si="14"/>
        <v>21.4</v>
      </c>
      <c r="J138" s="496">
        <f t="shared" si="14"/>
        <v>4</v>
      </c>
      <c r="K138" s="10">
        <f t="shared" si="14"/>
        <v>8.0399999999999991</v>
      </c>
      <c r="L138" s="218">
        <f t="shared" si="14"/>
        <v>7.69</v>
      </c>
      <c r="M138" s="495">
        <f t="shared" si="14"/>
        <v>25.6</v>
      </c>
      <c r="N138" s="496">
        <f t="shared" si="14"/>
        <v>25.9</v>
      </c>
      <c r="O138" s="497">
        <f t="shared" si="14"/>
        <v>49.5</v>
      </c>
      <c r="P138" s="497">
        <f t="shared" si="14"/>
        <v>76.2</v>
      </c>
      <c r="Q138" s="547">
        <f t="shared" si="14"/>
        <v>22.4</v>
      </c>
      <c r="R138" s="513">
        <f t="shared" si="14"/>
        <v>174</v>
      </c>
      <c r="S138" s="514">
        <f t="shared" si="14"/>
        <v>0.14000000000000001</v>
      </c>
      <c r="T138" s="857">
        <f t="shared" si="14"/>
        <v>1574</v>
      </c>
      <c r="U138" s="865">
        <f t="shared" si="14"/>
        <v>251</v>
      </c>
      <c r="V138" s="118"/>
      <c r="W138" s="614"/>
      <c r="X138" s="615"/>
      <c r="Y138" s="615"/>
      <c r="Z138" s="616"/>
    </row>
    <row r="139" spans="1:26" s="1" customFormat="1" ht="13.5" customHeight="1" x14ac:dyDescent="0.2">
      <c r="A139" s="1059"/>
      <c r="B139" s="1052" t="s">
        <v>239</v>
      </c>
      <c r="C139" s="1052"/>
      <c r="D139" s="229"/>
      <c r="E139" s="230">
        <f>MIN(E107:E137)</f>
        <v>0</v>
      </c>
      <c r="F139" s="516">
        <f t="shared" ref="F139:U139" si="15">IF(COUNT(F107:F137)=0,"",MIN(F107:F137))</f>
        <v>23.3</v>
      </c>
      <c r="G139" s="11">
        <f t="shared" si="15"/>
        <v>25.8</v>
      </c>
      <c r="H139" s="219">
        <f t="shared" si="15"/>
        <v>26</v>
      </c>
      <c r="I139" s="12">
        <f t="shared" si="15"/>
        <v>5.3</v>
      </c>
      <c r="J139" s="221">
        <f t="shared" si="15"/>
        <v>2.4</v>
      </c>
      <c r="K139" s="11">
        <f t="shared" si="15"/>
        <v>6.97</v>
      </c>
      <c r="L139" s="219">
        <f t="shared" si="15"/>
        <v>6.98</v>
      </c>
      <c r="M139" s="12">
        <f t="shared" si="15"/>
        <v>15.3</v>
      </c>
      <c r="N139" s="221">
        <f t="shared" si="15"/>
        <v>18.2</v>
      </c>
      <c r="O139" s="220">
        <f t="shared" si="15"/>
        <v>31.8</v>
      </c>
      <c r="P139" s="220">
        <f t="shared" si="15"/>
        <v>59.1</v>
      </c>
      <c r="Q139" s="519">
        <f t="shared" si="15"/>
        <v>13.5</v>
      </c>
      <c r="R139" s="520">
        <f t="shared" si="15"/>
        <v>130</v>
      </c>
      <c r="S139" s="521">
        <f t="shared" si="15"/>
        <v>0.05</v>
      </c>
      <c r="T139" s="856"/>
      <c r="U139" s="866">
        <f t="shared" si="15"/>
        <v>42</v>
      </c>
      <c r="V139" s="81"/>
      <c r="W139" s="614"/>
      <c r="X139" s="615"/>
      <c r="Y139" s="615"/>
      <c r="Z139" s="616"/>
    </row>
    <row r="140" spans="1:26" s="1" customFormat="1" ht="13.5" customHeight="1" x14ac:dyDescent="0.2">
      <c r="A140" s="1059"/>
      <c r="B140" s="1052" t="s">
        <v>240</v>
      </c>
      <c r="C140" s="1052"/>
      <c r="D140" s="229"/>
      <c r="E140" s="231"/>
      <c r="F140" s="523">
        <f t="shared" ref="F140:U140" si="16">IF(COUNT(F107:F137)=0,"",AVERAGE(F107:F137))</f>
        <v>29.545161290322575</v>
      </c>
      <c r="G140" s="307">
        <f t="shared" si="16"/>
        <v>29.045161290322582</v>
      </c>
      <c r="H140" s="539">
        <f t="shared" si="16"/>
        <v>29.109677419354835</v>
      </c>
      <c r="I140" s="540">
        <f t="shared" si="16"/>
        <v>7.9548387096774196</v>
      </c>
      <c r="J140" s="541">
        <f t="shared" si="16"/>
        <v>2.9774193548387102</v>
      </c>
      <c r="K140" s="307">
        <f t="shared" si="16"/>
        <v>7.4319354838709666</v>
      </c>
      <c r="L140" s="539">
        <f t="shared" si="16"/>
        <v>7.404516129032257</v>
      </c>
      <c r="M140" s="540">
        <f t="shared" si="16"/>
        <v>20.622580645161293</v>
      </c>
      <c r="N140" s="541">
        <f t="shared" si="16"/>
        <v>21.106451612903232</v>
      </c>
      <c r="O140" s="542">
        <f t="shared" si="16"/>
        <v>38.418181818181822</v>
      </c>
      <c r="P140" s="542">
        <f t="shared" si="16"/>
        <v>65.190909090909088</v>
      </c>
      <c r="Q140" s="549">
        <f t="shared" si="16"/>
        <v>16.572727272727274</v>
      </c>
      <c r="R140" s="550">
        <f t="shared" si="16"/>
        <v>145.13636363636363</v>
      </c>
      <c r="S140" s="551">
        <f t="shared" si="16"/>
        <v>9.1363636363636397E-2</v>
      </c>
      <c r="T140" s="858"/>
      <c r="U140" s="869">
        <f t="shared" si="16"/>
        <v>82.677419354838705</v>
      </c>
      <c r="V140" s="81"/>
      <c r="W140" s="614"/>
      <c r="X140" s="615"/>
      <c r="Y140" s="615"/>
      <c r="Z140" s="616"/>
    </row>
    <row r="141" spans="1:26" s="1" customFormat="1" ht="13.5" customHeight="1" x14ac:dyDescent="0.2">
      <c r="A141" s="1064"/>
      <c r="B141" s="1053" t="s">
        <v>241</v>
      </c>
      <c r="C141" s="1053"/>
      <c r="D141" s="525"/>
      <c r="E141" s="526">
        <f>SUM(E107:E137)</f>
        <v>53</v>
      </c>
      <c r="F141" s="232"/>
      <c r="G141" s="232"/>
      <c r="H141" s="390"/>
      <c r="I141" s="232"/>
      <c r="J141" s="390"/>
      <c r="K141" s="528"/>
      <c r="L141" s="529"/>
      <c r="M141" s="553"/>
      <c r="N141" s="554"/>
      <c r="O141" s="555"/>
      <c r="P141" s="555"/>
      <c r="Q141" s="556"/>
      <c r="R141" s="234"/>
      <c r="S141" s="235"/>
      <c r="T141" s="859">
        <f>SUM(T107:T137)</f>
        <v>21247</v>
      </c>
      <c r="U141" s="870"/>
      <c r="V141" s="81"/>
      <c r="W141" s="617"/>
      <c r="X141" s="618"/>
      <c r="Y141" s="618"/>
      <c r="Z141" s="334"/>
    </row>
    <row r="142" spans="1:26" ht="13.5" customHeight="1" x14ac:dyDescent="0.2">
      <c r="A142" s="1066" t="s">
        <v>214</v>
      </c>
      <c r="B142" s="391">
        <v>45870</v>
      </c>
      <c r="C142" s="434" t="str">
        <f>IF(B142="","",IF(WEEKDAY(B142)=1,"(日)",IF(WEEKDAY(B142)=2,"(月)",IF(WEEKDAY(B142)=3,"(火)",IF(WEEKDAY(B142)=4,"(水)",IF(WEEKDAY(B142)=5,"(木)",IF(WEEKDAY(B142)=6,"(金)","(土)")))))))</f>
        <v>(金)</v>
      </c>
      <c r="D142" s="558" t="s">
        <v>404</v>
      </c>
      <c r="E142" s="493">
        <v>5.5</v>
      </c>
      <c r="F142" s="494">
        <v>24.8</v>
      </c>
      <c r="G142" s="10">
        <v>30.3</v>
      </c>
      <c r="H142" s="496">
        <v>30.5</v>
      </c>
      <c r="I142" s="495">
        <v>7.9</v>
      </c>
      <c r="J142" s="218">
        <v>2.8</v>
      </c>
      <c r="K142" s="10">
        <v>7.41</v>
      </c>
      <c r="L142" s="218">
        <v>7.42</v>
      </c>
      <c r="M142" s="495">
        <v>24.3</v>
      </c>
      <c r="N142" s="496">
        <v>24.2</v>
      </c>
      <c r="O142" s="497">
        <v>46.8</v>
      </c>
      <c r="P142" s="497">
        <v>73.099999999999994</v>
      </c>
      <c r="Q142" s="218">
        <v>17.8</v>
      </c>
      <c r="R142" s="501">
        <v>156</v>
      </c>
      <c r="S142" s="559">
        <v>0.08</v>
      </c>
      <c r="T142" s="632">
        <v>667</v>
      </c>
      <c r="U142" s="865">
        <v>42</v>
      </c>
      <c r="V142" s="80"/>
      <c r="W142" s="340" t="s">
        <v>284</v>
      </c>
      <c r="X142" s="344"/>
      <c r="Y142" s="343">
        <v>45883</v>
      </c>
      <c r="Z142" s="341"/>
    </row>
    <row r="143" spans="1:26" x14ac:dyDescent="0.2">
      <c r="A143" s="1067"/>
      <c r="B143" s="330">
        <v>45871</v>
      </c>
      <c r="C143" s="434" t="str">
        <f t="shared" ref="C143:C172" si="17">IF(B143="","",IF(WEEKDAY(B143)=1,"(日)",IF(WEEKDAY(B143)=2,"(月)",IF(WEEKDAY(B143)=3,"(火)",IF(WEEKDAY(B143)=4,"(水)",IF(WEEKDAY(B143)=5,"(木)",IF(WEEKDAY(B143)=6,"(金)","(土)")))))))</f>
        <v>(土)</v>
      </c>
      <c r="D143" s="560" t="s">
        <v>406</v>
      </c>
      <c r="E143" s="503">
        <v>13</v>
      </c>
      <c r="F143" s="504">
        <v>28.7</v>
      </c>
      <c r="G143" s="11">
        <v>29.6</v>
      </c>
      <c r="H143" s="221">
        <v>29.7</v>
      </c>
      <c r="I143" s="12">
        <v>8.8000000000000007</v>
      </c>
      <c r="J143" s="219">
        <v>3.1</v>
      </c>
      <c r="K143" s="11">
        <v>7.33</v>
      </c>
      <c r="L143" s="219">
        <v>7.35</v>
      </c>
      <c r="M143" s="12">
        <v>23.1</v>
      </c>
      <c r="N143" s="221">
        <v>23.9</v>
      </c>
      <c r="O143" s="220"/>
      <c r="P143" s="220"/>
      <c r="Q143" s="219"/>
      <c r="R143" s="507"/>
      <c r="S143" s="562"/>
      <c r="T143" s="639">
        <v>351</v>
      </c>
      <c r="U143" s="866">
        <v>53</v>
      </c>
      <c r="V143" s="80"/>
      <c r="W143" s="345" t="s">
        <v>2</v>
      </c>
      <c r="X143" s="346" t="s">
        <v>303</v>
      </c>
      <c r="Y143" s="349">
        <v>25.9</v>
      </c>
      <c r="Z143" s="350"/>
    </row>
    <row r="144" spans="1:26" x14ac:dyDescent="0.2">
      <c r="A144" s="1067"/>
      <c r="B144" s="330">
        <v>45872</v>
      </c>
      <c r="C144" s="434" t="str">
        <f t="shared" si="17"/>
        <v>(日)</v>
      </c>
      <c r="D144" s="560" t="s">
        <v>405</v>
      </c>
      <c r="E144" s="503" t="s">
        <v>24</v>
      </c>
      <c r="F144" s="504">
        <v>30.3</v>
      </c>
      <c r="G144" s="11">
        <v>29.7</v>
      </c>
      <c r="H144" s="221">
        <v>30.2</v>
      </c>
      <c r="I144" s="12">
        <v>9.1</v>
      </c>
      <c r="J144" s="219">
        <v>3.2</v>
      </c>
      <c r="K144" s="11">
        <v>7.34</v>
      </c>
      <c r="L144" s="219">
        <v>7.37</v>
      </c>
      <c r="M144" s="12">
        <v>22.5</v>
      </c>
      <c r="N144" s="221">
        <v>23.4</v>
      </c>
      <c r="O144" s="220"/>
      <c r="P144" s="220"/>
      <c r="Q144" s="219"/>
      <c r="R144" s="507"/>
      <c r="S144" s="562"/>
      <c r="T144" s="639">
        <v>359</v>
      </c>
      <c r="U144" s="866">
        <v>56</v>
      </c>
      <c r="V144" s="80"/>
      <c r="W144" s="4" t="s">
        <v>19</v>
      </c>
      <c r="X144" s="5" t="s">
        <v>20</v>
      </c>
      <c r="Y144" s="6" t="s">
        <v>21</v>
      </c>
      <c r="Z144" s="5" t="s">
        <v>22</v>
      </c>
    </row>
    <row r="145" spans="1:26" x14ac:dyDescent="0.2">
      <c r="A145" s="1067"/>
      <c r="B145" s="330">
        <v>45873</v>
      </c>
      <c r="C145" s="434" t="str">
        <f t="shared" si="17"/>
        <v>(月)</v>
      </c>
      <c r="D145" s="560" t="s">
        <v>405</v>
      </c>
      <c r="E145" s="503" t="s">
        <v>24</v>
      </c>
      <c r="F145" s="504">
        <v>32.6</v>
      </c>
      <c r="G145" s="11">
        <v>30</v>
      </c>
      <c r="H145" s="221">
        <v>30.4</v>
      </c>
      <c r="I145" s="12">
        <v>8</v>
      </c>
      <c r="J145" s="219">
        <v>3.3</v>
      </c>
      <c r="K145" s="11">
        <v>7.43</v>
      </c>
      <c r="L145" s="219">
        <v>7.48</v>
      </c>
      <c r="M145" s="12">
        <v>21.5</v>
      </c>
      <c r="N145" s="221">
        <v>22.5</v>
      </c>
      <c r="O145" s="220">
        <v>43.8</v>
      </c>
      <c r="P145" s="220">
        <v>67.3</v>
      </c>
      <c r="Q145" s="219">
        <v>16.7</v>
      </c>
      <c r="R145" s="507">
        <v>144</v>
      </c>
      <c r="S145" s="562">
        <v>0.08</v>
      </c>
      <c r="T145" s="639">
        <v>701</v>
      </c>
      <c r="U145" s="866">
        <v>51</v>
      </c>
      <c r="V145" s="80"/>
      <c r="W145" s="2" t="s">
        <v>182</v>
      </c>
      <c r="X145" s="7" t="s">
        <v>11</v>
      </c>
      <c r="Y145" s="10">
        <v>28.1</v>
      </c>
      <c r="Z145" s="218">
        <v>28.2</v>
      </c>
    </row>
    <row r="146" spans="1:26" x14ac:dyDescent="0.2">
      <c r="A146" s="1067"/>
      <c r="B146" s="330">
        <v>45874</v>
      </c>
      <c r="C146" s="434" t="str">
        <f t="shared" si="17"/>
        <v>(火)</v>
      </c>
      <c r="D146" s="560" t="s">
        <v>405</v>
      </c>
      <c r="E146" s="503" t="s">
        <v>24</v>
      </c>
      <c r="F146" s="504">
        <v>33.1</v>
      </c>
      <c r="G146" s="11">
        <v>30.2</v>
      </c>
      <c r="H146" s="221">
        <v>30.3</v>
      </c>
      <c r="I146" s="12">
        <v>6.3</v>
      </c>
      <c r="J146" s="219">
        <v>3.9</v>
      </c>
      <c r="K146" s="11">
        <v>7.52</v>
      </c>
      <c r="L146" s="219">
        <v>7.57</v>
      </c>
      <c r="M146" s="12">
        <v>21.2</v>
      </c>
      <c r="N146" s="221">
        <v>22.5</v>
      </c>
      <c r="O146" s="220">
        <v>43.7</v>
      </c>
      <c r="P146" s="220">
        <v>65.7</v>
      </c>
      <c r="Q146" s="219">
        <v>17.7</v>
      </c>
      <c r="R146" s="507">
        <v>142</v>
      </c>
      <c r="S146" s="562">
        <v>0.11</v>
      </c>
      <c r="T146" s="639">
        <v>564</v>
      </c>
      <c r="U146" s="866">
        <v>48</v>
      </c>
      <c r="V146" s="80"/>
      <c r="W146" s="3" t="s">
        <v>183</v>
      </c>
      <c r="X146" s="8" t="s">
        <v>184</v>
      </c>
      <c r="Y146" s="11">
        <v>7.7</v>
      </c>
      <c r="Z146" s="219">
        <v>3.2</v>
      </c>
    </row>
    <row r="147" spans="1:26" x14ac:dyDescent="0.2">
      <c r="A147" s="1067"/>
      <c r="B147" s="330">
        <v>45875</v>
      </c>
      <c r="C147" s="434" t="str">
        <f t="shared" si="17"/>
        <v>(水)</v>
      </c>
      <c r="D147" s="560" t="s">
        <v>405</v>
      </c>
      <c r="E147" s="503" t="s">
        <v>24</v>
      </c>
      <c r="F147" s="504">
        <v>33.299999999999997</v>
      </c>
      <c r="G147" s="11">
        <v>30.9</v>
      </c>
      <c r="H147" s="221">
        <v>30.8</v>
      </c>
      <c r="I147" s="12">
        <v>7.1</v>
      </c>
      <c r="J147" s="219">
        <v>3.2</v>
      </c>
      <c r="K147" s="11">
        <v>7.23</v>
      </c>
      <c r="L147" s="219">
        <v>7.51</v>
      </c>
      <c r="M147" s="12">
        <v>20.9</v>
      </c>
      <c r="N147" s="221">
        <v>22</v>
      </c>
      <c r="O147" s="220">
        <v>41.5</v>
      </c>
      <c r="P147" s="220">
        <v>65.099999999999994</v>
      </c>
      <c r="Q147" s="219">
        <v>17.100000000000001</v>
      </c>
      <c r="R147" s="507">
        <v>142</v>
      </c>
      <c r="S147" s="562">
        <v>0.09</v>
      </c>
      <c r="T147" s="639">
        <v>522</v>
      </c>
      <c r="U147" s="866">
        <v>34</v>
      </c>
      <c r="V147" s="80"/>
      <c r="W147" s="3" t="s">
        <v>12</v>
      </c>
      <c r="X147" s="8"/>
      <c r="Y147" s="11">
        <v>7.16</v>
      </c>
      <c r="Z147" s="219">
        <v>7.22</v>
      </c>
    </row>
    <row r="148" spans="1:26" x14ac:dyDescent="0.2">
      <c r="A148" s="1067"/>
      <c r="B148" s="330">
        <v>45876</v>
      </c>
      <c r="C148" s="434" t="str">
        <f t="shared" si="17"/>
        <v>(木)</v>
      </c>
      <c r="D148" s="560" t="s">
        <v>406</v>
      </c>
      <c r="E148" s="503">
        <v>0</v>
      </c>
      <c r="F148" s="504">
        <v>30.8</v>
      </c>
      <c r="G148" s="11">
        <v>31.3</v>
      </c>
      <c r="H148" s="221">
        <v>31.4</v>
      </c>
      <c r="I148" s="12">
        <v>5.9</v>
      </c>
      <c r="J148" s="219">
        <v>3.6</v>
      </c>
      <c r="K148" s="11">
        <v>7.18</v>
      </c>
      <c r="L148" s="219">
        <v>7.41</v>
      </c>
      <c r="M148" s="12">
        <v>21.2</v>
      </c>
      <c r="N148" s="221">
        <v>20.7</v>
      </c>
      <c r="O148" s="220">
        <v>38.700000000000003</v>
      </c>
      <c r="P148" s="220">
        <v>62.9</v>
      </c>
      <c r="Q148" s="219">
        <v>15.5</v>
      </c>
      <c r="R148" s="507">
        <v>134</v>
      </c>
      <c r="S148" s="562">
        <v>0.08</v>
      </c>
      <c r="T148" s="639">
        <v>385</v>
      </c>
      <c r="U148" s="866">
        <v>39</v>
      </c>
      <c r="V148" s="80"/>
      <c r="W148" s="3" t="s">
        <v>185</v>
      </c>
      <c r="X148" s="8" t="s">
        <v>13</v>
      </c>
      <c r="Y148" s="307">
        <v>23.3</v>
      </c>
      <c r="Z148" s="219">
        <v>22.6</v>
      </c>
    </row>
    <row r="149" spans="1:26" x14ac:dyDescent="0.2">
      <c r="A149" s="1067"/>
      <c r="B149" s="330">
        <v>45877</v>
      </c>
      <c r="C149" s="434" t="str">
        <f t="shared" si="17"/>
        <v>(金)</v>
      </c>
      <c r="D149" s="560" t="s">
        <v>405</v>
      </c>
      <c r="E149" s="503" t="s">
        <v>24</v>
      </c>
      <c r="F149" s="504">
        <v>31.1</v>
      </c>
      <c r="G149" s="11">
        <v>31.3</v>
      </c>
      <c r="H149" s="221">
        <v>31.2</v>
      </c>
      <c r="I149" s="12">
        <v>6.1</v>
      </c>
      <c r="J149" s="219">
        <v>3.6</v>
      </c>
      <c r="K149" s="11">
        <v>7.24</v>
      </c>
      <c r="L149" s="219">
        <v>7.27</v>
      </c>
      <c r="M149" s="12">
        <v>20.399999999999999</v>
      </c>
      <c r="N149" s="221">
        <v>20.7</v>
      </c>
      <c r="O149" s="220">
        <v>38.700000000000003</v>
      </c>
      <c r="P149" s="220">
        <v>66.3</v>
      </c>
      <c r="Q149" s="219">
        <v>14.9</v>
      </c>
      <c r="R149" s="507">
        <v>149</v>
      </c>
      <c r="S149" s="562">
        <v>0.1</v>
      </c>
      <c r="T149" s="639">
        <v>436</v>
      </c>
      <c r="U149" s="866">
        <v>82</v>
      </c>
      <c r="V149" s="80"/>
      <c r="W149" s="3" t="s">
        <v>186</v>
      </c>
      <c r="X149" s="236" t="s">
        <v>311</v>
      </c>
      <c r="Y149" s="274">
        <v>44.5</v>
      </c>
      <c r="Z149" s="239">
        <v>43.8</v>
      </c>
    </row>
    <row r="150" spans="1:26" x14ac:dyDescent="0.2">
      <c r="A150" s="1067"/>
      <c r="B150" s="330">
        <v>45878</v>
      </c>
      <c r="C150" s="434" t="str">
        <f t="shared" si="17"/>
        <v>(土)</v>
      </c>
      <c r="D150" s="560" t="s">
        <v>405</v>
      </c>
      <c r="E150" s="503" t="s">
        <v>24</v>
      </c>
      <c r="F150" s="504">
        <v>30.2</v>
      </c>
      <c r="G150" s="11">
        <v>30.4</v>
      </c>
      <c r="H150" s="221">
        <v>30.7</v>
      </c>
      <c r="I150" s="12">
        <v>7.4</v>
      </c>
      <c r="J150" s="219">
        <v>3.1</v>
      </c>
      <c r="K150" s="11">
        <v>7.32</v>
      </c>
      <c r="L150" s="219">
        <v>7.31</v>
      </c>
      <c r="M150" s="12">
        <v>20.9</v>
      </c>
      <c r="N150" s="221">
        <v>21</v>
      </c>
      <c r="O150" s="220"/>
      <c r="P150" s="220"/>
      <c r="Q150" s="219"/>
      <c r="R150" s="507"/>
      <c r="S150" s="562"/>
      <c r="T150" s="639">
        <v>334</v>
      </c>
      <c r="U150" s="866">
        <v>43</v>
      </c>
      <c r="V150" s="80"/>
      <c r="W150" s="3" t="s">
        <v>187</v>
      </c>
      <c r="X150" s="236" t="s">
        <v>311</v>
      </c>
      <c r="Y150" s="274">
        <v>69.099999999999994</v>
      </c>
      <c r="Z150" s="239">
        <v>68.3</v>
      </c>
    </row>
    <row r="151" spans="1:26" x14ac:dyDescent="0.2">
      <c r="A151" s="1067"/>
      <c r="B151" s="330">
        <v>45879</v>
      </c>
      <c r="C151" s="434" t="str">
        <f t="shared" si="17"/>
        <v>(日)</v>
      </c>
      <c r="D151" s="560" t="s">
        <v>404</v>
      </c>
      <c r="E151" s="503">
        <v>22.5</v>
      </c>
      <c r="F151" s="504">
        <v>27.6</v>
      </c>
      <c r="G151" s="11">
        <v>30.1</v>
      </c>
      <c r="H151" s="221">
        <v>30.4</v>
      </c>
      <c r="I151" s="12">
        <v>7.2</v>
      </c>
      <c r="J151" s="219">
        <v>3.3</v>
      </c>
      <c r="K151" s="11">
        <v>7.32</v>
      </c>
      <c r="L151" s="219">
        <v>7.32</v>
      </c>
      <c r="M151" s="12">
        <v>23.4</v>
      </c>
      <c r="N151" s="221">
        <v>21</v>
      </c>
      <c r="O151" s="220"/>
      <c r="P151" s="220"/>
      <c r="Q151" s="219"/>
      <c r="R151" s="507"/>
      <c r="S151" s="562"/>
      <c r="T151" s="639">
        <v>316</v>
      </c>
      <c r="U151" s="866">
        <v>35</v>
      </c>
      <c r="V151" s="80"/>
      <c r="W151" s="3" t="s">
        <v>188</v>
      </c>
      <c r="X151" s="236" t="s">
        <v>311</v>
      </c>
      <c r="Y151" s="274">
        <v>47.2</v>
      </c>
      <c r="Z151" s="239">
        <v>48.2</v>
      </c>
    </row>
    <row r="152" spans="1:26" x14ac:dyDescent="0.2">
      <c r="A152" s="1067"/>
      <c r="B152" s="330">
        <v>45880</v>
      </c>
      <c r="C152" s="434" t="str">
        <f t="shared" si="17"/>
        <v>(月)</v>
      </c>
      <c r="D152" s="560" t="s">
        <v>406</v>
      </c>
      <c r="E152" s="503">
        <v>9.5</v>
      </c>
      <c r="F152" s="504">
        <v>27.6</v>
      </c>
      <c r="G152" s="11">
        <v>28.6</v>
      </c>
      <c r="H152" s="221">
        <v>29.1</v>
      </c>
      <c r="I152" s="12">
        <v>7</v>
      </c>
      <c r="J152" s="219">
        <v>3.3</v>
      </c>
      <c r="K152" s="11">
        <v>7.21</v>
      </c>
      <c r="L152" s="219">
        <v>7.23</v>
      </c>
      <c r="M152" s="12">
        <v>20.6</v>
      </c>
      <c r="N152" s="221">
        <v>20.8</v>
      </c>
      <c r="O152" s="220"/>
      <c r="P152" s="220"/>
      <c r="Q152" s="219"/>
      <c r="R152" s="507"/>
      <c r="S152" s="562"/>
      <c r="T152" s="639">
        <v>257</v>
      </c>
      <c r="U152" s="866">
        <v>48</v>
      </c>
      <c r="V152" s="80"/>
      <c r="W152" s="3" t="s">
        <v>189</v>
      </c>
      <c r="X152" s="236" t="s">
        <v>311</v>
      </c>
      <c r="Y152" s="274">
        <v>21.9</v>
      </c>
      <c r="Z152" s="239">
        <v>20.100000000000001</v>
      </c>
    </row>
    <row r="153" spans="1:26" x14ac:dyDescent="0.2">
      <c r="A153" s="1067"/>
      <c r="B153" s="330">
        <v>45881</v>
      </c>
      <c r="C153" s="434" t="str">
        <f t="shared" si="17"/>
        <v>(火)</v>
      </c>
      <c r="D153" s="560" t="s">
        <v>406</v>
      </c>
      <c r="E153" s="503">
        <v>0</v>
      </c>
      <c r="F153" s="504">
        <v>28.2</v>
      </c>
      <c r="G153" s="11">
        <v>28</v>
      </c>
      <c r="H153" s="221">
        <v>28.4</v>
      </c>
      <c r="I153" s="12">
        <v>6.8</v>
      </c>
      <c r="J153" s="219">
        <v>3.3</v>
      </c>
      <c r="K153" s="11">
        <v>7.18</v>
      </c>
      <c r="L153" s="219">
        <v>7.22</v>
      </c>
      <c r="M153" s="12">
        <v>24.9</v>
      </c>
      <c r="N153" s="221">
        <v>22.3</v>
      </c>
      <c r="O153" s="220">
        <v>44.8</v>
      </c>
      <c r="P153" s="220">
        <v>73.5</v>
      </c>
      <c r="Q153" s="219">
        <v>21</v>
      </c>
      <c r="R153" s="507">
        <v>169</v>
      </c>
      <c r="S153" s="562">
        <v>0.11</v>
      </c>
      <c r="T153" s="639">
        <v>316</v>
      </c>
      <c r="U153" s="866">
        <v>46</v>
      </c>
      <c r="V153" s="80"/>
      <c r="W153" s="3" t="s">
        <v>190</v>
      </c>
      <c r="X153" s="236" t="s">
        <v>311</v>
      </c>
      <c r="Y153" s="137">
        <v>19.2</v>
      </c>
      <c r="Z153" s="240">
        <v>19.3</v>
      </c>
    </row>
    <row r="154" spans="1:26" x14ac:dyDescent="0.2">
      <c r="A154" s="1067"/>
      <c r="B154" s="330">
        <v>45882</v>
      </c>
      <c r="C154" s="434" t="str">
        <f t="shared" si="17"/>
        <v>(水)</v>
      </c>
      <c r="D154" s="560" t="s">
        <v>406</v>
      </c>
      <c r="E154" s="503" t="s">
        <v>24</v>
      </c>
      <c r="F154" s="504">
        <v>27.6</v>
      </c>
      <c r="G154" s="11">
        <v>27.9</v>
      </c>
      <c r="H154" s="221">
        <v>28.1</v>
      </c>
      <c r="I154" s="12">
        <v>8.1999999999999993</v>
      </c>
      <c r="J154" s="219">
        <v>2.8</v>
      </c>
      <c r="K154" s="11">
        <v>7.15</v>
      </c>
      <c r="L154" s="219">
        <v>7.19</v>
      </c>
      <c r="M154" s="12">
        <v>21.8</v>
      </c>
      <c r="N154" s="221">
        <v>22.6</v>
      </c>
      <c r="O154" s="220">
        <v>40.1</v>
      </c>
      <c r="P154" s="220">
        <v>67.3</v>
      </c>
      <c r="Q154" s="219">
        <v>21.4</v>
      </c>
      <c r="R154" s="507">
        <v>155</v>
      </c>
      <c r="S154" s="562">
        <v>0.1</v>
      </c>
      <c r="T154" s="639">
        <v>239</v>
      </c>
      <c r="U154" s="866">
        <v>31</v>
      </c>
      <c r="V154" s="80"/>
      <c r="W154" s="3" t="s">
        <v>191</v>
      </c>
      <c r="X154" s="236" t="s">
        <v>311</v>
      </c>
      <c r="Y154" s="139">
        <v>166</v>
      </c>
      <c r="Z154" s="308">
        <v>158</v>
      </c>
    </row>
    <row r="155" spans="1:26" x14ac:dyDescent="0.2">
      <c r="A155" s="1067"/>
      <c r="B155" s="330">
        <v>45883</v>
      </c>
      <c r="C155" s="434" t="str">
        <f t="shared" si="17"/>
        <v>(木)</v>
      </c>
      <c r="D155" s="560" t="s">
        <v>406</v>
      </c>
      <c r="E155" s="503" t="s">
        <v>24</v>
      </c>
      <c r="F155" s="504">
        <v>25.9</v>
      </c>
      <c r="G155" s="11">
        <v>28.1</v>
      </c>
      <c r="H155" s="221">
        <v>28.2</v>
      </c>
      <c r="I155" s="12">
        <v>7.7</v>
      </c>
      <c r="J155" s="219">
        <v>3.2</v>
      </c>
      <c r="K155" s="11">
        <v>7.16</v>
      </c>
      <c r="L155" s="219">
        <v>7.22</v>
      </c>
      <c r="M155" s="12">
        <v>23.3</v>
      </c>
      <c r="N155" s="221">
        <v>22.6</v>
      </c>
      <c r="O155" s="220">
        <v>43.8</v>
      </c>
      <c r="P155" s="220">
        <v>68.3</v>
      </c>
      <c r="Q155" s="219">
        <v>19.3</v>
      </c>
      <c r="R155" s="507">
        <v>158</v>
      </c>
      <c r="S155" s="562">
        <v>0.1</v>
      </c>
      <c r="T155" s="639">
        <v>111</v>
      </c>
      <c r="U155" s="866">
        <v>34</v>
      </c>
      <c r="V155" s="80"/>
      <c r="W155" s="3" t="s">
        <v>192</v>
      </c>
      <c r="X155" s="236" t="s">
        <v>311</v>
      </c>
      <c r="Y155" s="138">
        <v>0.26</v>
      </c>
      <c r="Z155" s="223">
        <v>0.1</v>
      </c>
    </row>
    <row r="156" spans="1:26" x14ac:dyDescent="0.2">
      <c r="A156" s="1067"/>
      <c r="B156" s="330">
        <v>45884</v>
      </c>
      <c r="C156" s="434" t="str">
        <f t="shared" si="17"/>
        <v>(金)</v>
      </c>
      <c r="D156" s="560" t="s">
        <v>405</v>
      </c>
      <c r="E156" s="503">
        <v>0</v>
      </c>
      <c r="F156" s="504">
        <v>30.2</v>
      </c>
      <c r="G156" s="11">
        <v>28.7</v>
      </c>
      <c r="H156" s="221">
        <v>28.7</v>
      </c>
      <c r="I156" s="12">
        <v>6.6</v>
      </c>
      <c r="J156" s="219">
        <v>2.8</v>
      </c>
      <c r="K156" s="11">
        <v>7.27</v>
      </c>
      <c r="L156" s="219">
        <v>7.31</v>
      </c>
      <c r="M156" s="12">
        <v>24.7</v>
      </c>
      <c r="N156" s="221">
        <v>25.1</v>
      </c>
      <c r="O156" s="220">
        <v>43.9</v>
      </c>
      <c r="P156" s="220">
        <v>69.5</v>
      </c>
      <c r="Q156" s="219">
        <v>23.9</v>
      </c>
      <c r="R156" s="507">
        <v>162</v>
      </c>
      <c r="S156" s="562">
        <v>0</v>
      </c>
      <c r="T156" s="639">
        <v>239</v>
      </c>
      <c r="U156" s="866">
        <v>29</v>
      </c>
      <c r="V156" s="80"/>
      <c r="W156" s="3" t="s">
        <v>14</v>
      </c>
      <c r="X156" s="236" t="s">
        <v>311</v>
      </c>
      <c r="Y156" s="136">
        <v>4.0999999999999996</v>
      </c>
      <c r="Z156" s="224">
        <v>3.8</v>
      </c>
    </row>
    <row r="157" spans="1:26" x14ac:dyDescent="0.2">
      <c r="A157" s="1067"/>
      <c r="B157" s="330">
        <v>45885</v>
      </c>
      <c r="C157" s="434" t="str">
        <f t="shared" si="17"/>
        <v>(土)</v>
      </c>
      <c r="D157" s="560" t="s">
        <v>406</v>
      </c>
      <c r="E157" s="503" t="s">
        <v>24</v>
      </c>
      <c r="F157" s="504">
        <v>29.3</v>
      </c>
      <c r="G157" s="11">
        <v>28.5</v>
      </c>
      <c r="H157" s="221">
        <v>28.7</v>
      </c>
      <c r="I157" s="12">
        <v>6.2</v>
      </c>
      <c r="J157" s="219">
        <v>2.7</v>
      </c>
      <c r="K157" s="11">
        <v>7.36</v>
      </c>
      <c r="L157" s="219">
        <v>7.47</v>
      </c>
      <c r="M157" s="12">
        <v>24.3</v>
      </c>
      <c r="N157" s="221">
        <v>25.2</v>
      </c>
      <c r="O157" s="220"/>
      <c r="P157" s="220"/>
      <c r="Q157" s="219"/>
      <c r="R157" s="507"/>
      <c r="S157" s="562"/>
      <c r="T157" s="639">
        <v>291</v>
      </c>
      <c r="U157" s="866">
        <v>28</v>
      </c>
      <c r="V157" s="80"/>
      <c r="W157" s="3" t="s">
        <v>15</v>
      </c>
      <c r="X157" s="236" t="s">
        <v>311</v>
      </c>
      <c r="Y157" s="136">
        <v>1.7</v>
      </c>
      <c r="Z157" s="224">
        <v>1.2</v>
      </c>
    </row>
    <row r="158" spans="1:26" x14ac:dyDescent="0.2">
      <c r="A158" s="1067"/>
      <c r="B158" s="330">
        <v>45886</v>
      </c>
      <c r="C158" s="434" t="str">
        <f t="shared" si="17"/>
        <v>(日)</v>
      </c>
      <c r="D158" s="560" t="s">
        <v>405</v>
      </c>
      <c r="E158" s="503" t="s">
        <v>24</v>
      </c>
      <c r="F158" s="504">
        <v>30.7</v>
      </c>
      <c r="G158" s="11">
        <v>29.5</v>
      </c>
      <c r="H158" s="221">
        <v>29.6</v>
      </c>
      <c r="I158" s="12">
        <v>6.1</v>
      </c>
      <c r="J158" s="219">
        <v>3.4</v>
      </c>
      <c r="K158" s="11">
        <v>7.29</v>
      </c>
      <c r="L158" s="219">
        <v>7.48</v>
      </c>
      <c r="M158" s="12">
        <v>24.1</v>
      </c>
      <c r="N158" s="221">
        <v>25.3</v>
      </c>
      <c r="O158" s="220"/>
      <c r="P158" s="220"/>
      <c r="Q158" s="219"/>
      <c r="R158" s="507"/>
      <c r="S158" s="562"/>
      <c r="T158" s="639">
        <v>231</v>
      </c>
      <c r="U158" s="866">
        <v>37</v>
      </c>
      <c r="V158" s="80"/>
      <c r="W158" s="3" t="s">
        <v>193</v>
      </c>
      <c r="X158" s="236" t="s">
        <v>311</v>
      </c>
      <c r="Y158" s="136">
        <v>3.1</v>
      </c>
      <c r="Z158" s="224">
        <v>5.0999999999999996</v>
      </c>
    </row>
    <row r="159" spans="1:26" x14ac:dyDescent="0.2">
      <c r="A159" s="1067"/>
      <c r="B159" s="330">
        <v>45887</v>
      </c>
      <c r="C159" s="434" t="str">
        <f t="shared" si="17"/>
        <v>(月)</v>
      </c>
      <c r="D159" s="560" t="s">
        <v>405</v>
      </c>
      <c r="E159" s="503">
        <v>12</v>
      </c>
      <c r="F159" s="504">
        <v>31.7</v>
      </c>
      <c r="G159" s="11">
        <v>30.2</v>
      </c>
      <c r="H159" s="221">
        <v>29.9</v>
      </c>
      <c r="I159" s="12">
        <v>6.8</v>
      </c>
      <c r="J159" s="219">
        <v>3</v>
      </c>
      <c r="K159" s="11">
        <v>7.27</v>
      </c>
      <c r="L159" s="219">
        <v>7.49</v>
      </c>
      <c r="M159" s="12">
        <v>24.6</v>
      </c>
      <c r="N159" s="221">
        <v>24.9</v>
      </c>
      <c r="O159" s="220">
        <v>47</v>
      </c>
      <c r="P159" s="220">
        <v>72.5</v>
      </c>
      <c r="Q159" s="219">
        <v>20.5</v>
      </c>
      <c r="R159" s="507">
        <v>156</v>
      </c>
      <c r="S159" s="562">
        <v>0</v>
      </c>
      <c r="T159" s="639">
        <v>291</v>
      </c>
      <c r="U159" s="866">
        <v>70</v>
      </c>
      <c r="V159" s="80"/>
      <c r="W159" s="3" t="s">
        <v>194</v>
      </c>
      <c r="X159" s="236" t="s">
        <v>311</v>
      </c>
      <c r="Y159" s="138">
        <v>4.4999999999999998E-2</v>
      </c>
      <c r="Z159" s="225">
        <v>3.1E-2</v>
      </c>
    </row>
    <row r="160" spans="1:26" x14ac:dyDescent="0.2">
      <c r="A160" s="1067"/>
      <c r="B160" s="330">
        <v>45888</v>
      </c>
      <c r="C160" s="434" t="str">
        <f t="shared" si="17"/>
        <v>(火)</v>
      </c>
      <c r="D160" s="560" t="s">
        <v>406</v>
      </c>
      <c r="E160" s="503" t="s">
        <v>24</v>
      </c>
      <c r="F160" s="504">
        <v>29.9</v>
      </c>
      <c r="G160" s="11">
        <v>30.5</v>
      </c>
      <c r="H160" s="221">
        <v>30.5</v>
      </c>
      <c r="I160" s="12">
        <v>7.6</v>
      </c>
      <c r="J160" s="219">
        <v>3.3</v>
      </c>
      <c r="K160" s="11">
        <v>7.27</v>
      </c>
      <c r="L160" s="219">
        <v>7.42</v>
      </c>
      <c r="M160" s="12">
        <v>24.2</v>
      </c>
      <c r="N160" s="221">
        <v>24.5</v>
      </c>
      <c r="O160" s="220">
        <v>53.9</v>
      </c>
      <c r="P160" s="220">
        <v>76.599999999999994</v>
      </c>
      <c r="Q160" s="219">
        <v>16.3</v>
      </c>
      <c r="R160" s="507">
        <v>163</v>
      </c>
      <c r="S160" s="562">
        <v>0.05</v>
      </c>
      <c r="T160" s="639">
        <v>296</v>
      </c>
      <c r="U160" s="866">
        <v>29</v>
      </c>
      <c r="V160" s="80"/>
      <c r="W160" s="3" t="s">
        <v>16</v>
      </c>
      <c r="X160" s="236" t="s">
        <v>311</v>
      </c>
      <c r="Y160" s="138">
        <v>0.1</v>
      </c>
      <c r="Z160" s="225">
        <v>0.06</v>
      </c>
    </row>
    <row r="161" spans="1:26" x14ac:dyDescent="0.2">
      <c r="A161" s="1067"/>
      <c r="B161" s="330">
        <v>45889</v>
      </c>
      <c r="C161" s="434" t="str">
        <f t="shared" si="17"/>
        <v>(水)</v>
      </c>
      <c r="D161" s="560" t="s">
        <v>405</v>
      </c>
      <c r="E161" s="503" t="s">
        <v>24</v>
      </c>
      <c r="F161" s="504">
        <v>31.9</v>
      </c>
      <c r="G161" s="11">
        <v>31</v>
      </c>
      <c r="H161" s="221">
        <v>30.8</v>
      </c>
      <c r="I161" s="12">
        <v>5.9</v>
      </c>
      <c r="J161" s="219">
        <v>3.4</v>
      </c>
      <c r="K161" s="11">
        <v>7.39</v>
      </c>
      <c r="L161" s="219">
        <v>7.46</v>
      </c>
      <c r="M161" s="12">
        <v>24.5</v>
      </c>
      <c r="N161" s="221">
        <v>25.1</v>
      </c>
      <c r="O161" s="220">
        <v>54.8</v>
      </c>
      <c r="P161" s="220">
        <v>75.400000000000006</v>
      </c>
      <c r="Q161" s="219">
        <v>18.8</v>
      </c>
      <c r="R161" s="507">
        <v>164</v>
      </c>
      <c r="S161" s="562">
        <v>7.0000000000000007E-2</v>
      </c>
      <c r="T161" s="639">
        <v>436</v>
      </c>
      <c r="U161" s="866">
        <v>30</v>
      </c>
      <c r="V161" s="80"/>
      <c r="W161" s="3" t="s">
        <v>195</v>
      </c>
      <c r="X161" s="236" t="s">
        <v>311</v>
      </c>
      <c r="Y161" s="138">
        <v>1.95</v>
      </c>
      <c r="Z161" s="225">
        <v>1.88</v>
      </c>
    </row>
    <row r="162" spans="1:26" x14ac:dyDescent="0.2">
      <c r="A162" s="1067"/>
      <c r="B162" s="330">
        <v>45890</v>
      </c>
      <c r="C162" s="434" t="str">
        <f t="shared" si="17"/>
        <v>(木)</v>
      </c>
      <c r="D162" s="560" t="s">
        <v>405</v>
      </c>
      <c r="E162" s="503" t="s">
        <v>24</v>
      </c>
      <c r="F162" s="504">
        <v>32.6</v>
      </c>
      <c r="G162" s="11">
        <v>31.1</v>
      </c>
      <c r="H162" s="221">
        <v>31.1</v>
      </c>
      <c r="I162" s="12">
        <v>5.9</v>
      </c>
      <c r="J162" s="219">
        <v>3.2</v>
      </c>
      <c r="K162" s="11">
        <v>7.29</v>
      </c>
      <c r="L162" s="219">
        <v>7.43</v>
      </c>
      <c r="M162" s="12">
        <v>25.1</v>
      </c>
      <c r="N162" s="221">
        <v>25.1</v>
      </c>
      <c r="O162" s="220">
        <v>53.7</v>
      </c>
      <c r="P162" s="220">
        <v>76.2</v>
      </c>
      <c r="Q162" s="219">
        <v>17.5</v>
      </c>
      <c r="R162" s="507">
        <v>160</v>
      </c>
      <c r="S162" s="562">
        <v>0.06</v>
      </c>
      <c r="T162" s="639">
        <v>325</v>
      </c>
      <c r="U162" s="866">
        <v>40</v>
      </c>
      <c r="V162" s="80"/>
      <c r="W162" s="3" t="s">
        <v>196</v>
      </c>
      <c r="X162" s="236" t="s">
        <v>311</v>
      </c>
      <c r="Y162" s="138">
        <v>0.13400000000000001</v>
      </c>
      <c r="Z162" s="225">
        <v>0.12</v>
      </c>
    </row>
    <row r="163" spans="1:26" x14ac:dyDescent="0.2">
      <c r="A163" s="1067"/>
      <c r="B163" s="330">
        <v>45891</v>
      </c>
      <c r="C163" s="434" t="str">
        <f t="shared" si="17"/>
        <v>(金)</v>
      </c>
      <c r="D163" s="560" t="s">
        <v>406</v>
      </c>
      <c r="E163" s="503" t="s">
        <v>24</v>
      </c>
      <c r="F163" s="504">
        <v>30.8</v>
      </c>
      <c r="G163" s="11">
        <v>31.5</v>
      </c>
      <c r="H163" s="221">
        <v>31.4</v>
      </c>
      <c r="I163" s="12">
        <v>5.8</v>
      </c>
      <c r="J163" s="219">
        <v>3.4</v>
      </c>
      <c r="K163" s="11">
        <v>7.33</v>
      </c>
      <c r="L163" s="219">
        <v>7.43</v>
      </c>
      <c r="M163" s="12">
        <v>23.4</v>
      </c>
      <c r="N163" s="221">
        <v>24.2</v>
      </c>
      <c r="O163" s="220">
        <v>51.1</v>
      </c>
      <c r="P163" s="220">
        <v>74.7</v>
      </c>
      <c r="Q163" s="219">
        <v>16.3</v>
      </c>
      <c r="R163" s="507">
        <v>158</v>
      </c>
      <c r="S163" s="562">
        <v>7.0000000000000007E-2</v>
      </c>
      <c r="T163" s="639">
        <v>265</v>
      </c>
      <c r="U163" s="866">
        <v>38</v>
      </c>
      <c r="V163" s="80"/>
      <c r="W163" s="3" t="s">
        <v>197</v>
      </c>
      <c r="X163" s="236" t="s">
        <v>311</v>
      </c>
      <c r="Y163" s="136">
        <v>25.2</v>
      </c>
      <c r="Z163" s="224">
        <v>25.5</v>
      </c>
    </row>
    <row r="164" spans="1:26" x14ac:dyDescent="0.2">
      <c r="A164" s="1067"/>
      <c r="B164" s="330">
        <v>45892</v>
      </c>
      <c r="C164" s="434" t="str">
        <f t="shared" si="17"/>
        <v>(土)</v>
      </c>
      <c r="D164" s="560" t="s">
        <v>406</v>
      </c>
      <c r="E164" s="503" t="s">
        <v>24</v>
      </c>
      <c r="F164" s="504">
        <v>31.5</v>
      </c>
      <c r="G164" s="11">
        <v>31.3</v>
      </c>
      <c r="H164" s="221">
        <v>31.4</v>
      </c>
      <c r="I164" s="12">
        <v>7.1</v>
      </c>
      <c r="J164" s="219">
        <v>3.4</v>
      </c>
      <c r="K164" s="11">
        <v>7.28</v>
      </c>
      <c r="L164" s="219">
        <v>7.4</v>
      </c>
      <c r="M164" s="12">
        <v>22.7</v>
      </c>
      <c r="N164" s="221">
        <v>23.2</v>
      </c>
      <c r="O164" s="220"/>
      <c r="P164" s="220"/>
      <c r="Q164" s="219"/>
      <c r="R164" s="507"/>
      <c r="S164" s="562"/>
      <c r="T164" s="639">
        <v>316</v>
      </c>
      <c r="U164" s="866">
        <v>32</v>
      </c>
      <c r="V164" s="80"/>
      <c r="W164" s="3" t="s">
        <v>17</v>
      </c>
      <c r="X164" s="236" t="s">
        <v>311</v>
      </c>
      <c r="Y164" s="136">
        <v>19.8</v>
      </c>
      <c r="Z164" s="224">
        <v>19.5</v>
      </c>
    </row>
    <row r="165" spans="1:26" x14ac:dyDescent="0.2">
      <c r="A165" s="1067"/>
      <c r="B165" s="330">
        <v>45893</v>
      </c>
      <c r="C165" s="434" t="str">
        <f t="shared" si="17"/>
        <v>(日)</v>
      </c>
      <c r="D165" s="560" t="s">
        <v>405</v>
      </c>
      <c r="E165" s="503" t="s">
        <v>24</v>
      </c>
      <c r="F165" s="504">
        <v>32.4</v>
      </c>
      <c r="G165" s="11">
        <v>31.1</v>
      </c>
      <c r="H165" s="221">
        <v>31</v>
      </c>
      <c r="I165" s="12">
        <v>7.3</v>
      </c>
      <c r="J165" s="219">
        <v>3.3</v>
      </c>
      <c r="K165" s="11">
        <v>7.35</v>
      </c>
      <c r="L165" s="219">
        <v>7.44</v>
      </c>
      <c r="M165" s="12">
        <v>23.1</v>
      </c>
      <c r="N165" s="221">
        <v>23.3</v>
      </c>
      <c r="O165" s="220"/>
      <c r="P165" s="220"/>
      <c r="Q165" s="219"/>
      <c r="R165" s="507"/>
      <c r="S165" s="562"/>
      <c r="T165" s="639">
        <v>539</v>
      </c>
      <c r="U165" s="866">
        <v>28</v>
      </c>
      <c r="V165" s="80"/>
      <c r="W165" s="3" t="s">
        <v>198</v>
      </c>
      <c r="X165" s="236" t="s">
        <v>184</v>
      </c>
      <c r="Y165" s="274">
        <v>5.7</v>
      </c>
      <c r="Z165" s="286">
        <v>5.3</v>
      </c>
    </row>
    <row r="166" spans="1:26" x14ac:dyDescent="0.2">
      <c r="A166" s="1067"/>
      <c r="B166" s="330">
        <v>45894</v>
      </c>
      <c r="C166" s="434" t="str">
        <f t="shared" si="17"/>
        <v>(月)</v>
      </c>
      <c r="D166" s="560" t="s">
        <v>406</v>
      </c>
      <c r="E166" s="503">
        <v>0</v>
      </c>
      <c r="F166" s="504">
        <v>30.8</v>
      </c>
      <c r="G166" s="11">
        <v>31.8</v>
      </c>
      <c r="H166" s="221">
        <v>31.9</v>
      </c>
      <c r="I166" s="12">
        <v>7.9</v>
      </c>
      <c r="J166" s="219">
        <v>3.2</v>
      </c>
      <c r="K166" s="11">
        <v>7.3</v>
      </c>
      <c r="L166" s="219">
        <v>7.41</v>
      </c>
      <c r="M166" s="12">
        <v>23.4</v>
      </c>
      <c r="N166" s="221">
        <v>23.1</v>
      </c>
      <c r="O166" s="220">
        <v>49</v>
      </c>
      <c r="P166" s="220">
        <v>71.099999999999994</v>
      </c>
      <c r="Q166" s="219">
        <v>16</v>
      </c>
      <c r="R166" s="507">
        <v>154</v>
      </c>
      <c r="S166" s="562">
        <v>7.0000000000000007E-2</v>
      </c>
      <c r="T166" s="639">
        <v>334</v>
      </c>
      <c r="U166" s="866">
        <v>32</v>
      </c>
      <c r="V166" s="80"/>
      <c r="W166" s="3" t="s">
        <v>199</v>
      </c>
      <c r="X166" s="236" t="s">
        <v>311</v>
      </c>
      <c r="Y166" s="274">
        <v>5.3</v>
      </c>
      <c r="Z166" s="286">
        <v>2.1</v>
      </c>
    </row>
    <row r="167" spans="1:26" x14ac:dyDescent="0.2">
      <c r="A167" s="1067"/>
      <c r="B167" s="330">
        <v>45895</v>
      </c>
      <c r="C167" s="434" t="str">
        <f t="shared" si="17"/>
        <v>(火)</v>
      </c>
      <c r="D167" s="560" t="s">
        <v>406</v>
      </c>
      <c r="E167" s="503" t="s">
        <v>24</v>
      </c>
      <c r="F167" s="504">
        <v>30.3</v>
      </c>
      <c r="G167" s="11">
        <v>32</v>
      </c>
      <c r="H167" s="221">
        <v>31.9</v>
      </c>
      <c r="I167" s="12">
        <v>6.1</v>
      </c>
      <c r="J167" s="219">
        <v>3.7</v>
      </c>
      <c r="K167" s="11">
        <v>7.24</v>
      </c>
      <c r="L167" s="219">
        <v>7.35</v>
      </c>
      <c r="M167" s="12">
        <v>23.8</v>
      </c>
      <c r="N167" s="221">
        <v>23.9</v>
      </c>
      <c r="O167" s="220">
        <v>51.1</v>
      </c>
      <c r="P167" s="220">
        <v>74.099999999999994</v>
      </c>
      <c r="Q167" s="219">
        <v>15.8</v>
      </c>
      <c r="R167" s="507">
        <v>160</v>
      </c>
      <c r="S167" s="562">
        <v>7.0000000000000007E-2</v>
      </c>
      <c r="T167" s="639">
        <v>291</v>
      </c>
      <c r="U167" s="866">
        <v>52</v>
      </c>
      <c r="V167" s="80"/>
      <c r="W167" s="3"/>
      <c r="X167" s="287"/>
      <c r="Y167" s="309"/>
      <c r="Z167" s="310"/>
    </row>
    <row r="168" spans="1:26" x14ac:dyDescent="0.2">
      <c r="A168" s="1067"/>
      <c r="B168" s="330">
        <v>45896</v>
      </c>
      <c r="C168" s="434" t="str">
        <f t="shared" si="17"/>
        <v>(水)</v>
      </c>
      <c r="D168" s="560" t="s">
        <v>405</v>
      </c>
      <c r="E168" s="503" t="s">
        <v>24</v>
      </c>
      <c r="F168" s="504">
        <v>32.700000000000003</v>
      </c>
      <c r="G168" s="11">
        <v>31.1</v>
      </c>
      <c r="H168" s="221">
        <v>31.3</v>
      </c>
      <c r="I168" s="12">
        <v>8.6999999999999993</v>
      </c>
      <c r="J168" s="219">
        <v>3.4</v>
      </c>
      <c r="K168" s="11">
        <v>7.46</v>
      </c>
      <c r="L168" s="219">
        <v>7.41</v>
      </c>
      <c r="M168" s="12">
        <v>23.4</v>
      </c>
      <c r="N168" s="221">
        <v>23.7</v>
      </c>
      <c r="O168" s="220">
        <v>50.1</v>
      </c>
      <c r="P168" s="220">
        <v>72.5</v>
      </c>
      <c r="Q168" s="219">
        <v>17.2</v>
      </c>
      <c r="R168" s="507">
        <v>158</v>
      </c>
      <c r="S168" s="562">
        <v>0.1</v>
      </c>
      <c r="T168" s="639">
        <v>1351</v>
      </c>
      <c r="U168" s="866">
        <v>37</v>
      </c>
      <c r="V168" s="80"/>
      <c r="W168" s="3"/>
      <c r="X168" s="287"/>
      <c r="Y168" s="288"/>
      <c r="Z168" s="287"/>
    </row>
    <row r="169" spans="1:26" x14ac:dyDescent="0.2">
      <c r="A169" s="1067"/>
      <c r="B169" s="330">
        <v>45897</v>
      </c>
      <c r="C169" s="434" t="str">
        <f t="shared" si="17"/>
        <v>(木)</v>
      </c>
      <c r="D169" s="560" t="s">
        <v>406</v>
      </c>
      <c r="E169" s="503" t="s">
        <v>24</v>
      </c>
      <c r="F169" s="504">
        <v>29.1</v>
      </c>
      <c r="G169" s="11">
        <v>31.2</v>
      </c>
      <c r="H169" s="221">
        <v>31.2</v>
      </c>
      <c r="I169" s="12">
        <v>11.1</v>
      </c>
      <c r="J169" s="219">
        <v>3.2</v>
      </c>
      <c r="K169" s="11">
        <v>7.43</v>
      </c>
      <c r="L169" s="219">
        <v>7.41</v>
      </c>
      <c r="M169" s="12">
        <v>23.4</v>
      </c>
      <c r="N169" s="221">
        <v>24</v>
      </c>
      <c r="O169" s="220">
        <v>49</v>
      </c>
      <c r="P169" s="220">
        <v>72.099999999999994</v>
      </c>
      <c r="Q169" s="219">
        <v>18.2</v>
      </c>
      <c r="R169" s="507">
        <v>152</v>
      </c>
      <c r="S169" s="562">
        <v>0.09</v>
      </c>
      <c r="T169" s="639">
        <v>453</v>
      </c>
      <c r="U169" s="866">
        <v>41</v>
      </c>
      <c r="V169" s="80"/>
      <c r="W169" s="289"/>
      <c r="X169" s="290"/>
      <c r="Y169" s="291"/>
      <c r="Z169" s="290"/>
    </row>
    <row r="170" spans="1:26" x14ac:dyDescent="0.2">
      <c r="A170" s="1067"/>
      <c r="B170" s="330">
        <v>45898</v>
      </c>
      <c r="C170" s="434" t="str">
        <f t="shared" si="17"/>
        <v>(金)</v>
      </c>
      <c r="D170" s="560" t="s">
        <v>406</v>
      </c>
      <c r="E170" s="503" t="s">
        <v>24</v>
      </c>
      <c r="F170" s="504">
        <v>29.9</v>
      </c>
      <c r="G170" s="11">
        <v>30.9</v>
      </c>
      <c r="H170" s="221">
        <v>30.9</v>
      </c>
      <c r="I170" s="12">
        <v>7.6</v>
      </c>
      <c r="J170" s="219">
        <v>3.2</v>
      </c>
      <c r="K170" s="11">
        <v>7.34</v>
      </c>
      <c r="L170" s="219">
        <v>7.32</v>
      </c>
      <c r="M170" s="12">
        <v>24.7</v>
      </c>
      <c r="N170" s="221">
        <v>24.4</v>
      </c>
      <c r="O170" s="220">
        <v>52.1</v>
      </c>
      <c r="P170" s="220">
        <v>74.099999999999994</v>
      </c>
      <c r="Q170" s="219">
        <v>17.5</v>
      </c>
      <c r="R170" s="507">
        <v>158</v>
      </c>
      <c r="S170" s="562">
        <v>0.1</v>
      </c>
      <c r="T170" s="639">
        <v>513</v>
      </c>
      <c r="U170" s="866">
        <v>40</v>
      </c>
      <c r="V170" s="80"/>
      <c r="W170" s="9" t="s">
        <v>23</v>
      </c>
      <c r="X170" s="1" t="s">
        <v>24</v>
      </c>
      <c r="Y170" s="1" t="s">
        <v>24</v>
      </c>
      <c r="Z170" s="335" t="s">
        <v>24</v>
      </c>
    </row>
    <row r="171" spans="1:26" ht="13.5" customHeight="1" x14ac:dyDescent="0.2">
      <c r="A171" s="1067"/>
      <c r="B171" s="330">
        <v>45899</v>
      </c>
      <c r="C171" s="434" t="str">
        <f t="shared" si="17"/>
        <v>(土)</v>
      </c>
      <c r="D171" s="560" t="s">
        <v>405</v>
      </c>
      <c r="E171" s="503" t="s">
        <v>24</v>
      </c>
      <c r="F171" s="504">
        <v>31.5</v>
      </c>
      <c r="G171" s="11">
        <v>31.1</v>
      </c>
      <c r="H171" s="221">
        <v>31.1</v>
      </c>
      <c r="I171" s="12">
        <v>6.9</v>
      </c>
      <c r="J171" s="219">
        <v>3.1</v>
      </c>
      <c r="K171" s="11">
        <v>7.42</v>
      </c>
      <c r="L171" s="219">
        <v>7.44</v>
      </c>
      <c r="M171" s="12">
        <v>23.8</v>
      </c>
      <c r="N171" s="221">
        <v>26</v>
      </c>
      <c r="O171" s="220"/>
      <c r="P171" s="220"/>
      <c r="Q171" s="219"/>
      <c r="R171" s="507"/>
      <c r="S171" s="562"/>
      <c r="T171" s="639">
        <v>607</v>
      </c>
      <c r="U171" s="866">
        <v>30</v>
      </c>
      <c r="V171" s="80"/>
      <c r="W171" s="603" t="s">
        <v>299</v>
      </c>
      <c r="X171" s="612"/>
      <c r="Y171" s="612"/>
      <c r="Z171" s="613"/>
    </row>
    <row r="172" spans="1:26" x14ac:dyDescent="0.2">
      <c r="A172" s="1067"/>
      <c r="B172" s="330">
        <v>45900</v>
      </c>
      <c r="C172" s="434" t="str">
        <f t="shared" si="17"/>
        <v>(日)</v>
      </c>
      <c r="D172" s="573" t="s">
        <v>405</v>
      </c>
      <c r="E172" s="526" t="s">
        <v>24</v>
      </c>
      <c r="F172" s="564">
        <v>30.6</v>
      </c>
      <c r="G172" s="368">
        <v>31.3</v>
      </c>
      <c r="H172" s="298">
        <v>31.6</v>
      </c>
      <c r="I172" s="566">
        <v>6.8</v>
      </c>
      <c r="J172" s="565">
        <v>2.7</v>
      </c>
      <c r="K172" s="368">
        <v>7.35</v>
      </c>
      <c r="L172" s="298">
        <v>7.51</v>
      </c>
      <c r="M172" s="566">
        <v>23.8</v>
      </c>
      <c r="N172" s="565">
        <v>25.5</v>
      </c>
      <c r="O172" s="567"/>
      <c r="P172" s="567"/>
      <c r="Q172" s="298"/>
      <c r="R172" s="569"/>
      <c r="S172" s="570"/>
      <c r="T172" s="574">
        <v>684</v>
      </c>
      <c r="U172" s="871">
        <v>25</v>
      </c>
      <c r="V172" s="80"/>
      <c r="W172" s="606"/>
      <c r="X172" s="607"/>
      <c r="Y172" s="607"/>
      <c r="Z172" s="608"/>
    </row>
    <row r="173" spans="1:26" s="1" customFormat="1" ht="13.5" customHeight="1" x14ac:dyDescent="0.2">
      <c r="A173" s="1067"/>
      <c r="B173" s="1051" t="s">
        <v>238</v>
      </c>
      <c r="C173" s="1051"/>
      <c r="D173" s="508"/>
      <c r="E173" s="493">
        <f>MAX(E142:E172)</f>
        <v>22.5</v>
      </c>
      <c r="F173" s="509">
        <f t="shared" ref="F173:U173" si="18">IF(COUNT(F142:F172)=0,"",MAX(F142:F172))</f>
        <v>33.299999999999997</v>
      </c>
      <c r="G173" s="10">
        <f t="shared" si="18"/>
        <v>32</v>
      </c>
      <c r="H173" s="218">
        <f t="shared" si="18"/>
        <v>31.9</v>
      </c>
      <c r="I173" s="495">
        <f t="shared" si="18"/>
        <v>11.1</v>
      </c>
      <c r="J173" s="496">
        <f t="shared" si="18"/>
        <v>3.9</v>
      </c>
      <c r="K173" s="10">
        <f t="shared" si="18"/>
        <v>7.52</v>
      </c>
      <c r="L173" s="218">
        <f t="shared" si="18"/>
        <v>7.57</v>
      </c>
      <c r="M173" s="495">
        <f t="shared" si="18"/>
        <v>25.1</v>
      </c>
      <c r="N173" s="496">
        <f t="shared" si="18"/>
        <v>26</v>
      </c>
      <c r="O173" s="497">
        <f t="shared" si="18"/>
        <v>54.8</v>
      </c>
      <c r="P173" s="497">
        <f t="shared" si="18"/>
        <v>76.599999999999994</v>
      </c>
      <c r="Q173" s="547">
        <f t="shared" si="18"/>
        <v>23.9</v>
      </c>
      <c r="R173" s="513">
        <f t="shared" si="18"/>
        <v>169</v>
      </c>
      <c r="S173" s="514">
        <f t="shared" si="18"/>
        <v>0.11</v>
      </c>
      <c r="T173" s="857">
        <f t="shared" si="18"/>
        <v>1351</v>
      </c>
      <c r="U173" s="865">
        <f t="shared" si="18"/>
        <v>82</v>
      </c>
      <c r="V173" s="81"/>
      <c r="W173" s="606"/>
      <c r="X173" s="607"/>
      <c r="Y173" s="607"/>
      <c r="Z173" s="608"/>
    </row>
    <row r="174" spans="1:26" s="1" customFormat="1" ht="13.5" customHeight="1" x14ac:dyDescent="0.2">
      <c r="A174" s="1067"/>
      <c r="B174" s="1052" t="s">
        <v>239</v>
      </c>
      <c r="C174" s="1052"/>
      <c r="D174" s="229"/>
      <c r="E174" s="230">
        <f>MIN(E142:E172)</f>
        <v>0</v>
      </c>
      <c r="F174" s="516">
        <f t="shared" ref="F174:U174" si="19">IF(COUNT(F142:F172)=0,"",MIN(F142:F172))</f>
        <v>24.8</v>
      </c>
      <c r="G174" s="11">
        <f t="shared" si="19"/>
        <v>27.9</v>
      </c>
      <c r="H174" s="219">
        <f t="shared" si="19"/>
        <v>28.1</v>
      </c>
      <c r="I174" s="12">
        <f t="shared" si="19"/>
        <v>5.8</v>
      </c>
      <c r="J174" s="221">
        <f t="shared" si="19"/>
        <v>2.7</v>
      </c>
      <c r="K174" s="11">
        <f t="shared" si="19"/>
        <v>7.15</v>
      </c>
      <c r="L174" s="219">
        <f t="shared" si="19"/>
        <v>7.19</v>
      </c>
      <c r="M174" s="12">
        <f t="shared" si="19"/>
        <v>20.399999999999999</v>
      </c>
      <c r="N174" s="221">
        <f t="shared" si="19"/>
        <v>20.7</v>
      </c>
      <c r="O174" s="220">
        <f t="shared" si="19"/>
        <v>38.700000000000003</v>
      </c>
      <c r="P174" s="220">
        <f t="shared" si="19"/>
        <v>62.9</v>
      </c>
      <c r="Q174" s="519">
        <f t="shared" si="19"/>
        <v>14.9</v>
      </c>
      <c r="R174" s="520">
        <f t="shared" si="19"/>
        <v>134</v>
      </c>
      <c r="S174" s="521">
        <f t="shared" si="19"/>
        <v>0</v>
      </c>
      <c r="T174" s="856"/>
      <c r="U174" s="866">
        <f t="shared" si="19"/>
        <v>25</v>
      </c>
      <c r="V174" s="81"/>
      <c r="W174" s="606"/>
      <c r="X174" s="607"/>
      <c r="Y174" s="607"/>
      <c r="Z174" s="608"/>
    </row>
    <row r="175" spans="1:26" s="1" customFormat="1" ht="13.5" customHeight="1" x14ac:dyDescent="0.2">
      <c r="A175" s="1067"/>
      <c r="B175" s="1052" t="s">
        <v>240</v>
      </c>
      <c r="C175" s="1052"/>
      <c r="D175" s="229"/>
      <c r="E175" s="231"/>
      <c r="F175" s="523">
        <f t="shared" ref="F175:U175" si="20">IF(COUNT(F142:F172)=0,"",AVERAGE(F142:F172))</f>
        <v>30.248387096774191</v>
      </c>
      <c r="G175" s="307">
        <f t="shared" si="20"/>
        <v>30.296774193548387</v>
      </c>
      <c r="H175" s="539">
        <f t="shared" si="20"/>
        <v>30.4</v>
      </c>
      <c r="I175" s="540">
        <f t="shared" si="20"/>
        <v>7.2225806451612913</v>
      </c>
      <c r="J175" s="541">
        <f t="shared" si="20"/>
        <v>3.229032258064517</v>
      </c>
      <c r="K175" s="307">
        <f t="shared" si="20"/>
        <v>7.3116129032258064</v>
      </c>
      <c r="L175" s="539">
        <f t="shared" si="20"/>
        <v>7.3887096774193539</v>
      </c>
      <c r="M175" s="540">
        <f t="shared" si="20"/>
        <v>23.129032258064512</v>
      </c>
      <c r="N175" s="541">
        <f t="shared" si="20"/>
        <v>23.441935483870971</v>
      </c>
      <c r="O175" s="542">
        <f t="shared" si="20"/>
        <v>46.88000000000001</v>
      </c>
      <c r="P175" s="542">
        <f t="shared" si="20"/>
        <v>70.914999999999978</v>
      </c>
      <c r="Q175" s="549">
        <f t="shared" si="20"/>
        <v>17.970000000000006</v>
      </c>
      <c r="R175" s="550">
        <f t="shared" si="20"/>
        <v>154.69999999999999</v>
      </c>
      <c r="S175" s="551">
        <f t="shared" si="20"/>
        <v>7.6500000000000026E-2</v>
      </c>
      <c r="T175" s="858"/>
      <c r="U175" s="869">
        <f t="shared" si="20"/>
        <v>40.645161290322584</v>
      </c>
      <c r="V175" s="81"/>
      <c r="W175" s="606"/>
      <c r="X175" s="607"/>
      <c r="Y175" s="607"/>
      <c r="Z175" s="608"/>
    </row>
    <row r="176" spans="1:26" s="1" customFormat="1" ht="13.5" customHeight="1" x14ac:dyDescent="0.2">
      <c r="A176" s="1068"/>
      <c r="B176" s="1053" t="s">
        <v>241</v>
      </c>
      <c r="C176" s="1053"/>
      <c r="D176" s="525"/>
      <c r="E176" s="526">
        <f>SUM(E142:E172)</f>
        <v>62.5</v>
      </c>
      <c r="F176" s="232"/>
      <c r="G176" s="232"/>
      <c r="H176" s="390"/>
      <c r="I176" s="232"/>
      <c r="J176" s="390"/>
      <c r="K176" s="528"/>
      <c r="L176" s="529"/>
      <c r="M176" s="553"/>
      <c r="N176" s="554"/>
      <c r="O176" s="555"/>
      <c r="P176" s="555"/>
      <c r="Q176" s="556"/>
      <c r="R176" s="234"/>
      <c r="S176" s="235"/>
      <c r="T176" s="859">
        <f>SUM(T142:T172)</f>
        <v>13020</v>
      </c>
      <c r="U176" s="870"/>
      <c r="V176" s="81"/>
      <c r="W176" s="617"/>
      <c r="X176" s="618"/>
      <c r="Y176" s="618"/>
      <c r="Z176" s="334"/>
    </row>
    <row r="177" spans="1:26" ht="13.5" customHeight="1" x14ac:dyDescent="0.2">
      <c r="A177" s="1066" t="s">
        <v>215</v>
      </c>
      <c r="B177" s="329">
        <v>45901</v>
      </c>
      <c r="C177" s="433" t="str">
        <f>IF(B177="","",IF(WEEKDAY(B177)=1,"(日)",IF(WEEKDAY(B177)=2,"(月)",IF(WEEKDAY(B177)=3,"(火)",IF(WEEKDAY(B177)=4,"(水)",IF(WEEKDAY(B177)=5,"(木)",IF(WEEKDAY(B177)=6,"(金)","(土)")))))))</f>
        <v>(月)</v>
      </c>
      <c r="D177" s="558" t="s">
        <v>406</v>
      </c>
      <c r="E177" s="493" t="s">
        <v>24</v>
      </c>
      <c r="F177" s="494">
        <v>31.3</v>
      </c>
      <c r="G177" s="10">
        <v>31.4</v>
      </c>
      <c r="H177" s="496">
        <v>31.6</v>
      </c>
      <c r="I177" s="495">
        <v>7.6</v>
      </c>
      <c r="J177" s="218">
        <v>3.3</v>
      </c>
      <c r="K177" s="10">
        <v>7.35</v>
      </c>
      <c r="L177" s="218">
        <v>7.51</v>
      </c>
      <c r="M177" s="495">
        <v>24.2</v>
      </c>
      <c r="N177" s="496">
        <v>25.6</v>
      </c>
      <c r="O177" s="497">
        <v>46.6</v>
      </c>
      <c r="P177" s="497">
        <v>72.099999999999994</v>
      </c>
      <c r="Q177" s="547">
        <v>22.9</v>
      </c>
      <c r="R177" s="501">
        <v>166</v>
      </c>
      <c r="S177" s="559">
        <v>0.05</v>
      </c>
      <c r="T177" s="632">
        <v>659</v>
      </c>
      <c r="U177" s="865">
        <v>25</v>
      </c>
      <c r="V177" s="80"/>
      <c r="W177" s="340" t="s">
        <v>284</v>
      </c>
      <c r="X177" s="344"/>
      <c r="Y177" s="343">
        <v>45911</v>
      </c>
      <c r="Z177" s="341"/>
    </row>
    <row r="178" spans="1:26" x14ac:dyDescent="0.2">
      <c r="A178" s="1067"/>
      <c r="B178" s="330">
        <v>45902</v>
      </c>
      <c r="C178" s="434" t="str">
        <f t="shared" ref="C178:C206" si="21">IF(B178="","",IF(WEEKDAY(B178)=1,"(日)",IF(WEEKDAY(B178)=2,"(月)",IF(WEEKDAY(B178)=3,"(火)",IF(WEEKDAY(B178)=4,"(水)",IF(WEEKDAY(B178)=5,"(木)",IF(WEEKDAY(B178)=6,"(金)","(土)")))))))</f>
        <v>(火)</v>
      </c>
      <c r="D178" s="560" t="s">
        <v>405</v>
      </c>
      <c r="E178" s="503" t="s">
        <v>24</v>
      </c>
      <c r="F178" s="504">
        <v>33</v>
      </c>
      <c r="G178" s="11">
        <v>31.1</v>
      </c>
      <c r="H178" s="221">
        <v>31.1</v>
      </c>
      <c r="I178" s="12">
        <v>8.1</v>
      </c>
      <c r="J178" s="219">
        <v>3.5</v>
      </c>
      <c r="K178" s="11">
        <v>7.33</v>
      </c>
      <c r="L178" s="219">
        <v>7.44</v>
      </c>
      <c r="M178" s="12">
        <v>24.2</v>
      </c>
      <c r="N178" s="221">
        <v>24.8</v>
      </c>
      <c r="O178" s="220">
        <v>45.2</v>
      </c>
      <c r="P178" s="220">
        <v>71.099999999999994</v>
      </c>
      <c r="Q178" s="561">
        <v>20.9</v>
      </c>
      <c r="R178" s="507">
        <v>164</v>
      </c>
      <c r="S178" s="562">
        <v>0.06</v>
      </c>
      <c r="T178" s="639">
        <v>684</v>
      </c>
      <c r="U178" s="866">
        <v>34</v>
      </c>
      <c r="V178" s="80"/>
      <c r="W178" s="345" t="s">
        <v>2</v>
      </c>
      <c r="X178" s="346" t="s">
        <v>303</v>
      </c>
      <c r="Y178" s="349">
        <v>30.8</v>
      </c>
      <c r="Z178" s="350"/>
    </row>
    <row r="179" spans="1:26" x14ac:dyDescent="0.2">
      <c r="A179" s="1067"/>
      <c r="B179" s="330">
        <v>45903</v>
      </c>
      <c r="C179" s="434" t="str">
        <f t="shared" si="21"/>
        <v>(水)</v>
      </c>
      <c r="D179" s="560" t="s">
        <v>405</v>
      </c>
      <c r="E179" s="503" t="s">
        <v>24</v>
      </c>
      <c r="F179" s="504">
        <v>32.799999999999997</v>
      </c>
      <c r="G179" s="11">
        <v>31</v>
      </c>
      <c r="H179" s="221">
        <v>30.8</v>
      </c>
      <c r="I179" s="12">
        <v>7.3</v>
      </c>
      <c r="J179" s="219">
        <v>3.7</v>
      </c>
      <c r="K179" s="11">
        <v>7.25</v>
      </c>
      <c r="L179" s="219">
        <v>7.38</v>
      </c>
      <c r="M179" s="12">
        <v>24.8</v>
      </c>
      <c r="N179" s="221">
        <v>24.5</v>
      </c>
      <c r="O179" s="220">
        <v>45</v>
      </c>
      <c r="P179" s="220">
        <v>70.7</v>
      </c>
      <c r="Q179" s="561">
        <v>20.3</v>
      </c>
      <c r="R179" s="507">
        <v>162</v>
      </c>
      <c r="S179" s="562">
        <v>0.06</v>
      </c>
      <c r="T179" s="639">
        <v>547</v>
      </c>
      <c r="U179" s="866">
        <v>34</v>
      </c>
      <c r="V179" s="80"/>
      <c r="W179" s="4" t="s">
        <v>19</v>
      </c>
      <c r="X179" s="5" t="s">
        <v>20</v>
      </c>
      <c r="Y179" s="6" t="s">
        <v>21</v>
      </c>
      <c r="Z179" s="5" t="s">
        <v>22</v>
      </c>
    </row>
    <row r="180" spans="1:26" x14ac:dyDescent="0.2">
      <c r="A180" s="1067"/>
      <c r="B180" s="330">
        <v>45904</v>
      </c>
      <c r="C180" s="434" t="str">
        <f t="shared" si="21"/>
        <v>(木)</v>
      </c>
      <c r="D180" s="560" t="s">
        <v>406</v>
      </c>
      <c r="E180" s="503">
        <v>8.5</v>
      </c>
      <c r="F180" s="504">
        <v>26.5</v>
      </c>
      <c r="G180" s="11">
        <v>30.8</v>
      </c>
      <c r="H180" s="221">
        <v>30.9</v>
      </c>
      <c r="I180" s="12">
        <v>6.2</v>
      </c>
      <c r="J180" s="219">
        <v>3.2</v>
      </c>
      <c r="K180" s="11">
        <v>7.25</v>
      </c>
      <c r="L180" s="219">
        <v>7.32</v>
      </c>
      <c r="M180" s="12">
        <v>25.4</v>
      </c>
      <c r="N180" s="221">
        <v>25.1</v>
      </c>
      <c r="O180" s="220">
        <v>48.7</v>
      </c>
      <c r="P180" s="220">
        <v>73.099999999999994</v>
      </c>
      <c r="Q180" s="561">
        <v>20.6</v>
      </c>
      <c r="R180" s="507">
        <v>167</v>
      </c>
      <c r="S180" s="562">
        <v>0.05</v>
      </c>
      <c r="T180" s="639">
        <v>624</v>
      </c>
      <c r="U180" s="866">
        <v>76</v>
      </c>
      <c r="V180" s="80"/>
      <c r="W180" s="2" t="s">
        <v>182</v>
      </c>
      <c r="X180" s="7" t="s">
        <v>11</v>
      </c>
      <c r="Y180" s="10">
        <v>28.8</v>
      </c>
      <c r="Z180" s="218">
        <v>28.8</v>
      </c>
    </row>
    <row r="181" spans="1:26" x14ac:dyDescent="0.2">
      <c r="A181" s="1067"/>
      <c r="B181" s="330">
        <v>45905</v>
      </c>
      <c r="C181" s="434" t="str">
        <f t="shared" si="21"/>
        <v>(金)</v>
      </c>
      <c r="D181" s="560" t="s">
        <v>404</v>
      </c>
      <c r="E181" s="503">
        <v>115.5</v>
      </c>
      <c r="F181" s="504">
        <v>26</v>
      </c>
      <c r="G181" s="11">
        <v>30</v>
      </c>
      <c r="H181" s="221">
        <v>30.2</v>
      </c>
      <c r="I181" s="12">
        <v>7.1</v>
      </c>
      <c r="J181" s="219">
        <v>3.2</v>
      </c>
      <c r="K181" s="11">
        <v>7.2</v>
      </c>
      <c r="L181" s="219">
        <v>7.25</v>
      </c>
      <c r="M181" s="12">
        <v>24.8</v>
      </c>
      <c r="N181" s="221">
        <v>25.2</v>
      </c>
      <c r="O181" s="220">
        <v>55.7</v>
      </c>
      <c r="P181" s="220">
        <v>75.2</v>
      </c>
      <c r="Q181" s="561">
        <v>19.600000000000001</v>
      </c>
      <c r="R181" s="507">
        <v>168</v>
      </c>
      <c r="S181" s="562">
        <v>0.08</v>
      </c>
      <c r="T181" s="639">
        <v>462</v>
      </c>
      <c r="U181" s="866">
        <v>58</v>
      </c>
      <c r="V181" s="80"/>
      <c r="W181" s="3" t="s">
        <v>183</v>
      </c>
      <c r="X181" s="8" t="s">
        <v>184</v>
      </c>
      <c r="Y181" s="11">
        <v>5.3</v>
      </c>
      <c r="Z181" s="219">
        <v>3.1</v>
      </c>
    </row>
    <row r="182" spans="1:26" x14ac:dyDescent="0.2">
      <c r="A182" s="1067"/>
      <c r="B182" s="330">
        <v>45906</v>
      </c>
      <c r="C182" s="434" t="str">
        <f t="shared" si="21"/>
        <v>(土)</v>
      </c>
      <c r="D182" s="560" t="s">
        <v>405</v>
      </c>
      <c r="E182" s="503" t="s">
        <v>24</v>
      </c>
      <c r="F182" s="504">
        <v>27.1</v>
      </c>
      <c r="G182" s="11">
        <v>26.9</v>
      </c>
      <c r="H182" s="221">
        <v>28.1</v>
      </c>
      <c r="I182" s="12">
        <v>13.7</v>
      </c>
      <c r="J182" s="219">
        <v>2.7</v>
      </c>
      <c r="K182" s="11">
        <v>7.03</v>
      </c>
      <c r="L182" s="219">
        <v>7.1</v>
      </c>
      <c r="M182" s="12">
        <v>18</v>
      </c>
      <c r="N182" s="221">
        <v>19.8</v>
      </c>
      <c r="O182" s="220"/>
      <c r="P182" s="220"/>
      <c r="Q182" s="561"/>
      <c r="R182" s="507"/>
      <c r="S182" s="562"/>
      <c r="T182" s="639">
        <v>522</v>
      </c>
      <c r="U182" s="866">
        <v>302</v>
      </c>
      <c r="V182" s="80"/>
      <c r="W182" s="3" t="s">
        <v>12</v>
      </c>
      <c r="X182" s="8"/>
      <c r="Y182" s="11">
        <v>7.21</v>
      </c>
      <c r="Z182" s="219">
        <v>7.19</v>
      </c>
    </row>
    <row r="183" spans="1:26" x14ac:dyDescent="0.2">
      <c r="A183" s="1067"/>
      <c r="B183" s="330">
        <v>45907</v>
      </c>
      <c r="C183" s="434" t="str">
        <f t="shared" si="21"/>
        <v>(日)</v>
      </c>
      <c r="D183" s="560" t="s">
        <v>405</v>
      </c>
      <c r="E183" s="503" t="s">
        <v>24</v>
      </c>
      <c r="F183" s="504">
        <v>28.7</v>
      </c>
      <c r="G183" s="11">
        <v>26.1</v>
      </c>
      <c r="H183" s="221">
        <v>26.9</v>
      </c>
      <c r="I183" s="12">
        <v>8.8000000000000007</v>
      </c>
      <c r="J183" s="219">
        <v>2.5</v>
      </c>
      <c r="K183" s="11">
        <v>6.99</v>
      </c>
      <c r="L183" s="219">
        <v>7.07</v>
      </c>
      <c r="M183" s="12">
        <v>18.399999999999999</v>
      </c>
      <c r="N183" s="221">
        <v>20.6</v>
      </c>
      <c r="O183" s="220"/>
      <c r="P183" s="220"/>
      <c r="Q183" s="561"/>
      <c r="R183" s="507"/>
      <c r="S183" s="562"/>
      <c r="T183" s="639">
        <v>376</v>
      </c>
      <c r="U183" s="866">
        <v>107</v>
      </c>
      <c r="V183" s="80"/>
      <c r="W183" s="3" t="s">
        <v>185</v>
      </c>
      <c r="X183" s="8" t="s">
        <v>13</v>
      </c>
      <c r="Y183" s="307">
        <v>20.399999999999999</v>
      </c>
      <c r="Z183" s="219">
        <v>19.7</v>
      </c>
    </row>
    <row r="184" spans="1:26" x14ac:dyDescent="0.2">
      <c r="A184" s="1067"/>
      <c r="B184" s="330">
        <v>45908</v>
      </c>
      <c r="C184" s="434" t="str">
        <f t="shared" si="21"/>
        <v>(月)</v>
      </c>
      <c r="D184" s="560" t="s">
        <v>405</v>
      </c>
      <c r="E184" s="503" t="s">
        <v>24</v>
      </c>
      <c r="F184" s="504">
        <v>29.8</v>
      </c>
      <c r="G184" s="11">
        <v>27.6</v>
      </c>
      <c r="H184" s="221">
        <v>27.3</v>
      </c>
      <c r="I184" s="12">
        <v>7.2</v>
      </c>
      <c r="J184" s="219">
        <v>3</v>
      </c>
      <c r="K184" s="11">
        <v>6.98</v>
      </c>
      <c r="L184" s="219">
        <v>7.04</v>
      </c>
      <c r="M184" s="12">
        <v>18.100000000000001</v>
      </c>
      <c r="N184" s="221">
        <v>19</v>
      </c>
      <c r="O184" s="220">
        <v>32.799999999999997</v>
      </c>
      <c r="P184" s="220">
        <v>57.7</v>
      </c>
      <c r="Q184" s="561">
        <v>15.8</v>
      </c>
      <c r="R184" s="507">
        <v>130</v>
      </c>
      <c r="S184" s="562">
        <v>0.12</v>
      </c>
      <c r="T184" s="639">
        <v>257</v>
      </c>
      <c r="U184" s="866">
        <v>51</v>
      </c>
      <c r="V184" s="80"/>
      <c r="W184" s="3" t="s">
        <v>186</v>
      </c>
      <c r="X184" s="236" t="s">
        <v>311</v>
      </c>
      <c r="Y184" s="274">
        <v>39.700000000000003</v>
      </c>
      <c r="Z184" s="239">
        <v>39.700000000000003</v>
      </c>
    </row>
    <row r="185" spans="1:26" x14ac:dyDescent="0.2">
      <c r="A185" s="1067"/>
      <c r="B185" s="330">
        <v>45909</v>
      </c>
      <c r="C185" s="434" t="str">
        <f t="shared" si="21"/>
        <v>(火)</v>
      </c>
      <c r="D185" s="560" t="s">
        <v>406</v>
      </c>
      <c r="E185" s="503" t="s">
        <v>24</v>
      </c>
      <c r="F185" s="504">
        <v>29.3</v>
      </c>
      <c r="G185" s="11">
        <v>28.9</v>
      </c>
      <c r="H185" s="221">
        <v>28.6</v>
      </c>
      <c r="I185" s="12">
        <v>4.4000000000000004</v>
      </c>
      <c r="J185" s="219">
        <v>2.9</v>
      </c>
      <c r="K185" s="11">
        <v>7.04</v>
      </c>
      <c r="L185" s="219">
        <v>7.05</v>
      </c>
      <c r="M185" s="12">
        <v>18.600000000000001</v>
      </c>
      <c r="N185" s="221">
        <v>18.100000000000001</v>
      </c>
      <c r="O185" s="220">
        <v>34</v>
      </c>
      <c r="P185" s="220">
        <v>57.1</v>
      </c>
      <c r="Q185" s="561">
        <v>12.8</v>
      </c>
      <c r="R185" s="507">
        <v>128</v>
      </c>
      <c r="S185" s="562">
        <v>0.1</v>
      </c>
      <c r="T185" s="639">
        <v>171</v>
      </c>
      <c r="U185" s="866">
        <v>36</v>
      </c>
      <c r="V185" s="80"/>
      <c r="W185" s="3" t="s">
        <v>187</v>
      </c>
      <c r="X185" s="236" t="s">
        <v>311</v>
      </c>
      <c r="Y185" s="274">
        <v>62.7</v>
      </c>
      <c r="Z185" s="239">
        <v>63.3</v>
      </c>
    </row>
    <row r="186" spans="1:26" x14ac:dyDescent="0.2">
      <c r="A186" s="1067"/>
      <c r="B186" s="330">
        <v>45910</v>
      </c>
      <c r="C186" s="434" t="str">
        <f t="shared" si="21"/>
        <v>(水)</v>
      </c>
      <c r="D186" s="560" t="s">
        <v>406</v>
      </c>
      <c r="E186" s="503" t="s">
        <v>24</v>
      </c>
      <c r="F186" s="504">
        <v>30.7</v>
      </c>
      <c r="G186" s="11">
        <v>29.1</v>
      </c>
      <c r="H186" s="221">
        <v>29.1</v>
      </c>
      <c r="I186" s="12">
        <v>7.3</v>
      </c>
      <c r="J186" s="219">
        <v>3.8</v>
      </c>
      <c r="K186" s="11">
        <v>7.29</v>
      </c>
      <c r="L186" s="219">
        <v>7.19</v>
      </c>
      <c r="M186" s="12">
        <v>18.8</v>
      </c>
      <c r="N186" s="221">
        <v>19</v>
      </c>
      <c r="O186" s="220">
        <v>36.9</v>
      </c>
      <c r="P186" s="220">
        <v>60.5</v>
      </c>
      <c r="Q186" s="561">
        <v>13.6</v>
      </c>
      <c r="R186" s="507">
        <v>130</v>
      </c>
      <c r="S186" s="562">
        <v>0.11</v>
      </c>
      <c r="T186" s="639">
        <v>436</v>
      </c>
      <c r="U186" s="866">
        <v>57</v>
      </c>
      <c r="V186" s="80"/>
      <c r="W186" s="3" t="s">
        <v>188</v>
      </c>
      <c r="X186" s="236" t="s">
        <v>311</v>
      </c>
      <c r="Y186" s="274">
        <v>46.1</v>
      </c>
      <c r="Z186" s="239">
        <v>46.5</v>
      </c>
    </row>
    <row r="187" spans="1:26" x14ac:dyDescent="0.2">
      <c r="A187" s="1067"/>
      <c r="B187" s="330">
        <v>45911</v>
      </c>
      <c r="C187" s="434" t="str">
        <f t="shared" si="21"/>
        <v>(木)</v>
      </c>
      <c r="D187" s="560" t="s">
        <v>405</v>
      </c>
      <c r="E187" s="503">
        <v>18.5</v>
      </c>
      <c r="F187" s="504">
        <v>30.8</v>
      </c>
      <c r="G187" s="11">
        <v>28.8</v>
      </c>
      <c r="H187" s="221">
        <v>28.8</v>
      </c>
      <c r="I187" s="12">
        <v>5.3</v>
      </c>
      <c r="J187" s="219">
        <v>3.1</v>
      </c>
      <c r="K187" s="11">
        <v>7.21</v>
      </c>
      <c r="L187" s="219">
        <v>7.19</v>
      </c>
      <c r="M187" s="12">
        <v>20.399999999999999</v>
      </c>
      <c r="N187" s="221">
        <v>19.7</v>
      </c>
      <c r="O187" s="220">
        <v>39.700000000000003</v>
      </c>
      <c r="P187" s="220">
        <v>63.3</v>
      </c>
      <c r="Q187" s="561">
        <v>13.1</v>
      </c>
      <c r="R187" s="507">
        <v>138</v>
      </c>
      <c r="S187" s="562">
        <v>0.09</v>
      </c>
      <c r="T187" s="639">
        <v>222</v>
      </c>
      <c r="U187" s="866">
        <v>45</v>
      </c>
      <c r="V187" s="80"/>
      <c r="W187" s="3" t="s">
        <v>189</v>
      </c>
      <c r="X187" s="236" t="s">
        <v>311</v>
      </c>
      <c r="Y187" s="274">
        <v>16.600000000000001</v>
      </c>
      <c r="Z187" s="239">
        <v>16.8</v>
      </c>
    </row>
    <row r="188" spans="1:26" x14ac:dyDescent="0.2">
      <c r="A188" s="1067"/>
      <c r="B188" s="330">
        <v>45912</v>
      </c>
      <c r="C188" s="434" t="str">
        <f t="shared" si="21"/>
        <v>(金)</v>
      </c>
      <c r="D188" s="560" t="s">
        <v>406</v>
      </c>
      <c r="E188" s="503">
        <v>17</v>
      </c>
      <c r="F188" s="504">
        <v>25.1</v>
      </c>
      <c r="G188" s="11">
        <v>28.6</v>
      </c>
      <c r="H188" s="221">
        <v>28.9</v>
      </c>
      <c r="I188" s="12">
        <v>6.8</v>
      </c>
      <c r="J188" s="219">
        <v>2.7</v>
      </c>
      <c r="K188" s="11">
        <v>7.19</v>
      </c>
      <c r="L188" s="219">
        <v>7.19</v>
      </c>
      <c r="M188" s="12">
        <v>25.8</v>
      </c>
      <c r="N188" s="221">
        <v>23.1</v>
      </c>
      <c r="O188" s="220">
        <v>47.1</v>
      </c>
      <c r="P188" s="220">
        <v>72.099999999999994</v>
      </c>
      <c r="Q188" s="561">
        <v>16.100000000000001</v>
      </c>
      <c r="R188" s="507">
        <v>147</v>
      </c>
      <c r="S188" s="562">
        <v>0.08</v>
      </c>
      <c r="T188" s="639">
        <v>385</v>
      </c>
      <c r="U188" s="866">
        <v>120</v>
      </c>
      <c r="V188" s="80"/>
      <c r="W188" s="3" t="s">
        <v>190</v>
      </c>
      <c r="X188" s="236" t="s">
        <v>311</v>
      </c>
      <c r="Y188" s="137">
        <v>14.9</v>
      </c>
      <c r="Z188" s="240">
        <v>13.1</v>
      </c>
    </row>
    <row r="189" spans="1:26" x14ac:dyDescent="0.2">
      <c r="A189" s="1067"/>
      <c r="B189" s="330">
        <v>45913</v>
      </c>
      <c r="C189" s="434" t="str">
        <f t="shared" si="21"/>
        <v>(土)</v>
      </c>
      <c r="D189" s="560" t="s">
        <v>406</v>
      </c>
      <c r="E189" s="503">
        <v>49.5</v>
      </c>
      <c r="F189" s="504">
        <v>25.7</v>
      </c>
      <c r="G189" s="11">
        <v>25.7</v>
      </c>
      <c r="H189" s="221">
        <v>27.1</v>
      </c>
      <c r="I189" s="12">
        <v>26.7</v>
      </c>
      <c r="J189" s="219">
        <v>4</v>
      </c>
      <c r="K189" s="11">
        <v>7.1</v>
      </c>
      <c r="L189" s="219">
        <v>7.11</v>
      </c>
      <c r="M189" s="12">
        <v>14.9</v>
      </c>
      <c r="N189" s="221">
        <v>20.2</v>
      </c>
      <c r="O189" s="220"/>
      <c r="P189" s="220"/>
      <c r="Q189" s="561"/>
      <c r="R189" s="507"/>
      <c r="S189" s="562"/>
      <c r="T189" s="639">
        <v>924</v>
      </c>
      <c r="U189" s="866">
        <v>129</v>
      </c>
      <c r="V189" s="80"/>
      <c r="W189" s="3" t="s">
        <v>191</v>
      </c>
      <c r="X189" s="236" t="s">
        <v>311</v>
      </c>
      <c r="Y189" s="139">
        <v>150</v>
      </c>
      <c r="Z189" s="308">
        <v>138</v>
      </c>
    </row>
    <row r="190" spans="1:26" x14ac:dyDescent="0.2">
      <c r="A190" s="1067"/>
      <c r="B190" s="330">
        <v>45914</v>
      </c>
      <c r="C190" s="434" t="str">
        <f t="shared" si="21"/>
        <v>(日)</v>
      </c>
      <c r="D190" s="560" t="s">
        <v>406</v>
      </c>
      <c r="E190" s="503" t="s">
        <v>24</v>
      </c>
      <c r="F190" s="504">
        <v>29.8</v>
      </c>
      <c r="G190" s="11">
        <v>26.2</v>
      </c>
      <c r="H190" s="221">
        <v>26.7</v>
      </c>
      <c r="I190" s="12">
        <v>14.8</v>
      </c>
      <c r="J190" s="219">
        <v>3.1</v>
      </c>
      <c r="K190" s="11">
        <v>7.1</v>
      </c>
      <c r="L190" s="219">
        <v>7.1</v>
      </c>
      <c r="M190" s="12">
        <v>18.3</v>
      </c>
      <c r="N190" s="221">
        <v>19</v>
      </c>
      <c r="O190" s="220"/>
      <c r="P190" s="220"/>
      <c r="Q190" s="561"/>
      <c r="R190" s="507"/>
      <c r="S190" s="562"/>
      <c r="T190" s="639">
        <v>368</v>
      </c>
      <c r="U190" s="866">
        <v>123</v>
      </c>
      <c r="V190" s="80"/>
      <c r="W190" s="3" t="s">
        <v>192</v>
      </c>
      <c r="X190" s="236" t="s">
        <v>311</v>
      </c>
      <c r="Y190" s="138">
        <v>0.15</v>
      </c>
      <c r="Z190" s="223">
        <v>0.09</v>
      </c>
    </row>
    <row r="191" spans="1:26" x14ac:dyDescent="0.2">
      <c r="A191" s="1067"/>
      <c r="B191" s="330">
        <v>45915</v>
      </c>
      <c r="C191" s="434" t="str">
        <f t="shared" si="21"/>
        <v>(月)</v>
      </c>
      <c r="D191" s="560" t="s">
        <v>406</v>
      </c>
      <c r="E191" s="503" t="s">
        <v>24</v>
      </c>
      <c r="F191" s="504">
        <v>26.7</v>
      </c>
      <c r="G191" s="11">
        <v>25.6</v>
      </c>
      <c r="H191" s="221">
        <v>26</v>
      </c>
      <c r="I191" s="12">
        <v>10.8</v>
      </c>
      <c r="J191" s="219">
        <v>3.6</v>
      </c>
      <c r="K191" s="11">
        <v>7.18</v>
      </c>
      <c r="L191" s="219">
        <v>7.12</v>
      </c>
      <c r="M191" s="12">
        <v>18.100000000000001</v>
      </c>
      <c r="N191" s="221">
        <v>18.399999999999999</v>
      </c>
      <c r="O191" s="220"/>
      <c r="P191" s="220"/>
      <c r="Q191" s="561"/>
      <c r="R191" s="507"/>
      <c r="S191" s="562"/>
      <c r="T191" s="639">
        <v>308</v>
      </c>
      <c r="U191" s="866">
        <v>90</v>
      </c>
      <c r="V191" s="80"/>
      <c r="W191" s="3" t="s">
        <v>14</v>
      </c>
      <c r="X191" s="236" t="s">
        <v>311</v>
      </c>
      <c r="Y191" s="136">
        <v>4</v>
      </c>
      <c r="Z191" s="224">
        <v>3.9</v>
      </c>
    </row>
    <row r="192" spans="1:26" x14ac:dyDescent="0.2">
      <c r="A192" s="1067"/>
      <c r="B192" s="330">
        <v>45916</v>
      </c>
      <c r="C192" s="434" t="str">
        <f t="shared" si="21"/>
        <v>(火)</v>
      </c>
      <c r="D192" s="560" t="s">
        <v>405</v>
      </c>
      <c r="E192" s="503" t="s">
        <v>24</v>
      </c>
      <c r="F192" s="504">
        <v>29.2</v>
      </c>
      <c r="G192" s="11">
        <v>25.8</v>
      </c>
      <c r="H192" s="221">
        <v>26</v>
      </c>
      <c r="I192" s="12">
        <v>9.5</v>
      </c>
      <c r="J192" s="219">
        <v>3.4</v>
      </c>
      <c r="K192" s="11">
        <v>7.21</v>
      </c>
      <c r="L192" s="219">
        <v>7.15</v>
      </c>
      <c r="M192" s="12">
        <v>18.7</v>
      </c>
      <c r="N192" s="221">
        <v>18.100000000000001</v>
      </c>
      <c r="O192" s="220">
        <v>35.1</v>
      </c>
      <c r="P192" s="220">
        <v>58.5</v>
      </c>
      <c r="Q192" s="561">
        <v>12.4</v>
      </c>
      <c r="R192" s="507">
        <v>123</v>
      </c>
      <c r="S192" s="562">
        <v>0.12</v>
      </c>
      <c r="T192" s="639">
        <v>274</v>
      </c>
      <c r="U192" s="866">
        <v>70</v>
      </c>
      <c r="V192" s="80"/>
      <c r="W192" s="3" t="s">
        <v>15</v>
      </c>
      <c r="X192" s="236" t="s">
        <v>311</v>
      </c>
      <c r="Y192" s="136">
        <v>1.3</v>
      </c>
      <c r="Z192" s="224">
        <v>1.5</v>
      </c>
    </row>
    <row r="193" spans="1:26" x14ac:dyDescent="0.2">
      <c r="A193" s="1067"/>
      <c r="B193" s="330">
        <v>45917</v>
      </c>
      <c r="C193" s="434" t="str">
        <f t="shared" si="21"/>
        <v>(水)</v>
      </c>
      <c r="D193" s="560" t="s">
        <v>405</v>
      </c>
      <c r="E193" s="503" t="s">
        <v>24</v>
      </c>
      <c r="F193" s="504">
        <v>29.8</v>
      </c>
      <c r="G193" s="11">
        <v>27.3</v>
      </c>
      <c r="H193" s="221">
        <v>27.2</v>
      </c>
      <c r="I193" s="12">
        <v>6.5</v>
      </c>
      <c r="J193" s="219">
        <v>2.4</v>
      </c>
      <c r="K193" s="11">
        <v>7.25</v>
      </c>
      <c r="L193" s="219">
        <v>7.22</v>
      </c>
      <c r="M193" s="12">
        <v>20.399999999999999</v>
      </c>
      <c r="N193" s="221">
        <v>20</v>
      </c>
      <c r="O193" s="220">
        <v>39</v>
      </c>
      <c r="P193" s="220">
        <v>64.5</v>
      </c>
      <c r="Q193" s="561">
        <v>13.8</v>
      </c>
      <c r="R193" s="507">
        <v>132</v>
      </c>
      <c r="S193" s="562">
        <v>7.0000000000000007E-2</v>
      </c>
      <c r="T193" s="639">
        <v>163</v>
      </c>
      <c r="U193" s="866">
        <v>66</v>
      </c>
      <c r="V193" s="80"/>
      <c r="W193" s="3" t="s">
        <v>193</v>
      </c>
      <c r="X193" s="236" t="s">
        <v>311</v>
      </c>
      <c r="Y193" s="136">
        <v>5.2</v>
      </c>
      <c r="Z193" s="224">
        <v>6.4</v>
      </c>
    </row>
    <row r="194" spans="1:26" x14ac:dyDescent="0.2">
      <c r="A194" s="1067"/>
      <c r="B194" s="330">
        <v>45918</v>
      </c>
      <c r="C194" s="434" t="str">
        <f t="shared" si="21"/>
        <v>(木)</v>
      </c>
      <c r="D194" s="560" t="s">
        <v>405</v>
      </c>
      <c r="E194" s="503">
        <v>1.5</v>
      </c>
      <c r="F194" s="504">
        <v>31.6</v>
      </c>
      <c r="G194" s="11">
        <v>28.4</v>
      </c>
      <c r="H194" s="221">
        <v>28.2</v>
      </c>
      <c r="I194" s="12">
        <v>4.4000000000000004</v>
      </c>
      <c r="J194" s="219">
        <v>2.1</v>
      </c>
      <c r="K194" s="11">
        <v>7.26</v>
      </c>
      <c r="L194" s="219">
        <v>7.31</v>
      </c>
      <c r="M194" s="12">
        <v>22.2</v>
      </c>
      <c r="N194" s="221">
        <v>21.3</v>
      </c>
      <c r="O194" s="220">
        <v>43.5</v>
      </c>
      <c r="P194" s="220">
        <v>69.099999999999994</v>
      </c>
      <c r="Q194" s="561">
        <v>13.5</v>
      </c>
      <c r="R194" s="507">
        <v>137</v>
      </c>
      <c r="S194" s="562">
        <v>0.04</v>
      </c>
      <c r="T194" s="639">
        <v>128</v>
      </c>
      <c r="U194" s="866">
        <v>56</v>
      </c>
      <c r="V194" s="80"/>
      <c r="W194" s="3" t="s">
        <v>194</v>
      </c>
      <c r="X194" s="236" t="s">
        <v>311</v>
      </c>
      <c r="Y194" s="138">
        <v>3.4000000000000002E-2</v>
      </c>
      <c r="Z194" s="225">
        <v>0.04</v>
      </c>
    </row>
    <row r="195" spans="1:26" x14ac:dyDescent="0.2">
      <c r="A195" s="1067"/>
      <c r="B195" s="330">
        <v>45919</v>
      </c>
      <c r="C195" s="434" t="str">
        <f t="shared" si="21"/>
        <v>(金)</v>
      </c>
      <c r="D195" s="560" t="s">
        <v>406</v>
      </c>
      <c r="E195" s="503">
        <v>39</v>
      </c>
      <c r="F195" s="504">
        <v>21.4</v>
      </c>
      <c r="G195" s="11">
        <v>27.8</v>
      </c>
      <c r="H195" s="221">
        <v>28</v>
      </c>
      <c r="I195" s="12">
        <v>4.7</v>
      </c>
      <c r="J195" s="219">
        <v>2.5</v>
      </c>
      <c r="K195" s="11">
        <v>7.27</v>
      </c>
      <c r="L195" s="219">
        <v>7.35</v>
      </c>
      <c r="M195" s="12">
        <v>22.2</v>
      </c>
      <c r="N195" s="221">
        <v>21.7</v>
      </c>
      <c r="O195" s="220">
        <v>44.5</v>
      </c>
      <c r="P195" s="220">
        <v>69.3</v>
      </c>
      <c r="Q195" s="561">
        <v>13.8</v>
      </c>
      <c r="R195" s="507">
        <v>150</v>
      </c>
      <c r="S195" s="562">
        <v>0.08</v>
      </c>
      <c r="T195" s="639">
        <v>137</v>
      </c>
      <c r="U195" s="866">
        <v>67</v>
      </c>
      <c r="V195" s="80"/>
      <c r="W195" s="3" t="s">
        <v>16</v>
      </c>
      <c r="X195" s="236" t="s">
        <v>311</v>
      </c>
      <c r="Y195" s="138">
        <v>0.05</v>
      </c>
      <c r="Z195" s="225">
        <v>0.05</v>
      </c>
    </row>
    <row r="196" spans="1:26" x14ac:dyDescent="0.2">
      <c r="A196" s="1067"/>
      <c r="B196" s="330">
        <v>45920</v>
      </c>
      <c r="C196" s="434" t="str">
        <f t="shared" si="21"/>
        <v>(土)</v>
      </c>
      <c r="D196" s="560" t="s">
        <v>406</v>
      </c>
      <c r="E196" s="503">
        <v>0.5</v>
      </c>
      <c r="F196" s="504">
        <v>23.3</v>
      </c>
      <c r="G196" s="11">
        <v>26.8</v>
      </c>
      <c r="H196" s="221">
        <v>27.2</v>
      </c>
      <c r="I196" s="12">
        <v>6.2</v>
      </c>
      <c r="J196" s="219">
        <v>2.5</v>
      </c>
      <c r="K196" s="11">
        <v>7.3</v>
      </c>
      <c r="L196" s="219">
        <v>7.35</v>
      </c>
      <c r="M196" s="12">
        <v>24.2</v>
      </c>
      <c r="N196" s="221">
        <v>22.7</v>
      </c>
      <c r="O196" s="220"/>
      <c r="P196" s="220"/>
      <c r="Q196" s="561"/>
      <c r="R196" s="507"/>
      <c r="S196" s="562"/>
      <c r="T196" s="639">
        <v>328</v>
      </c>
      <c r="U196" s="866">
        <v>103</v>
      </c>
      <c r="V196" s="80"/>
      <c r="W196" s="3" t="s">
        <v>195</v>
      </c>
      <c r="X196" s="236" t="s">
        <v>311</v>
      </c>
      <c r="Y196" s="138">
        <v>1.7</v>
      </c>
      <c r="Z196" s="225">
        <v>1.69</v>
      </c>
    </row>
    <row r="197" spans="1:26" x14ac:dyDescent="0.2">
      <c r="A197" s="1067"/>
      <c r="B197" s="330">
        <v>45921</v>
      </c>
      <c r="C197" s="434" t="str">
        <f t="shared" si="21"/>
        <v>(日)</v>
      </c>
      <c r="D197" s="560" t="s">
        <v>405</v>
      </c>
      <c r="E197" s="503">
        <v>0</v>
      </c>
      <c r="F197" s="504">
        <v>25.8</v>
      </c>
      <c r="G197" s="11">
        <v>26.4</v>
      </c>
      <c r="H197" s="221">
        <v>26.8</v>
      </c>
      <c r="I197" s="12">
        <v>7.1</v>
      </c>
      <c r="J197" s="219">
        <v>2.2000000000000002</v>
      </c>
      <c r="K197" s="11">
        <v>7.32</v>
      </c>
      <c r="L197" s="219">
        <v>7.38</v>
      </c>
      <c r="M197" s="12">
        <v>23.5</v>
      </c>
      <c r="N197" s="221">
        <v>23.7</v>
      </c>
      <c r="O197" s="220"/>
      <c r="P197" s="220"/>
      <c r="Q197" s="561"/>
      <c r="R197" s="507"/>
      <c r="S197" s="562"/>
      <c r="T197" s="639">
        <v>265</v>
      </c>
      <c r="U197" s="866">
        <v>70</v>
      </c>
      <c r="V197" s="80"/>
      <c r="W197" s="3" t="s">
        <v>196</v>
      </c>
      <c r="X197" s="236" t="s">
        <v>311</v>
      </c>
      <c r="Y197" s="138">
        <v>0.11</v>
      </c>
      <c r="Z197" s="225">
        <v>9.9000000000000005E-2</v>
      </c>
    </row>
    <row r="198" spans="1:26" x14ac:dyDescent="0.2">
      <c r="A198" s="1067"/>
      <c r="B198" s="330">
        <v>45922</v>
      </c>
      <c r="C198" s="434" t="str">
        <f t="shared" si="21"/>
        <v>(月)</v>
      </c>
      <c r="D198" s="560" t="s">
        <v>405</v>
      </c>
      <c r="E198" s="503" t="s">
        <v>24</v>
      </c>
      <c r="F198" s="504">
        <v>23.8</v>
      </c>
      <c r="G198" s="11">
        <v>25.4</v>
      </c>
      <c r="H198" s="221">
        <v>26.1</v>
      </c>
      <c r="I198" s="12">
        <v>5</v>
      </c>
      <c r="J198" s="219">
        <v>1.8</v>
      </c>
      <c r="K198" s="11">
        <v>7.45</v>
      </c>
      <c r="L198" s="219">
        <v>7.37</v>
      </c>
      <c r="M198" s="12">
        <v>21.2</v>
      </c>
      <c r="N198" s="221">
        <v>22.6</v>
      </c>
      <c r="O198" s="220">
        <v>43.5</v>
      </c>
      <c r="P198" s="220">
        <v>71.099999999999994</v>
      </c>
      <c r="Q198" s="561">
        <v>16.899999999999999</v>
      </c>
      <c r="R198" s="507">
        <v>157</v>
      </c>
      <c r="S198" s="562">
        <v>0.06</v>
      </c>
      <c r="T198" s="639">
        <v>813</v>
      </c>
      <c r="U198" s="866">
        <v>82</v>
      </c>
      <c r="V198" s="80"/>
      <c r="W198" s="3" t="s">
        <v>197</v>
      </c>
      <c r="X198" s="236" t="s">
        <v>311</v>
      </c>
      <c r="Y198" s="136">
        <v>24.4</v>
      </c>
      <c r="Z198" s="224">
        <v>24.6</v>
      </c>
    </row>
    <row r="199" spans="1:26" x14ac:dyDescent="0.2">
      <c r="A199" s="1067"/>
      <c r="B199" s="330">
        <v>45923</v>
      </c>
      <c r="C199" s="434" t="str">
        <f t="shared" si="21"/>
        <v>(火)</v>
      </c>
      <c r="D199" s="560" t="s">
        <v>405</v>
      </c>
      <c r="E199" s="503" t="s">
        <v>24</v>
      </c>
      <c r="F199" s="504">
        <v>23.1</v>
      </c>
      <c r="G199" s="11">
        <v>24.9</v>
      </c>
      <c r="H199" s="221">
        <v>25.3</v>
      </c>
      <c r="I199" s="12">
        <v>6.8</v>
      </c>
      <c r="J199" s="219">
        <v>1.7</v>
      </c>
      <c r="K199" s="11">
        <v>7.38</v>
      </c>
      <c r="L199" s="219">
        <v>7.36</v>
      </c>
      <c r="M199" s="12">
        <v>23.1</v>
      </c>
      <c r="N199" s="221">
        <v>22.1</v>
      </c>
      <c r="O199" s="220"/>
      <c r="P199" s="220"/>
      <c r="Q199" s="561"/>
      <c r="R199" s="507"/>
      <c r="S199" s="562"/>
      <c r="T199" s="639">
        <v>292</v>
      </c>
      <c r="U199" s="866">
        <v>77</v>
      </c>
      <c r="V199" s="80"/>
      <c r="W199" s="3" t="s">
        <v>17</v>
      </c>
      <c r="X199" s="236" t="s">
        <v>311</v>
      </c>
      <c r="Y199" s="136">
        <v>17.7</v>
      </c>
      <c r="Z199" s="224">
        <v>18.100000000000001</v>
      </c>
    </row>
    <row r="200" spans="1:26" x14ac:dyDescent="0.2">
      <c r="A200" s="1067"/>
      <c r="B200" s="330">
        <v>45924</v>
      </c>
      <c r="C200" s="434" t="str">
        <f t="shared" si="21"/>
        <v>(水)</v>
      </c>
      <c r="D200" s="560" t="s">
        <v>405</v>
      </c>
      <c r="E200" s="503" t="s">
        <v>24</v>
      </c>
      <c r="F200" s="504">
        <v>23.2</v>
      </c>
      <c r="G200" s="11">
        <v>24.2</v>
      </c>
      <c r="H200" s="221">
        <v>24.5</v>
      </c>
      <c r="I200" s="12">
        <v>5.9</v>
      </c>
      <c r="J200" s="219">
        <v>2.2000000000000002</v>
      </c>
      <c r="K200" s="11">
        <v>7.48</v>
      </c>
      <c r="L200" s="219">
        <v>7.43</v>
      </c>
      <c r="M200" s="12">
        <v>24.3</v>
      </c>
      <c r="N200" s="221">
        <v>23.9</v>
      </c>
      <c r="O200" s="220">
        <v>47.4</v>
      </c>
      <c r="P200" s="220">
        <v>77.400000000000006</v>
      </c>
      <c r="Q200" s="561">
        <v>17.399999999999999</v>
      </c>
      <c r="R200" s="507">
        <v>164</v>
      </c>
      <c r="S200" s="562">
        <v>0.08</v>
      </c>
      <c r="T200" s="639">
        <v>265</v>
      </c>
      <c r="U200" s="866">
        <v>60</v>
      </c>
      <c r="V200" s="80"/>
      <c r="W200" s="3" t="s">
        <v>198</v>
      </c>
      <c r="X200" s="236" t="s">
        <v>184</v>
      </c>
      <c r="Y200" s="274">
        <v>6.5</v>
      </c>
      <c r="Z200" s="286">
        <v>6.1</v>
      </c>
    </row>
    <row r="201" spans="1:26" x14ac:dyDescent="0.2">
      <c r="A201" s="1067"/>
      <c r="B201" s="330">
        <v>45925</v>
      </c>
      <c r="C201" s="434" t="str">
        <f t="shared" si="21"/>
        <v>(木)</v>
      </c>
      <c r="D201" s="560" t="s">
        <v>405</v>
      </c>
      <c r="E201" s="503" t="s">
        <v>24</v>
      </c>
      <c r="F201" s="504">
        <v>25.1</v>
      </c>
      <c r="G201" s="11">
        <v>23.9</v>
      </c>
      <c r="H201" s="221">
        <v>24</v>
      </c>
      <c r="I201" s="12">
        <v>4.5999999999999996</v>
      </c>
      <c r="J201" s="219">
        <v>2.1</v>
      </c>
      <c r="K201" s="11">
        <v>7.52</v>
      </c>
      <c r="L201" s="219">
        <v>7.49</v>
      </c>
      <c r="M201" s="12">
        <v>23.6</v>
      </c>
      <c r="N201" s="221">
        <v>24</v>
      </c>
      <c r="O201" s="220">
        <v>47</v>
      </c>
      <c r="P201" s="220">
        <v>78.400000000000006</v>
      </c>
      <c r="Q201" s="561">
        <v>17.600000000000001</v>
      </c>
      <c r="R201" s="507">
        <v>166</v>
      </c>
      <c r="S201" s="562">
        <v>0.08</v>
      </c>
      <c r="T201" s="639">
        <v>194</v>
      </c>
      <c r="U201" s="866">
        <v>55</v>
      </c>
      <c r="V201" s="80"/>
      <c r="W201" s="3" t="s">
        <v>199</v>
      </c>
      <c r="X201" s="236" t="s">
        <v>311</v>
      </c>
      <c r="Y201" s="274">
        <v>8.1999999999999993</v>
      </c>
      <c r="Z201" s="286">
        <v>5</v>
      </c>
    </row>
    <row r="202" spans="1:26" x14ac:dyDescent="0.2">
      <c r="A202" s="1067"/>
      <c r="B202" s="330">
        <v>45926</v>
      </c>
      <c r="C202" s="434" t="str">
        <f t="shared" si="21"/>
        <v>(金)</v>
      </c>
      <c r="D202" s="560" t="s">
        <v>405</v>
      </c>
      <c r="E202" s="503" t="s">
        <v>24</v>
      </c>
      <c r="F202" s="504">
        <v>27.1</v>
      </c>
      <c r="G202" s="11">
        <v>24.4</v>
      </c>
      <c r="H202" s="221">
        <v>24.5</v>
      </c>
      <c r="I202" s="12">
        <v>4.8</v>
      </c>
      <c r="J202" s="219">
        <v>2.1</v>
      </c>
      <c r="K202" s="11">
        <v>7.5</v>
      </c>
      <c r="L202" s="219">
        <v>7.49</v>
      </c>
      <c r="M202" s="12">
        <v>23</v>
      </c>
      <c r="N202" s="221">
        <v>23.7</v>
      </c>
      <c r="O202" s="220">
        <v>44.9</v>
      </c>
      <c r="P202" s="220">
        <v>76.8</v>
      </c>
      <c r="Q202" s="561">
        <v>17.3</v>
      </c>
      <c r="R202" s="507">
        <v>163</v>
      </c>
      <c r="S202" s="562">
        <v>0.09</v>
      </c>
      <c r="T202" s="639">
        <v>150</v>
      </c>
      <c r="U202" s="866">
        <v>51</v>
      </c>
      <c r="V202" s="80"/>
      <c r="W202" s="3"/>
      <c r="X202" s="287"/>
      <c r="Y202" s="309"/>
      <c r="Z202" s="310"/>
    </row>
    <row r="203" spans="1:26" x14ac:dyDescent="0.2">
      <c r="A203" s="1067"/>
      <c r="B203" s="330">
        <v>45927</v>
      </c>
      <c r="C203" s="434" t="str">
        <f t="shared" si="21"/>
        <v>(土)</v>
      </c>
      <c r="D203" s="560" t="s">
        <v>406</v>
      </c>
      <c r="E203" s="503">
        <v>5</v>
      </c>
      <c r="F203" s="504">
        <v>24.3</v>
      </c>
      <c r="G203" s="11">
        <v>24.9</v>
      </c>
      <c r="H203" s="221">
        <v>25</v>
      </c>
      <c r="I203" s="12">
        <v>4.0999999999999996</v>
      </c>
      <c r="J203" s="219">
        <v>2.5</v>
      </c>
      <c r="K203" s="11">
        <v>7.5</v>
      </c>
      <c r="L203" s="219">
        <v>7.56</v>
      </c>
      <c r="M203" s="12">
        <v>22.2</v>
      </c>
      <c r="N203" s="221">
        <v>22.5</v>
      </c>
      <c r="O203" s="220"/>
      <c r="P203" s="220"/>
      <c r="Q203" s="561"/>
      <c r="R203" s="507"/>
      <c r="S203" s="562"/>
      <c r="T203" s="639">
        <v>106</v>
      </c>
      <c r="U203" s="866">
        <v>54</v>
      </c>
      <c r="V203" s="80"/>
      <c r="W203" s="3"/>
      <c r="X203" s="287"/>
      <c r="Y203" s="288"/>
      <c r="Z203" s="287"/>
    </row>
    <row r="204" spans="1:26" x14ac:dyDescent="0.2">
      <c r="A204" s="1067"/>
      <c r="B204" s="330">
        <v>45928</v>
      </c>
      <c r="C204" s="434" t="str">
        <f t="shared" si="21"/>
        <v>(日)</v>
      </c>
      <c r="D204" s="560" t="s">
        <v>405</v>
      </c>
      <c r="E204" s="503" t="s">
        <v>24</v>
      </c>
      <c r="F204" s="504">
        <v>24.7</v>
      </c>
      <c r="G204" s="11">
        <v>25.1</v>
      </c>
      <c r="H204" s="221">
        <v>25</v>
      </c>
      <c r="I204" s="12">
        <v>4.5999999999999996</v>
      </c>
      <c r="J204" s="219">
        <v>2.4</v>
      </c>
      <c r="K204" s="11">
        <v>7.49</v>
      </c>
      <c r="L204" s="219">
        <v>7.5</v>
      </c>
      <c r="M204" s="12">
        <v>24</v>
      </c>
      <c r="N204" s="221">
        <v>23.9</v>
      </c>
      <c r="O204" s="220"/>
      <c r="P204" s="220"/>
      <c r="Q204" s="561"/>
      <c r="R204" s="507"/>
      <c r="S204" s="562"/>
      <c r="T204" s="639">
        <v>203</v>
      </c>
      <c r="U204" s="866">
        <v>49</v>
      </c>
      <c r="V204" s="80"/>
      <c r="W204" s="289"/>
      <c r="X204" s="290"/>
      <c r="Y204" s="291"/>
      <c r="Z204" s="290"/>
    </row>
    <row r="205" spans="1:26" x14ac:dyDescent="0.2">
      <c r="A205" s="1067"/>
      <c r="B205" s="330">
        <v>45929</v>
      </c>
      <c r="C205" s="434" t="str">
        <f t="shared" si="21"/>
        <v>(月)</v>
      </c>
      <c r="D205" s="560" t="s">
        <v>406</v>
      </c>
      <c r="E205" s="503">
        <v>0</v>
      </c>
      <c r="F205" s="504">
        <v>28.5</v>
      </c>
      <c r="G205" s="11">
        <v>25.6</v>
      </c>
      <c r="H205" s="221">
        <v>25.6</v>
      </c>
      <c r="I205" s="12">
        <v>5.5</v>
      </c>
      <c r="J205" s="219">
        <v>2.2999999999999998</v>
      </c>
      <c r="K205" s="11">
        <v>7.57</v>
      </c>
      <c r="L205" s="219">
        <v>7.55</v>
      </c>
      <c r="M205" s="12">
        <v>25</v>
      </c>
      <c r="N205" s="221">
        <v>24.8</v>
      </c>
      <c r="O205" s="220">
        <v>48.1</v>
      </c>
      <c r="P205" s="220">
        <v>77.599999999999994</v>
      </c>
      <c r="Q205" s="561">
        <v>18.3</v>
      </c>
      <c r="R205" s="507">
        <v>163</v>
      </c>
      <c r="S205" s="562">
        <v>0.09</v>
      </c>
      <c r="T205" s="639">
        <v>44</v>
      </c>
      <c r="U205" s="866">
        <v>43</v>
      </c>
      <c r="V205" s="80"/>
      <c r="W205" s="9" t="s">
        <v>23</v>
      </c>
      <c r="X205" s="1" t="s">
        <v>24</v>
      </c>
      <c r="Y205" s="1" t="s">
        <v>24</v>
      </c>
      <c r="Z205" s="335" t="s">
        <v>24</v>
      </c>
    </row>
    <row r="206" spans="1:26" ht="13.5" customHeight="1" x14ac:dyDescent="0.2">
      <c r="A206" s="1067"/>
      <c r="B206" s="331">
        <v>45930</v>
      </c>
      <c r="C206" s="434" t="str">
        <f t="shared" si="21"/>
        <v>(火)</v>
      </c>
      <c r="D206" s="563" t="s">
        <v>406</v>
      </c>
      <c r="E206" s="503" t="s">
        <v>24</v>
      </c>
      <c r="F206" s="504">
        <v>22.9</v>
      </c>
      <c r="G206" s="368">
        <v>25.8</v>
      </c>
      <c r="H206" s="565">
        <v>25.8</v>
      </c>
      <c r="I206" s="566">
        <v>4.5</v>
      </c>
      <c r="J206" s="298">
        <v>2.5</v>
      </c>
      <c r="K206" s="368">
        <v>7.46</v>
      </c>
      <c r="L206" s="298">
        <v>7.47</v>
      </c>
      <c r="M206" s="566">
        <v>25.8</v>
      </c>
      <c r="N206" s="565">
        <v>25.6</v>
      </c>
      <c r="O206" s="220">
        <v>50.6</v>
      </c>
      <c r="P206" s="220">
        <v>80.400000000000006</v>
      </c>
      <c r="Q206" s="561">
        <v>19</v>
      </c>
      <c r="R206" s="507">
        <v>163</v>
      </c>
      <c r="S206" s="562">
        <v>0.1</v>
      </c>
      <c r="T206" s="639">
        <v>62</v>
      </c>
      <c r="U206" s="866">
        <v>41</v>
      </c>
      <c r="V206" s="80"/>
      <c r="W206" s="603" t="s">
        <v>299</v>
      </c>
      <c r="X206" s="604"/>
      <c r="Y206" s="604"/>
      <c r="Z206" s="605"/>
    </row>
    <row r="207" spans="1:26" s="1" customFormat="1" ht="13.5" customHeight="1" x14ac:dyDescent="0.2">
      <c r="A207" s="1067"/>
      <c r="B207" s="1051" t="s">
        <v>238</v>
      </c>
      <c r="C207" s="1051"/>
      <c r="D207" s="508"/>
      <c r="E207" s="493">
        <f>MAX(E177:E206)</f>
        <v>115.5</v>
      </c>
      <c r="F207" s="509">
        <f t="shared" ref="F207:U207" si="22">IF(COUNT(F177:F206)=0,"",MAX(F177:F206))</f>
        <v>33</v>
      </c>
      <c r="G207" s="10">
        <f t="shared" si="22"/>
        <v>31.4</v>
      </c>
      <c r="H207" s="218">
        <f t="shared" si="22"/>
        <v>31.6</v>
      </c>
      <c r="I207" s="495">
        <f t="shared" si="22"/>
        <v>26.7</v>
      </c>
      <c r="J207" s="496">
        <f t="shared" si="22"/>
        <v>4</v>
      </c>
      <c r="K207" s="10">
        <f t="shared" si="22"/>
        <v>7.57</v>
      </c>
      <c r="L207" s="218">
        <f t="shared" si="22"/>
        <v>7.56</v>
      </c>
      <c r="M207" s="495">
        <f t="shared" si="22"/>
        <v>25.8</v>
      </c>
      <c r="N207" s="496">
        <f t="shared" si="22"/>
        <v>25.6</v>
      </c>
      <c r="O207" s="510">
        <f t="shared" si="22"/>
        <v>55.7</v>
      </c>
      <c r="P207" s="511">
        <f t="shared" si="22"/>
        <v>80.400000000000006</v>
      </c>
      <c r="Q207" s="547">
        <f t="shared" si="22"/>
        <v>22.9</v>
      </c>
      <c r="R207" s="513">
        <f t="shared" si="22"/>
        <v>168</v>
      </c>
      <c r="S207" s="514">
        <f t="shared" si="22"/>
        <v>0.12</v>
      </c>
      <c r="T207" s="855">
        <f t="shared" si="22"/>
        <v>924</v>
      </c>
      <c r="U207" s="865">
        <f t="shared" si="22"/>
        <v>302</v>
      </c>
      <c r="V207" s="81"/>
      <c r="W207" s="606"/>
      <c r="X207" s="607"/>
      <c r="Y207" s="607"/>
      <c r="Z207" s="608"/>
    </row>
    <row r="208" spans="1:26" s="1" customFormat="1" ht="13.5" customHeight="1" x14ac:dyDescent="0.2">
      <c r="A208" s="1067"/>
      <c r="B208" s="1052" t="s">
        <v>239</v>
      </c>
      <c r="C208" s="1052"/>
      <c r="D208" s="229"/>
      <c r="E208" s="230"/>
      <c r="F208" s="516">
        <f t="shared" ref="F208:U208" si="23">IF(COUNT(F177:F206)=0,"",MIN(F177:F206))</f>
        <v>21.4</v>
      </c>
      <c r="G208" s="11">
        <f t="shared" si="23"/>
        <v>23.9</v>
      </c>
      <c r="H208" s="219">
        <f t="shared" si="23"/>
        <v>24</v>
      </c>
      <c r="I208" s="12">
        <f t="shared" si="23"/>
        <v>4.0999999999999996</v>
      </c>
      <c r="J208" s="240">
        <f t="shared" si="23"/>
        <v>1.7</v>
      </c>
      <c r="K208" s="11">
        <f t="shared" si="23"/>
        <v>6.98</v>
      </c>
      <c r="L208" s="516">
        <f t="shared" si="23"/>
        <v>7.04</v>
      </c>
      <c r="M208" s="12">
        <f t="shared" si="23"/>
        <v>14.9</v>
      </c>
      <c r="N208" s="240">
        <f t="shared" si="23"/>
        <v>18.100000000000001</v>
      </c>
      <c r="O208" s="517">
        <f t="shared" si="23"/>
        <v>32.799999999999997</v>
      </c>
      <c r="P208" s="518">
        <f t="shared" si="23"/>
        <v>57.1</v>
      </c>
      <c r="Q208" s="519">
        <f t="shared" si="23"/>
        <v>12.4</v>
      </c>
      <c r="R208" s="520">
        <f t="shared" si="23"/>
        <v>123</v>
      </c>
      <c r="S208" s="521">
        <f t="shared" si="23"/>
        <v>0.04</v>
      </c>
      <c r="T208" s="856"/>
      <c r="U208" s="866">
        <f t="shared" si="23"/>
        <v>25</v>
      </c>
      <c r="V208" s="81"/>
      <c r="W208" s="606"/>
      <c r="X208" s="607"/>
      <c r="Y208" s="607"/>
      <c r="Z208" s="608"/>
    </row>
    <row r="209" spans="1:26" s="1" customFormat="1" ht="13.5" customHeight="1" x14ac:dyDescent="0.2">
      <c r="A209" s="1067"/>
      <c r="B209" s="1052" t="s">
        <v>240</v>
      </c>
      <c r="C209" s="1052"/>
      <c r="D209" s="229"/>
      <c r="E209" s="231"/>
      <c r="F209" s="523">
        <f t="shared" ref="F209:U209" si="24">IF(COUNT(F177:F206)=0,"",AVERAGE(F177:F206))</f>
        <v>27.236666666666665</v>
      </c>
      <c r="G209" s="11">
        <f t="shared" si="24"/>
        <v>27.149999999999995</v>
      </c>
      <c r="H209" s="516">
        <f t="shared" si="24"/>
        <v>27.376666666666665</v>
      </c>
      <c r="I209" s="12">
        <f t="shared" si="24"/>
        <v>7.5433333333333339</v>
      </c>
      <c r="J209" s="240">
        <f t="shared" si="24"/>
        <v>2.7666666666666666</v>
      </c>
      <c r="K209" s="11">
        <f t="shared" si="24"/>
        <v>7.2816666666666672</v>
      </c>
      <c r="L209" s="516">
        <f t="shared" si="24"/>
        <v>7.3013333333333339</v>
      </c>
      <c r="M209" s="12">
        <f t="shared" si="24"/>
        <v>21.873333333333331</v>
      </c>
      <c r="N209" s="240">
        <f t="shared" si="24"/>
        <v>22.09</v>
      </c>
      <c r="O209" s="517">
        <f t="shared" si="24"/>
        <v>43.765000000000001</v>
      </c>
      <c r="P209" s="518">
        <f t="shared" si="24"/>
        <v>69.8</v>
      </c>
      <c r="Q209" s="519">
        <f t="shared" si="24"/>
        <v>16.785000000000004</v>
      </c>
      <c r="R209" s="524">
        <f t="shared" si="24"/>
        <v>150.9</v>
      </c>
      <c r="S209" s="521">
        <f t="shared" si="24"/>
        <v>8.050000000000003E-2</v>
      </c>
      <c r="T209" s="856"/>
      <c r="U209" s="866">
        <f t="shared" si="24"/>
        <v>74.36666666666666</v>
      </c>
      <c r="V209" s="81"/>
      <c r="W209" s="606"/>
      <c r="X209" s="607"/>
      <c r="Y209" s="607"/>
      <c r="Z209" s="608"/>
    </row>
    <row r="210" spans="1:26" s="1" customFormat="1" ht="13.5" customHeight="1" x14ac:dyDescent="0.2">
      <c r="A210" s="1068"/>
      <c r="B210" s="1053" t="s">
        <v>241</v>
      </c>
      <c r="C210" s="1053"/>
      <c r="D210" s="525"/>
      <c r="E210" s="526">
        <f>SUM(E177:E206)</f>
        <v>255</v>
      </c>
      <c r="F210" s="232"/>
      <c r="G210" s="233"/>
      <c r="H210" s="527"/>
      <c r="I210" s="233"/>
      <c r="J210" s="527"/>
      <c r="K210" s="528"/>
      <c r="L210" s="529"/>
      <c r="M210" s="530"/>
      <c r="N210" s="531"/>
      <c r="O210" s="532"/>
      <c r="P210" s="533"/>
      <c r="Q210" s="534"/>
      <c r="R210" s="234"/>
      <c r="S210" s="235"/>
      <c r="T210" s="714">
        <f>SUM(T177:T206)</f>
        <v>10369</v>
      </c>
      <c r="U210" s="867"/>
      <c r="V210" s="81"/>
      <c r="W210" s="609"/>
      <c r="X210" s="610"/>
      <c r="Y210" s="610"/>
      <c r="Z210" s="611"/>
    </row>
    <row r="211" spans="1:26" ht="13.5" customHeight="1" x14ac:dyDescent="0.2">
      <c r="A211" s="1058" t="s">
        <v>231</v>
      </c>
      <c r="B211" s="329">
        <v>45931</v>
      </c>
      <c r="C211" s="433" t="str">
        <f>IF(B211="","",IF(WEEKDAY(B211)=1,"(日)",IF(WEEKDAY(B211)=2,"(月)",IF(WEEKDAY(B211)=3,"(火)",IF(WEEKDAY(B211)=4,"(水)",IF(WEEKDAY(B211)=5,"(木)",IF(WEEKDAY(B211)=6,"(金)","(土)")))))))</f>
        <v>(水)</v>
      </c>
      <c r="D211" s="558" t="s">
        <v>404</v>
      </c>
      <c r="E211" s="493">
        <v>5.5</v>
      </c>
      <c r="F211" s="494">
        <v>22</v>
      </c>
      <c r="G211" s="10">
        <v>25.8</v>
      </c>
      <c r="H211" s="496">
        <v>25.7</v>
      </c>
      <c r="I211" s="495">
        <v>5.4</v>
      </c>
      <c r="J211" s="218">
        <v>2.6</v>
      </c>
      <c r="K211" s="10">
        <v>7.46</v>
      </c>
      <c r="L211" s="218">
        <v>7.44</v>
      </c>
      <c r="M211" s="495">
        <v>26.8</v>
      </c>
      <c r="N211" s="496">
        <v>26.5</v>
      </c>
      <c r="O211" s="497">
        <v>51.7</v>
      </c>
      <c r="P211" s="497">
        <v>82.8</v>
      </c>
      <c r="Q211" s="547">
        <v>19.5</v>
      </c>
      <c r="R211" s="501">
        <v>178</v>
      </c>
      <c r="S211" s="559">
        <v>0.09</v>
      </c>
      <c r="T211" s="632">
        <v>53</v>
      </c>
      <c r="U211" s="865">
        <v>53</v>
      </c>
      <c r="V211" s="80"/>
      <c r="W211" s="340" t="s">
        <v>284</v>
      </c>
      <c r="X211" s="344"/>
      <c r="Y211" s="343">
        <v>45939</v>
      </c>
      <c r="Z211" s="341"/>
    </row>
    <row r="212" spans="1:26" x14ac:dyDescent="0.2">
      <c r="A212" s="1059"/>
      <c r="B212" s="330">
        <v>45932</v>
      </c>
      <c r="C212" s="434" t="str">
        <f t="shared" ref="C212:C241" si="25">IF(B212="","",IF(WEEKDAY(B212)=1,"(日)",IF(WEEKDAY(B212)=2,"(月)",IF(WEEKDAY(B212)=3,"(火)",IF(WEEKDAY(B212)=4,"(水)",IF(WEEKDAY(B212)=5,"(木)",IF(WEEKDAY(B212)=6,"(金)","(土)")))))))</f>
        <v>(木)</v>
      </c>
      <c r="D212" s="560" t="s">
        <v>405</v>
      </c>
      <c r="E212" s="503" t="s">
        <v>24</v>
      </c>
      <c r="F212" s="504">
        <v>20.399999999999999</v>
      </c>
      <c r="G212" s="11">
        <v>24.9</v>
      </c>
      <c r="H212" s="221">
        <v>25</v>
      </c>
      <c r="I212" s="12">
        <v>5.6</v>
      </c>
      <c r="J212" s="219">
        <v>2.2999999999999998</v>
      </c>
      <c r="K212" s="11">
        <v>7.54</v>
      </c>
      <c r="L212" s="219">
        <v>7.43</v>
      </c>
      <c r="M212" s="12">
        <v>25.9</v>
      </c>
      <c r="N212" s="221">
        <v>26.3</v>
      </c>
      <c r="O212" s="220">
        <v>49</v>
      </c>
      <c r="P212" s="220">
        <v>82.4</v>
      </c>
      <c r="Q212" s="561">
        <v>20.399999999999999</v>
      </c>
      <c r="R212" s="507">
        <v>173</v>
      </c>
      <c r="S212" s="562">
        <v>0.08</v>
      </c>
      <c r="T212" s="639">
        <v>301</v>
      </c>
      <c r="U212" s="866">
        <v>66</v>
      </c>
      <c r="V212" s="80"/>
      <c r="W212" s="345" t="s">
        <v>2</v>
      </c>
      <c r="X212" s="346" t="s">
        <v>303</v>
      </c>
      <c r="Y212" s="448">
        <v>22.3</v>
      </c>
      <c r="Z212" s="350"/>
    </row>
    <row r="213" spans="1:26" x14ac:dyDescent="0.2">
      <c r="A213" s="1059"/>
      <c r="B213" s="330">
        <v>45933</v>
      </c>
      <c r="C213" s="434" t="str">
        <f t="shared" si="25"/>
        <v>(金)</v>
      </c>
      <c r="D213" s="560" t="s">
        <v>406</v>
      </c>
      <c r="E213" s="503" t="s">
        <v>24</v>
      </c>
      <c r="F213" s="504">
        <v>23.3</v>
      </c>
      <c r="G213" s="11">
        <v>24.6</v>
      </c>
      <c r="H213" s="221">
        <v>24.9</v>
      </c>
      <c r="I213" s="12">
        <v>6.6</v>
      </c>
      <c r="J213" s="219">
        <v>2.2000000000000002</v>
      </c>
      <c r="K213" s="11">
        <v>7.47</v>
      </c>
      <c r="L213" s="219">
        <v>7.45</v>
      </c>
      <c r="M213" s="12">
        <v>26.3</v>
      </c>
      <c r="N213" s="221">
        <v>26.4</v>
      </c>
      <c r="O213" s="220">
        <v>49.6</v>
      </c>
      <c r="P213" s="220">
        <v>81.2</v>
      </c>
      <c r="Q213" s="561">
        <v>20.7</v>
      </c>
      <c r="R213" s="507">
        <v>175</v>
      </c>
      <c r="S213" s="562">
        <v>0.08</v>
      </c>
      <c r="T213" s="639">
        <v>283</v>
      </c>
      <c r="U213" s="866">
        <v>52</v>
      </c>
      <c r="V213" s="80"/>
      <c r="W213" s="4" t="s">
        <v>19</v>
      </c>
      <c r="X213" s="5" t="s">
        <v>20</v>
      </c>
      <c r="Y213" s="6" t="s">
        <v>21</v>
      </c>
      <c r="Z213" s="5" t="s">
        <v>22</v>
      </c>
    </row>
    <row r="214" spans="1:26" x14ac:dyDescent="0.2">
      <c r="A214" s="1059"/>
      <c r="B214" s="330">
        <v>45934</v>
      </c>
      <c r="C214" s="434" t="str">
        <f t="shared" si="25"/>
        <v>(土)</v>
      </c>
      <c r="D214" s="560" t="s">
        <v>405</v>
      </c>
      <c r="E214" s="503">
        <v>4.5</v>
      </c>
      <c r="F214" s="504">
        <v>24.6</v>
      </c>
      <c r="G214" s="11">
        <v>24.3</v>
      </c>
      <c r="H214" s="221">
        <v>24.4</v>
      </c>
      <c r="I214" s="12">
        <v>6.5</v>
      </c>
      <c r="J214" s="219">
        <v>2.7</v>
      </c>
      <c r="K214" s="11">
        <v>7.46</v>
      </c>
      <c r="L214" s="219">
        <v>7.49</v>
      </c>
      <c r="M214" s="12">
        <v>26.5</v>
      </c>
      <c r="N214" s="221">
        <v>26.7</v>
      </c>
      <c r="O214" s="220"/>
      <c r="P214" s="220"/>
      <c r="Q214" s="561"/>
      <c r="R214" s="507"/>
      <c r="S214" s="562"/>
      <c r="T214" s="639">
        <v>309</v>
      </c>
      <c r="U214" s="866">
        <v>39</v>
      </c>
      <c r="V214" s="80"/>
      <c r="W214" s="2" t="s">
        <v>182</v>
      </c>
      <c r="X214" s="7" t="s">
        <v>11</v>
      </c>
      <c r="Y214" s="10">
        <v>23.9</v>
      </c>
      <c r="Z214" s="218">
        <v>23.9</v>
      </c>
    </row>
    <row r="215" spans="1:26" x14ac:dyDescent="0.2">
      <c r="A215" s="1059"/>
      <c r="B215" s="330">
        <v>45935</v>
      </c>
      <c r="C215" s="434" t="str">
        <f t="shared" si="25"/>
        <v>(日)</v>
      </c>
      <c r="D215" s="560" t="s">
        <v>406</v>
      </c>
      <c r="E215" s="503" t="s">
        <v>24</v>
      </c>
      <c r="F215" s="504">
        <v>23</v>
      </c>
      <c r="G215" s="11">
        <v>24.1</v>
      </c>
      <c r="H215" s="221">
        <v>24.1</v>
      </c>
      <c r="I215" s="12">
        <v>3.6</v>
      </c>
      <c r="J215" s="219">
        <v>2</v>
      </c>
      <c r="K215" s="11">
        <v>7.29</v>
      </c>
      <c r="L215" s="219">
        <v>7.45</v>
      </c>
      <c r="M215" s="12">
        <v>27.8</v>
      </c>
      <c r="N215" s="221">
        <v>26.8</v>
      </c>
      <c r="O215" s="220"/>
      <c r="P215" s="220"/>
      <c r="Q215" s="561"/>
      <c r="R215" s="507"/>
      <c r="S215" s="562"/>
      <c r="T215" s="639">
        <v>97</v>
      </c>
      <c r="U215" s="866">
        <v>43</v>
      </c>
      <c r="V215" s="80"/>
      <c r="W215" s="3" t="s">
        <v>183</v>
      </c>
      <c r="X215" s="8" t="s">
        <v>184</v>
      </c>
      <c r="Y215" s="11">
        <v>4.5</v>
      </c>
      <c r="Z215" s="219">
        <v>2.8</v>
      </c>
    </row>
    <row r="216" spans="1:26" x14ac:dyDescent="0.2">
      <c r="A216" s="1059"/>
      <c r="B216" s="330">
        <v>45936</v>
      </c>
      <c r="C216" s="434" t="str">
        <f t="shared" si="25"/>
        <v>(月)</v>
      </c>
      <c r="D216" s="560" t="s">
        <v>405</v>
      </c>
      <c r="E216" s="503" t="s">
        <v>24</v>
      </c>
      <c r="F216" s="504">
        <v>25.3</v>
      </c>
      <c r="G216" s="11">
        <v>24.6</v>
      </c>
      <c r="H216" s="221">
        <v>24.8</v>
      </c>
      <c r="I216" s="12">
        <v>3.6</v>
      </c>
      <c r="J216" s="219">
        <v>2.1</v>
      </c>
      <c r="K216" s="11">
        <v>7.52</v>
      </c>
      <c r="L216" s="219">
        <v>7.56</v>
      </c>
      <c r="M216" s="12">
        <v>26.5</v>
      </c>
      <c r="N216" s="221">
        <v>26.9</v>
      </c>
      <c r="O216" s="220">
        <v>50</v>
      </c>
      <c r="P216" s="220">
        <v>83.4</v>
      </c>
      <c r="Q216" s="561">
        <v>20.3</v>
      </c>
      <c r="R216" s="507">
        <v>178</v>
      </c>
      <c r="S216" s="562">
        <v>0.08</v>
      </c>
      <c r="T216" s="639">
        <v>0</v>
      </c>
      <c r="U216" s="866">
        <v>44</v>
      </c>
      <c r="V216" s="80"/>
      <c r="W216" s="3" t="s">
        <v>12</v>
      </c>
      <c r="X216" s="8"/>
      <c r="Y216" s="11">
        <v>7.4</v>
      </c>
      <c r="Z216" s="219">
        <v>7.58</v>
      </c>
    </row>
    <row r="217" spans="1:26" x14ac:dyDescent="0.2">
      <c r="A217" s="1059"/>
      <c r="B217" s="330">
        <v>45937</v>
      </c>
      <c r="C217" s="434" t="str">
        <f t="shared" si="25"/>
        <v>(火)</v>
      </c>
      <c r="D217" s="560" t="s">
        <v>406</v>
      </c>
      <c r="E217" s="503" t="s">
        <v>24</v>
      </c>
      <c r="F217" s="504">
        <v>21.9</v>
      </c>
      <c r="G217" s="11">
        <v>24</v>
      </c>
      <c r="H217" s="221">
        <v>24.1</v>
      </c>
      <c r="I217" s="12">
        <v>4.7</v>
      </c>
      <c r="J217" s="219">
        <v>2.6</v>
      </c>
      <c r="K217" s="11">
        <v>7.41</v>
      </c>
      <c r="L217" s="219">
        <v>7.48</v>
      </c>
      <c r="M217" s="12">
        <v>26.9</v>
      </c>
      <c r="N217" s="221">
        <v>26.5</v>
      </c>
      <c r="O217" s="220">
        <v>48.9</v>
      </c>
      <c r="P217" s="220">
        <v>83.4</v>
      </c>
      <c r="Q217" s="561">
        <v>20.6</v>
      </c>
      <c r="R217" s="507">
        <v>174</v>
      </c>
      <c r="S217" s="562">
        <v>0.09</v>
      </c>
      <c r="T217" s="639">
        <v>239</v>
      </c>
      <c r="U217" s="866">
        <v>47</v>
      </c>
      <c r="V217" s="80"/>
      <c r="W217" s="3" t="s">
        <v>185</v>
      </c>
      <c r="X217" s="8" t="s">
        <v>13</v>
      </c>
      <c r="Y217" s="307">
        <v>26.5</v>
      </c>
      <c r="Z217" s="219">
        <v>26.4</v>
      </c>
    </row>
    <row r="218" spans="1:26" x14ac:dyDescent="0.2">
      <c r="A218" s="1059"/>
      <c r="B218" s="330">
        <v>45938</v>
      </c>
      <c r="C218" s="434" t="str">
        <f t="shared" si="25"/>
        <v>(水)</v>
      </c>
      <c r="D218" s="560" t="s">
        <v>405</v>
      </c>
      <c r="E218" s="503" t="s">
        <v>24</v>
      </c>
      <c r="F218" s="504">
        <v>23.4</v>
      </c>
      <c r="G218" s="11">
        <v>23.9</v>
      </c>
      <c r="H218" s="221">
        <v>23.9</v>
      </c>
      <c r="I218" s="12">
        <v>10.199999999999999</v>
      </c>
      <c r="J218" s="219">
        <v>2.6</v>
      </c>
      <c r="K218" s="11">
        <v>7.58</v>
      </c>
      <c r="L218" s="219">
        <v>7.53</v>
      </c>
      <c r="M218" s="12">
        <v>25.9</v>
      </c>
      <c r="N218" s="221">
        <v>26.4</v>
      </c>
      <c r="O218" s="220">
        <v>48.9</v>
      </c>
      <c r="P218" s="220">
        <v>81.599999999999994</v>
      </c>
      <c r="Q218" s="561">
        <v>21</v>
      </c>
      <c r="R218" s="507">
        <v>172</v>
      </c>
      <c r="S218" s="562">
        <v>0.09</v>
      </c>
      <c r="T218" s="639">
        <v>177</v>
      </c>
      <c r="U218" s="866">
        <v>41</v>
      </c>
      <c r="V218" s="80"/>
      <c r="W218" s="3" t="s">
        <v>186</v>
      </c>
      <c r="X218" s="236" t="s">
        <v>311</v>
      </c>
      <c r="Y218" s="274">
        <v>50.9</v>
      </c>
      <c r="Z218" s="239">
        <v>49.4</v>
      </c>
    </row>
    <row r="219" spans="1:26" x14ac:dyDescent="0.2">
      <c r="A219" s="1059"/>
      <c r="B219" s="330">
        <v>45939</v>
      </c>
      <c r="C219" s="434" t="str">
        <f t="shared" si="25"/>
        <v>(木)</v>
      </c>
      <c r="D219" s="560" t="s">
        <v>406</v>
      </c>
      <c r="E219" s="503" t="s">
        <v>24</v>
      </c>
      <c r="F219" s="504">
        <v>22.3</v>
      </c>
      <c r="G219" s="11">
        <v>23.9</v>
      </c>
      <c r="H219" s="221">
        <v>23.9</v>
      </c>
      <c r="I219" s="12">
        <v>4.5</v>
      </c>
      <c r="J219" s="219">
        <v>2.8</v>
      </c>
      <c r="K219" s="11">
        <v>7.4</v>
      </c>
      <c r="L219" s="219">
        <v>7.58</v>
      </c>
      <c r="M219" s="12">
        <v>26.5</v>
      </c>
      <c r="N219" s="221">
        <v>26.4</v>
      </c>
      <c r="O219" s="220">
        <v>49.4</v>
      </c>
      <c r="P219" s="220">
        <v>81.400000000000006</v>
      </c>
      <c r="Q219" s="561">
        <v>20.8</v>
      </c>
      <c r="R219" s="507">
        <v>172</v>
      </c>
      <c r="S219" s="562">
        <v>0.09</v>
      </c>
      <c r="T219" s="639">
        <v>80</v>
      </c>
      <c r="U219" s="866">
        <v>46</v>
      </c>
      <c r="V219" s="80"/>
      <c r="W219" s="3" t="s">
        <v>187</v>
      </c>
      <c r="X219" s="236" t="s">
        <v>311</v>
      </c>
      <c r="Y219" s="274">
        <v>80.2</v>
      </c>
      <c r="Z219" s="239">
        <v>81.400000000000006</v>
      </c>
    </row>
    <row r="220" spans="1:26" x14ac:dyDescent="0.2">
      <c r="A220" s="1059"/>
      <c r="B220" s="330">
        <v>45940</v>
      </c>
      <c r="C220" s="434" t="str">
        <f t="shared" si="25"/>
        <v>(金)</v>
      </c>
      <c r="D220" s="560" t="s">
        <v>406</v>
      </c>
      <c r="E220" s="503" t="s">
        <v>24</v>
      </c>
      <c r="F220" s="504">
        <v>18.899999999999999</v>
      </c>
      <c r="G220" s="11">
        <v>22.7</v>
      </c>
      <c r="H220" s="221">
        <v>22.9</v>
      </c>
      <c r="I220" s="12">
        <v>5.8</v>
      </c>
      <c r="J220" s="219">
        <v>2.8</v>
      </c>
      <c r="K220" s="11">
        <v>7.54</v>
      </c>
      <c r="L220" s="219">
        <v>7.55</v>
      </c>
      <c r="M220" s="12">
        <v>26.4</v>
      </c>
      <c r="N220" s="221">
        <v>26.4</v>
      </c>
      <c r="O220" s="220">
        <v>51.4</v>
      </c>
      <c r="P220" s="220">
        <v>81.599999999999994</v>
      </c>
      <c r="Q220" s="561">
        <v>21.2</v>
      </c>
      <c r="R220" s="507">
        <v>172</v>
      </c>
      <c r="S220" s="562">
        <v>0.09</v>
      </c>
      <c r="T220" s="639">
        <v>265</v>
      </c>
      <c r="U220" s="866">
        <v>35</v>
      </c>
      <c r="V220" s="80"/>
      <c r="W220" s="3" t="s">
        <v>188</v>
      </c>
      <c r="X220" s="236" t="s">
        <v>311</v>
      </c>
      <c r="Y220" s="274">
        <v>59.1</v>
      </c>
      <c r="Z220" s="239">
        <v>57.3</v>
      </c>
    </row>
    <row r="221" spans="1:26" x14ac:dyDescent="0.2">
      <c r="A221" s="1059"/>
      <c r="B221" s="330">
        <v>45941</v>
      </c>
      <c r="C221" s="434" t="str">
        <f t="shared" si="25"/>
        <v>(土)</v>
      </c>
      <c r="D221" s="560" t="s">
        <v>404</v>
      </c>
      <c r="E221" s="503">
        <v>6</v>
      </c>
      <c r="F221" s="504">
        <v>18.2</v>
      </c>
      <c r="G221" s="11">
        <v>22.6</v>
      </c>
      <c r="H221" s="221">
        <v>22.7</v>
      </c>
      <c r="I221" s="12">
        <v>5.5</v>
      </c>
      <c r="J221" s="219">
        <v>2.5</v>
      </c>
      <c r="K221" s="11">
        <v>7.43</v>
      </c>
      <c r="L221" s="219">
        <v>7.53</v>
      </c>
      <c r="M221" s="12">
        <v>26.6</v>
      </c>
      <c r="N221" s="221">
        <v>26.9</v>
      </c>
      <c r="O221" s="220"/>
      <c r="P221" s="220"/>
      <c r="Q221" s="561"/>
      <c r="R221" s="507"/>
      <c r="S221" s="562"/>
      <c r="T221" s="639">
        <v>35</v>
      </c>
      <c r="U221" s="866">
        <v>35</v>
      </c>
      <c r="V221" s="80"/>
      <c r="W221" s="3" t="s">
        <v>189</v>
      </c>
      <c r="X221" s="236" t="s">
        <v>311</v>
      </c>
      <c r="Y221" s="274">
        <v>21.1</v>
      </c>
      <c r="Z221" s="239">
        <v>24.1</v>
      </c>
    </row>
    <row r="222" spans="1:26" x14ac:dyDescent="0.2">
      <c r="A222" s="1059"/>
      <c r="B222" s="330">
        <v>45942</v>
      </c>
      <c r="C222" s="434" t="str">
        <f t="shared" si="25"/>
        <v>(日)</v>
      </c>
      <c r="D222" s="560" t="s">
        <v>406</v>
      </c>
      <c r="E222" s="503">
        <v>0</v>
      </c>
      <c r="F222" s="504">
        <v>18.600000000000001</v>
      </c>
      <c r="G222" s="11">
        <v>21.9</v>
      </c>
      <c r="H222" s="221">
        <v>22.2</v>
      </c>
      <c r="I222" s="12">
        <v>5.4</v>
      </c>
      <c r="J222" s="219">
        <v>2.4</v>
      </c>
      <c r="K222" s="11">
        <v>7.36</v>
      </c>
      <c r="L222" s="219">
        <v>7.45</v>
      </c>
      <c r="M222" s="12">
        <v>27</v>
      </c>
      <c r="N222" s="221">
        <v>27.1</v>
      </c>
      <c r="O222" s="220"/>
      <c r="P222" s="220"/>
      <c r="Q222" s="561"/>
      <c r="R222" s="507"/>
      <c r="S222" s="562"/>
      <c r="T222" s="639">
        <v>124</v>
      </c>
      <c r="U222" s="866">
        <v>38</v>
      </c>
      <c r="V222" s="80"/>
      <c r="W222" s="3" t="s">
        <v>190</v>
      </c>
      <c r="X222" s="236" t="s">
        <v>311</v>
      </c>
      <c r="Y222" s="137">
        <v>20.7</v>
      </c>
      <c r="Z222" s="240">
        <v>20.8</v>
      </c>
    </row>
    <row r="223" spans="1:26" x14ac:dyDescent="0.2">
      <c r="A223" s="1059"/>
      <c r="B223" s="330">
        <v>45943</v>
      </c>
      <c r="C223" s="434" t="str">
        <f t="shared" si="25"/>
        <v>(月)</v>
      </c>
      <c r="D223" s="560" t="s">
        <v>406</v>
      </c>
      <c r="E223" s="503">
        <v>0</v>
      </c>
      <c r="F223" s="504">
        <v>21.2</v>
      </c>
      <c r="G223" s="11">
        <v>22.4</v>
      </c>
      <c r="H223" s="221">
        <v>22.5</v>
      </c>
      <c r="I223" s="12">
        <v>4.0999999999999996</v>
      </c>
      <c r="J223" s="219">
        <v>2.1</v>
      </c>
      <c r="K223" s="11">
        <v>7.34</v>
      </c>
      <c r="L223" s="219">
        <v>7.5</v>
      </c>
      <c r="M223" s="12">
        <v>28.1</v>
      </c>
      <c r="N223" s="221">
        <v>27.5</v>
      </c>
      <c r="O223" s="220"/>
      <c r="P223" s="220"/>
      <c r="Q223" s="561"/>
      <c r="R223" s="507"/>
      <c r="S223" s="562"/>
      <c r="T223" s="639">
        <v>145</v>
      </c>
      <c r="U223" s="866">
        <v>39</v>
      </c>
      <c r="V223" s="80"/>
      <c r="W223" s="3" t="s">
        <v>191</v>
      </c>
      <c r="X223" s="236" t="s">
        <v>311</v>
      </c>
      <c r="Y223" s="139">
        <v>170</v>
      </c>
      <c r="Z223" s="308">
        <v>172</v>
      </c>
    </row>
    <row r="224" spans="1:26" x14ac:dyDescent="0.2">
      <c r="A224" s="1059"/>
      <c r="B224" s="330">
        <v>45944</v>
      </c>
      <c r="C224" s="434" t="str">
        <f t="shared" si="25"/>
        <v>(火)</v>
      </c>
      <c r="D224" s="560" t="s">
        <v>406</v>
      </c>
      <c r="E224" s="503">
        <v>0.5</v>
      </c>
      <c r="F224" s="504">
        <v>19.2</v>
      </c>
      <c r="G224" s="11">
        <v>22</v>
      </c>
      <c r="H224" s="221">
        <v>22.1</v>
      </c>
      <c r="I224" s="12">
        <v>6.8</v>
      </c>
      <c r="J224" s="219">
        <v>2.2000000000000002</v>
      </c>
      <c r="K224" s="11">
        <v>7.44</v>
      </c>
      <c r="L224" s="219">
        <v>7.46</v>
      </c>
      <c r="M224" s="12">
        <v>26.2</v>
      </c>
      <c r="N224" s="221">
        <v>26.7</v>
      </c>
      <c r="O224" s="220">
        <v>49.9</v>
      </c>
      <c r="P224" s="220">
        <v>80.400000000000006</v>
      </c>
      <c r="Q224" s="561">
        <v>22.2</v>
      </c>
      <c r="R224" s="507">
        <v>170</v>
      </c>
      <c r="S224" s="562">
        <v>7.0000000000000007E-2</v>
      </c>
      <c r="T224" s="639">
        <v>308</v>
      </c>
      <c r="U224" s="866">
        <v>36</v>
      </c>
      <c r="V224" s="80"/>
      <c r="W224" s="3" t="s">
        <v>192</v>
      </c>
      <c r="X224" s="236" t="s">
        <v>311</v>
      </c>
      <c r="Y224" s="138">
        <v>0.19</v>
      </c>
      <c r="Z224" s="223">
        <v>0.09</v>
      </c>
    </row>
    <row r="225" spans="1:26" x14ac:dyDescent="0.2">
      <c r="A225" s="1059"/>
      <c r="B225" s="330">
        <v>45945</v>
      </c>
      <c r="C225" s="434" t="str">
        <f t="shared" si="25"/>
        <v>(水)</v>
      </c>
      <c r="D225" s="560" t="s">
        <v>406</v>
      </c>
      <c r="E225" s="503">
        <v>2</v>
      </c>
      <c r="F225" s="504">
        <v>17.3</v>
      </c>
      <c r="G225" s="11">
        <v>21.4</v>
      </c>
      <c r="H225" s="221">
        <v>21.6</v>
      </c>
      <c r="I225" s="12">
        <v>6</v>
      </c>
      <c r="J225" s="219">
        <v>2.2999999999999998</v>
      </c>
      <c r="K225" s="11">
        <v>7.36</v>
      </c>
      <c r="L225" s="219">
        <v>7.45</v>
      </c>
      <c r="M225" s="12">
        <v>28.3</v>
      </c>
      <c r="N225" s="221">
        <v>27.5</v>
      </c>
      <c r="O225" s="220">
        <v>52.2</v>
      </c>
      <c r="P225" s="220">
        <v>83.8</v>
      </c>
      <c r="Q225" s="561">
        <v>23.4</v>
      </c>
      <c r="R225" s="507">
        <v>174</v>
      </c>
      <c r="S225" s="562">
        <v>7.0000000000000007E-2</v>
      </c>
      <c r="T225" s="639">
        <v>299</v>
      </c>
      <c r="U225" s="866">
        <v>38</v>
      </c>
      <c r="V225" s="80"/>
      <c r="W225" s="3" t="s">
        <v>14</v>
      </c>
      <c r="X225" s="236" t="s">
        <v>311</v>
      </c>
      <c r="Y225" s="136">
        <v>3.4</v>
      </c>
      <c r="Z225" s="224">
        <v>3.1</v>
      </c>
    </row>
    <row r="226" spans="1:26" x14ac:dyDescent="0.2">
      <c r="A226" s="1059"/>
      <c r="B226" s="330">
        <v>45946</v>
      </c>
      <c r="C226" s="434" t="str">
        <f t="shared" si="25"/>
        <v>(木)</v>
      </c>
      <c r="D226" s="560" t="s">
        <v>404</v>
      </c>
      <c r="E226" s="503">
        <v>4.5</v>
      </c>
      <c r="F226" s="504">
        <v>17.399999999999999</v>
      </c>
      <c r="G226" s="11">
        <v>20.9</v>
      </c>
      <c r="H226" s="221">
        <v>21.2</v>
      </c>
      <c r="I226" s="12">
        <v>6.6</v>
      </c>
      <c r="J226" s="219">
        <v>2.2999999999999998</v>
      </c>
      <c r="K226" s="11">
        <v>7.42</v>
      </c>
      <c r="L226" s="219">
        <v>7.45</v>
      </c>
      <c r="M226" s="12">
        <v>27.3</v>
      </c>
      <c r="N226" s="221">
        <v>27.7</v>
      </c>
      <c r="O226" s="220">
        <v>52.6</v>
      </c>
      <c r="P226" s="220">
        <v>85.2</v>
      </c>
      <c r="Q226" s="561">
        <v>23.7</v>
      </c>
      <c r="R226" s="507">
        <v>178</v>
      </c>
      <c r="S226" s="562">
        <v>7.0000000000000007E-2</v>
      </c>
      <c r="T226" s="639">
        <v>274</v>
      </c>
      <c r="U226" s="866">
        <v>43</v>
      </c>
      <c r="V226" s="80"/>
      <c r="W226" s="3" t="s">
        <v>15</v>
      </c>
      <c r="X226" s="236" t="s">
        <v>311</v>
      </c>
      <c r="Y226" s="136">
        <v>1.3</v>
      </c>
      <c r="Z226" s="224">
        <v>1.2</v>
      </c>
    </row>
    <row r="227" spans="1:26" x14ac:dyDescent="0.2">
      <c r="A227" s="1059"/>
      <c r="B227" s="330">
        <v>45947</v>
      </c>
      <c r="C227" s="434" t="str">
        <f t="shared" si="25"/>
        <v>(金)</v>
      </c>
      <c r="D227" s="560" t="s">
        <v>405</v>
      </c>
      <c r="E227" s="503">
        <v>0</v>
      </c>
      <c r="F227" s="504">
        <v>20.9</v>
      </c>
      <c r="G227" s="11">
        <v>20.9</v>
      </c>
      <c r="H227" s="221">
        <v>21</v>
      </c>
      <c r="I227" s="12">
        <v>5.6</v>
      </c>
      <c r="J227" s="219">
        <v>2.4</v>
      </c>
      <c r="K227" s="11">
        <v>7.46</v>
      </c>
      <c r="L227" s="219">
        <v>7.5</v>
      </c>
      <c r="M227" s="12">
        <v>27</v>
      </c>
      <c r="N227" s="221">
        <v>27.4</v>
      </c>
      <c r="O227" s="220">
        <v>52.2</v>
      </c>
      <c r="P227" s="220">
        <v>81.400000000000006</v>
      </c>
      <c r="Q227" s="561">
        <v>23.1</v>
      </c>
      <c r="R227" s="507">
        <v>176</v>
      </c>
      <c r="S227" s="562">
        <v>0.09</v>
      </c>
      <c r="T227" s="639">
        <v>214</v>
      </c>
      <c r="U227" s="866">
        <v>36</v>
      </c>
      <c r="V227" s="80"/>
      <c r="W227" s="3" t="s">
        <v>193</v>
      </c>
      <c r="X227" s="236" t="s">
        <v>311</v>
      </c>
      <c r="Y227" s="136">
        <v>7.1</v>
      </c>
      <c r="Z227" s="224">
        <v>7.8</v>
      </c>
    </row>
    <row r="228" spans="1:26" x14ac:dyDescent="0.2">
      <c r="A228" s="1059"/>
      <c r="B228" s="330">
        <v>45948</v>
      </c>
      <c r="C228" s="434" t="str">
        <f t="shared" si="25"/>
        <v>(土)</v>
      </c>
      <c r="D228" s="560" t="s">
        <v>405</v>
      </c>
      <c r="E228" s="503" t="s">
        <v>24</v>
      </c>
      <c r="F228" s="504">
        <v>18.899999999999999</v>
      </c>
      <c r="G228" s="11">
        <v>22.1</v>
      </c>
      <c r="H228" s="221">
        <v>21.1</v>
      </c>
      <c r="I228" s="12">
        <v>4.3</v>
      </c>
      <c r="J228" s="219">
        <v>2.1</v>
      </c>
      <c r="K228" s="11">
        <v>7.45</v>
      </c>
      <c r="L228" s="219">
        <v>7.56</v>
      </c>
      <c r="M228" s="12">
        <v>27.9</v>
      </c>
      <c r="N228" s="221">
        <v>27.9</v>
      </c>
      <c r="O228" s="220"/>
      <c r="P228" s="220"/>
      <c r="Q228" s="561"/>
      <c r="R228" s="507"/>
      <c r="S228" s="562"/>
      <c r="T228" s="639">
        <v>77</v>
      </c>
      <c r="U228" s="866">
        <v>37</v>
      </c>
      <c r="V228" s="80"/>
      <c r="W228" s="3" t="s">
        <v>194</v>
      </c>
      <c r="X228" s="236" t="s">
        <v>311</v>
      </c>
      <c r="Y228" s="138">
        <v>2.9000000000000001E-2</v>
      </c>
      <c r="Z228" s="225">
        <v>2.4E-2</v>
      </c>
    </row>
    <row r="229" spans="1:26" x14ac:dyDescent="0.2">
      <c r="A229" s="1059"/>
      <c r="B229" s="330">
        <v>45949</v>
      </c>
      <c r="C229" s="434" t="str">
        <f t="shared" si="25"/>
        <v>(日)</v>
      </c>
      <c r="D229" s="560" t="s">
        <v>405</v>
      </c>
      <c r="E229" s="503">
        <v>0.5</v>
      </c>
      <c r="F229" s="504">
        <v>23.2</v>
      </c>
      <c r="G229" s="11">
        <v>21.4</v>
      </c>
      <c r="H229" s="221">
        <v>21.7</v>
      </c>
      <c r="I229" s="12">
        <v>6.3</v>
      </c>
      <c r="J229" s="219">
        <v>2.2000000000000002</v>
      </c>
      <c r="K229" s="11">
        <v>7.42</v>
      </c>
      <c r="L229" s="219">
        <v>7.61</v>
      </c>
      <c r="M229" s="12">
        <v>27.8</v>
      </c>
      <c r="N229" s="221">
        <v>27.9</v>
      </c>
      <c r="O229" s="220"/>
      <c r="P229" s="220"/>
      <c r="Q229" s="561"/>
      <c r="R229" s="507"/>
      <c r="S229" s="562"/>
      <c r="T229" s="639">
        <v>197</v>
      </c>
      <c r="U229" s="866">
        <v>33</v>
      </c>
      <c r="V229" s="80"/>
      <c r="W229" s="3" t="s">
        <v>16</v>
      </c>
      <c r="X229" s="236" t="s">
        <v>311</v>
      </c>
      <c r="Y229" s="138">
        <v>0.04</v>
      </c>
      <c r="Z229" s="225">
        <v>0.03</v>
      </c>
    </row>
    <row r="230" spans="1:26" x14ac:dyDescent="0.2">
      <c r="A230" s="1059"/>
      <c r="B230" s="330">
        <v>45950</v>
      </c>
      <c r="C230" s="434" t="str">
        <f t="shared" si="25"/>
        <v>(月)</v>
      </c>
      <c r="D230" s="560" t="s">
        <v>404</v>
      </c>
      <c r="E230" s="503">
        <v>3.5</v>
      </c>
      <c r="F230" s="504">
        <v>16.3</v>
      </c>
      <c r="G230" s="11">
        <v>20.8</v>
      </c>
      <c r="H230" s="221">
        <v>21</v>
      </c>
      <c r="I230" s="12">
        <v>5.2</v>
      </c>
      <c r="J230" s="219">
        <v>2.1</v>
      </c>
      <c r="K230" s="11">
        <v>7.4</v>
      </c>
      <c r="L230" s="219">
        <v>7.48</v>
      </c>
      <c r="M230" s="12">
        <v>28.7</v>
      </c>
      <c r="N230" s="221">
        <v>28.5</v>
      </c>
      <c r="O230" s="220">
        <v>51.6</v>
      </c>
      <c r="P230" s="220">
        <v>87.2</v>
      </c>
      <c r="Q230" s="561">
        <v>23.5</v>
      </c>
      <c r="R230" s="507">
        <v>185</v>
      </c>
      <c r="S230" s="562">
        <v>0.08</v>
      </c>
      <c r="T230" s="639">
        <v>222</v>
      </c>
      <c r="U230" s="866">
        <v>31</v>
      </c>
      <c r="V230" s="80"/>
      <c r="W230" s="3" t="s">
        <v>195</v>
      </c>
      <c r="X230" s="236" t="s">
        <v>311</v>
      </c>
      <c r="Y230" s="138">
        <v>2.11</v>
      </c>
      <c r="Z230" s="225">
        <v>2.11</v>
      </c>
    </row>
    <row r="231" spans="1:26" x14ac:dyDescent="0.2">
      <c r="A231" s="1059"/>
      <c r="B231" s="330">
        <v>45951</v>
      </c>
      <c r="C231" s="434" t="str">
        <f t="shared" si="25"/>
        <v>(火)</v>
      </c>
      <c r="D231" s="560" t="s">
        <v>406</v>
      </c>
      <c r="E231" s="503">
        <v>0</v>
      </c>
      <c r="F231" s="504">
        <v>14.7</v>
      </c>
      <c r="G231" s="11">
        <v>20.3</v>
      </c>
      <c r="H231" s="221">
        <v>20.5</v>
      </c>
      <c r="I231" s="12">
        <v>6.9</v>
      </c>
      <c r="J231" s="219">
        <v>2</v>
      </c>
      <c r="K231" s="11">
        <v>7.41</v>
      </c>
      <c r="L231" s="219">
        <v>7.47</v>
      </c>
      <c r="M231" s="12">
        <v>27.8</v>
      </c>
      <c r="N231" s="221">
        <v>28.4</v>
      </c>
      <c r="O231" s="220">
        <v>50.6</v>
      </c>
      <c r="P231" s="220">
        <v>87.4</v>
      </c>
      <c r="Q231" s="561">
        <v>23.2</v>
      </c>
      <c r="R231" s="507">
        <v>184</v>
      </c>
      <c r="S231" s="562">
        <v>0.08</v>
      </c>
      <c r="T231" s="639">
        <v>299</v>
      </c>
      <c r="U231" s="866">
        <v>36</v>
      </c>
      <c r="V231" s="80"/>
      <c r="W231" s="3" t="s">
        <v>196</v>
      </c>
      <c r="X231" s="236" t="s">
        <v>311</v>
      </c>
      <c r="Y231" s="138">
        <v>0.115</v>
      </c>
      <c r="Z231" s="225">
        <v>9.9000000000000005E-2</v>
      </c>
    </row>
    <row r="232" spans="1:26" x14ac:dyDescent="0.2">
      <c r="A232" s="1059"/>
      <c r="B232" s="330">
        <v>45952</v>
      </c>
      <c r="C232" s="434" t="str">
        <f t="shared" si="25"/>
        <v>(水)</v>
      </c>
      <c r="D232" s="560" t="s">
        <v>404</v>
      </c>
      <c r="E232" s="503">
        <v>6.5</v>
      </c>
      <c r="F232" s="504">
        <v>13.3</v>
      </c>
      <c r="G232" s="11">
        <v>19.5</v>
      </c>
      <c r="H232" s="221">
        <v>19.7</v>
      </c>
      <c r="I232" s="12">
        <v>5.6</v>
      </c>
      <c r="J232" s="219">
        <v>2</v>
      </c>
      <c r="K232" s="11">
        <v>7.37</v>
      </c>
      <c r="L232" s="219">
        <v>7.48</v>
      </c>
      <c r="M232" s="12">
        <v>28</v>
      </c>
      <c r="N232" s="221">
        <v>28</v>
      </c>
      <c r="O232" s="220">
        <v>49.8</v>
      </c>
      <c r="P232" s="220">
        <v>85.2</v>
      </c>
      <c r="Q232" s="561">
        <v>24</v>
      </c>
      <c r="R232" s="507">
        <v>180</v>
      </c>
      <c r="S232" s="562">
        <v>0.08</v>
      </c>
      <c r="T232" s="639">
        <v>274</v>
      </c>
      <c r="U232" s="866">
        <v>36</v>
      </c>
      <c r="V232" s="80"/>
      <c r="W232" s="3" t="s">
        <v>197</v>
      </c>
      <c r="X232" s="236" t="s">
        <v>311</v>
      </c>
      <c r="Y232" s="136">
        <v>31.4</v>
      </c>
      <c r="Z232" s="224">
        <v>31.6</v>
      </c>
    </row>
    <row r="233" spans="1:26" x14ac:dyDescent="0.2">
      <c r="A233" s="1059"/>
      <c r="B233" s="330">
        <v>45953</v>
      </c>
      <c r="C233" s="434" t="str">
        <f t="shared" si="25"/>
        <v>(木)</v>
      </c>
      <c r="D233" s="560" t="s">
        <v>406</v>
      </c>
      <c r="E233" s="503" t="s">
        <v>24</v>
      </c>
      <c r="F233" s="504">
        <v>13.3</v>
      </c>
      <c r="G233" s="11">
        <v>18.5</v>
      </c>
      <c r="H233" s="221">
        <v>18.8</v>
      </c>
      <c r="I233" s="12">
        <v>6.6</v>
      </c>
      <c r="J233" s="219">
        <v>2.9</v>
      </c>
      <c r="K233" s="11">
        <v>7.47</v>
      </c>
      <c r="L233" s="219">
        <v>7.49</v>
      </c>
      <c r="M233" s="12">
        <v>26.8</v>
      </c>
      <c r="N233" s="221">
        <v>26.8</v>
      </c>
      <c r="O233" s="220">
        <v>47.7</v>
      </c>
      <c r="P233" s="220">
        <v>83.2</v>
      </c>
      <c r="Q233" s="561">
        <v>23.5</v>
      </c>
      <c r="R233" s="507">
        <v>172</v>
      </c>
      <c r="S233" s="562">
        <v>0.1</v>
      </c>
      <c r="T233" s="639">
        <v>496</v>
      </c>
      <c r="U233" s="866">
        <v>36</v>
      </c>
      <c r="V233" s="80"/>
      <c r="W233" s="3" t="s">
        <v>17</v>
      </c>
      <c r="X233" s="236" t="s">
        <v>311</v>
      </c>
      <c r="Y233" s="136">
        <v>21.9</v>
      </c>
      <c r="Z233" s="224">
        <v>21.4</v>
      </c>
    </row>
    <row r="234" spans="1:26" x14ac:dyDescent="0.2">
      <c r="A234" s="1059"/>
      <c r="B234" s="330">
        <v>45954</v>
      </c>
      <c r="C234" s="434" t="str">
        <f t="shared" si="25"/>
        <v>(金)</v>
      </c>
      <c r="D234" s="560" t="s">
        <v>406</v>
      </c>
      <c r="E234" s="503">
        <v>1</v>
      </c>
      <c r="F234" s="504">
        <v>12.9</v>
      </c>
      <c r="G234" s="11">
        <v>18</v>
      </c>
      <c r="H234" s="221">
        <v>18.2</v>
      </c>
      <c r="I234" s="12">
        <v>5.5</v>
      </c>
      <c r="J234" s="219">
        <v>2.2999999999999998</v>
      </c>
      <c r="K234" s="11">
        <v>7.43</v>
      </c>
      <c r="L234" s="219">
        <v>7.46</v>
      </c>
      <c r="M234" s="12">
        <v>27.5</v>
      </c>
      <c r="N234" s="221">
        <v>27.2</v>
      </c>
      <c r="O234" s="220">
        <v>50.4</v>
      </c>
      <c r="P234" s="220">
        <v>84.2</v>
      </c>
      <c r="Q234" s="561">
        <v>23.5</v>
      </c>
      <c r="R234" s="507">
        <v>178</v>
      </c>
      <c r="S234" s="562">
        <v>0.09</v>
      </c>
      <c r="T234" s="639">
        <v>274</v>
      </c>
      <c r="U234" s="866">
        <v>36</v>
      </c>
      <c r="V234" s="80"/>
      <c r="W234" s="3" t="s">
        <v>198</v>
      </c>
      <c r="X234" s="236" t="s">
        <v>184</v>
      </c>
      <c r="Y234" s="274">
        <v>4.7</v>
      </c>
      <c r="Z234" s="286">
        <v>4.5999999999999996</v>
      </c>
    </row>
    <row r="235" spans="1:26" x14ac:dyDescent="0.2">
      <c r="A235" s="1059"/>
      <c r="B235" s="330">
        <v>45955</v>
      </c>
      <c r="C235" s="434" t="str">
        <f t="shared" si="25"/>
        <v>(土)</v>
      </c>
      <c r="D235" s="560" t="s">
        <v>404</v>
      </c>
      <c r="E235" s="503">
        <v>6</v>
      </c>
      <c r="F235" s="504">
        <v>13.1</v>
      </c>
      <c r="G235" s="11">
        <v>17.399999999999999</v>
      </c>
      <c r="H235" s="221">
        <v>17.7</v>
      </c>
      <c r="I235" s="12">
        <v>5.3</v>
      </c>
      <c r="J235" s="219">
        <v>1.9</v>
      </c>
      <c r="K235" s="11">
        <v>7.51</v>
      </c>
      <c r="L235" s="219">
        <v>7.45</v>
      </c>
      <c r="M235" s="12">
        <v>27.4</v>
      </c>
      <c r="N235" s="221">
        <v>27</v>
      </c>
      <c r="O235" s="220"/>
      <c r="P235" s="220"/>
      <c r="Q235" s="561"/>
      <c r="R235" s="507"/>
      <c r="S235" s="562"/>
      <c r="T235" s="639">
        <v>274</v>
      </c>
      <c r="U235" s="866">
        <v>36</v>
      </c>
      <c r="V235" s="80"/>
      <c r="W235" s="3" t="s">
        <v>199</v>
      </c>
      <c r="X235" s="236" t="s">
        <v>311</v>
      </c>
      <c r="Y235" s="274">
        <v>6.8</v>
      </c>
      <c r="Z235" s="286">
        <v>3.5</v>
      </c>
    </row>
    <row r="236" spans="1:26" x14ac:dyDescent="0.2">
      <c r="A236" s="1059"/>
      <c r="B236" s="330">
        <v>45956</v>
      </c>
      <c r="C236" s="434" t="str">
        <f t="shared" si="25"/>
        <v>(日)</v>
      </c>
      <c r="D236" s="560" t="s">
        <v>404</v>
      </c>
      <c r="E236" s="503">
        <v>11.5</v>
      </c>
      <c r="F236" s="504">
        <v>14.7</v>
      </c>
      <c r="G236" s="11">
        <v>17.100000000000001</v>
      </c>
      <c r="H236" s="221">
        <v>17.3</v>
      </c>
      <c r="I236" s="12">
        <v>5.2</v>
      </c>
      <c r="J236" s="219">
        <v>1.8</v>
      </c>
      <c r="K236" s="11">
        <v>7.46</v>
      </c>
      <c r="L236" s="219">
        <v>7.41</v>
      </c>
      <c r="M236" s="12">
        <v>27.4</v>
      </c>
      <c r="N236" s="221">
        <v>27.6</v>
      </c>
      <c r="O236" s="220"/>
      <c r="P236" s="220"/>
      <c r="Q236" s="561"/>
      <c r="R236" s="507"/>
      <c r="S236" s="562"/>
      <c r="T236" s="639">
        <v>205</v>
      </c>
      <c r="U236" s="866">
        <v>36</v>
      </c>
      <c r="V236" s="80"/>
      <c r="W236" s="3"/>
      <c r="X236" s="287"/>
      <c r="Y236" s="309"/>
      <c r="Z236" s="310"/>
    </row>
    <row r="237" spans="1:26" x14ac:dyDescent="0.2">
      <c r="A237" s="1059"/>
      <c r="B237" s="330">
        <v>45957</v>
      </c>
      <c r="C237" s="434" t="str">
        <f t="shared" si="25"/>
        <v>(月)</v>
      </c>
      <c r="D237" s="560" t="s">
        <v>406</v>
      </c>
      <c r="E237" s="503" t="s">
        <v>24</v>
      </c>
      <c r="F237" s="504">
        <v>17.899999999999999</v>
      </c>
      <c r="G237" s="11">
        <v>17.2</v>
      </c>
      <c r="H237" s="221">
        <v>17.2</v>
      </c>
      <c r="I237" s="12">
        <v>4.2</v>
      </c>
      <c r="J237" s="219">
        <v>2</v>
      </c>
      <c r="K237" s="11">
        <v>7.41</v>
      </c>
      <c r="L237" s="219">
        <v>7.41</v>
      </c>
      <c r="M237" s="12">
        <v>27.7</v>
      </c>
      <c r="N237" s="221">
        <v>27.7</v>
      </c>
      <c r="O237" s="220">
        <v>52.1</v>
      </c>
      <c r="P237" s="220">
        <v>87.2</v>
      </c>
      <c r="Q237" s="561">
        <v>23.1</v>
      </c>
      <c r="R237" s="507">
        <v>182</v>
      </c>
      <c r="S237" s="562">
        <v>0.08</v>
      </c>
      <c r="T237" s="639">
        <v>77</v>
      </c>
      <c r="U237" s="866">
        <v>44</v>
      </c>
      <c r="V237" s="80"/>
      <c r="W237" s="3"/>
      <c r="X237" s="287"/>
      <c r="Y237" s="288"/>
      <c r="Z237" s="287"/>
    </row>
    <row r="238" spans="1:26" x14ac:dyDescent="0.2">
      <c r="A238" s="1059"/>
      <c r="B238" s="330">
        <v>45958</v>
      </c>
      <c r="C238" s="434" t="str">
        <f t="shared" si="25"/>
        <v>(火)</v>
      </c>
      <c r="D238" s="560" t="s">
        <v>406</v>
      </c>
      <c r="E238" s="503" t="s">
        <v>24</v>
      </c>
      <c r="F238" s="504">
        <v>16.2</v>
      </c>
      <c r="G238" s="11">
        <v>16.8</v>
      </c>
      <c r="H238" s="221">
        <v>17</v>
      </c>
      <c r="I238" s="12">
        <v>5</v>
      </c>
      <c r="J238" s="219">
        <v>2.2999999999999998</v>
      </c>
      <c r="K238" s="11">
        <v>7.5</v>
      </c>
      <c r="L238" s="219">
        <v>7.46</v>
      </c>
      <c r="M238" s="12">
        <v>26.8</v>
      </c>
      <c r="N238" s="221">
        <v>27.1</v>
      </c>
      <c r="O238" s="220">
        <v>51.1</v>
      </c>
      <c r="P238" s="220">
        <v>83.8</v>
      </c>
      <c r="Q238" s="561">
        <v>23.1</v>
      </c>
      <c r="R238" s="507">
        <v>178</v>
      </c>
      <c r="S238" s="562">
        <v>0.1</v>
      </c>
      <c r="T238" s="639">
        <v>34</v>
      </c>
      <c r="U238" s="866">
        <v>52</v>
      </c>
      <c r="V238" s="80"/>
      <c r="W238" s="289"/>
      <c r="X238" s="290"/>
      <c r="Y238" s="291"/>
      <c r="Z238" s="290"/>
    </row>
    <row r="239" spans="1:26" x14ac:dyDescent="0.2">
      <c r="A239" s="1059"/>
      <c r="B239" s="330">
        <v>45959</v>
      </c>
      <c r="C239" s="434" t="str">
        <f t="shared" si="25"/>
        <v>(水)</v>
      </c>
      <c r="D239" s="560" t="s">
        <v>406</v>
      </c>
      <c r="E239" s="503" t="s">
        <v>24</v>
      </c>
      <c r="F239" s="504">
        <v>13.6</v>
      </c>
      <c r="G239" s="11">
        <v>16.600000000000001</v>
      </c>
      <c r="H239" s="221">
        <v>16.7</v>
      </c>
      <c r="I239" s="12">
        <v>8.1999999999999993</v>
      </c>
      <c r="J239" s="219">
        <v>2.4</v>
      </c>
      <c r="K239" s="11">
        <v>7.54</v>
      </c>
      <c r="L239" s="219">
        <v>7.5</v>
      </c>
      <c r="M239" s="12">
        <v>26.6</v>
      </c>
      <c r="N239" s="221">
        <v>26.8</v>
      </c>
      <c r="O239" s="220">
        <v>50.6</v>
      </c>
      <c r="P239" s="220">
        <v>83.2</v>
      </c>
      <c r="Q239" s="561">
        <v>22.7</v>
      </c>
      <c r="R239" s="507">
        <v>172</v>
      </c>
      <c r="S239" s="562">
        <v>0.1</v>
      </c>
      <c r="T239" s="639">
        <v>325</v>
      </c>
      <c r="U239" s="866">
        <v>32</v>
      </c>
      <c r="V239" s="80"/>
      <c r="W239" s="9" t="s">
        <v>23</v>
      </c>
      <c r="X239" s="1" t="s">
        <v>24</v>
      </c>
      <c r="Y239" s="1" t="s">
        <v>24</v>
      </c>
      <c r="Z239" s="335" t="s">
        <v>24</v>
      </c>
    </row>
    <row r="240" spans="1:26" ht="13.5" customHeight="1" x14ac:dyDescent="0.2">
      <c r="A240" s="1059"/>
      <c r="B240" s="330">
        <v>45960</v>
      </c>
      <c r="C240" s="434" t="str">
        <f t="shared" si="25"/>
        <v>(木)</v>
      </c>
      <c r="D240" s="560" t="s">
        <v>405</v>
      </c>
      <c r="E240" s="503">
        <v>1.5</v>
      </c>
      <c r="F240" s="504">
        <v>13.7</v>
      </c>
      <c r="G240" s="11">
        <v>16.100000000000001</v>
      </c>
      <c r="H240" s="221">
        <v>16.3</v>
      </c>
      <c r="I240" s="12">
        <v>6.4</v>
      </c>
      <c r="J240" s="219">
        <v>1.8</v>
      </c>
      <c r="K240" s="11">
        <v>7.44</v>
      </c>
      <c r="L240" s="219">
        <v>7.43</v>
      </c>
      <c r="M240" s="12">
        <v>26.8</v>
      </c>
      <c r="N240" s="221">
        <v>26.5</v>
      </c>
      <c r="O240" s="220">
        <v>49.2</v>
      </c>
      <c r="P240" s="220">
        <v>82.2</v>
      </c>
      <c r="Q240" s="561">
        <v>23</v>
      </c>
      <c r="R240" s="507">
        <v>172</v>
      </c>
      <c r="S240" s="562">
        <v>0.08</v>
      </c>
      <c r="T240" s="639">
        <v>334</v>
      </c>
      <c r="U240" s="866">
        <v>31</v>
      </c>
      <c r="V240" s="80"/>
      <c r="W240" s="603" t="s">
        <v>299</v>
      </c>
      <c r="X240" s="604"/>
      <c r="Y240" s="604"/>
      <c r="Z240" s="605"/>
    </row>
    <row r="241" spans="1:26" x14ac:dyDescent="0.2">
      <c r="A241" s="1059"/>
      <c r="B241" s="330">
        <v>45961</v>
      </c>
      <c r="C241" s="434" t="str">
        <f t="shared" si="25"/>
        <v>(金)</v>
      </c>
      <c r="D241" s="573" t="s">
        <v>406</v>
      </c>
      <c r="E241" s="526">
        <v>40.5</v>
      </c>
      <c r="F241" s="564">
        <v>14.8</v>
      </c>
      <c r="G241" s="368">
        <v>16.3</v>
      </c>
      <c r="H241" s="298">
        <v>16.3</v>
      </c>
      <c r="I241" s="566">
        <v>6.7</v>
      </c>
      <c r="J241" s="565">
        <v>1.8</v>
      </c>
      <c r="K241" s="368">
        <v>7.5</v>
      </c>
      <c r="L241" s="298">
        <v>7.43</v>
      </c>
      <c r="M241" s="566">
        <v>25.6</v>
      </c>
      <c r="N241" s="565">
        <v>26.2</v>
      </c>
      <c r="O241" s="567">
        <v>47.6</v>
      </c>
      <c r="P241" s="567">
        <v>81.400000000000006</v>
      </c>
      <c r="Q241" s="568">
        <v>22.4</v>
      </c>
      <c r="R241" s="569">
        <v>170</v>
      </c>
      <c r="S241" s="570">
        <v>0.08</v>
      </c>
      <c r="T241" s="574">
        <v>316</v>
      </c>
      <c r="U241" s="871">
        <v>31</v>
      </c>
      <c r="V241" s="80"/>
      <c r="W241" s="606"/>
      <c r="X241" s="607"/>
      <c r="Y241" s="607"/>
      <c r="Z241" s="608"/>
    </row>
    <row r="242" spans="1:26" s="1" customFormat="1" ht="13.5" customHeight="1" x14ac:dyDescent="0.2">
      <c r="A242" s="1059"/>
      <c r="B242" s="1051" t="s">
        <v>238</v>
      </c>
      <c r="C242" s="1051"/>
      <c r="D242" s="508"/>
      <c r="E242" s="493">
        <f>MAX(E211:E241)</f>
        <v>40.5</v>
      </c>
      <c r="F242" s="509">
        <f t="shared" ref="F242:U242" si="26">IF(COUNT(F211:F241)=0,"",MAX(F211:F241))</f>
        <v>25.3</v>
      </c>
      <c r="G242" s="10">
        <f t="shared" si="26"/>
        <v>25.8</v>
      </c>
      <c r="H242" s="218">
        <f t="shared" si="26"/>
        <v>25.7</v>
      </c>
      <c r="I242" s="495">
        <f t="shared" si="26"/>
        <v>10.199999999999999</v>
      </c>
      <c r="J242" s="496">
        <f t="shared" si="26"/>
        <v>2.9</v>
      </c>
      <c r="K242" s="10">
        <f t="shared" si="26"/>
        <v>7.58</v>
      </c>
      <c r="L242" s="218">
        <f t="shared" si="26"/>
        <v>7.61</v>
      </c>
      <c r="M242" s="495">
        <f t="shared" si="26"/>
        <v>28.7</v>
      </c>
      <c r="N242" s="496">
        <f t="shared" si="26"/>
        <v>28.5</v>
      </c>
      <c r="O242" s="497">
        <f t="shared" si="26"/>
        <v>52.6</v>
      </c>
      <c r="P242" s="497">
        <f t="shared" si="26"/>
        <v>87.4</v>
      </c>
      <c r="Q242" s="547">
        <f t="shared" si="26"/>
        <v>24</v>
      </c>
      <c r="R242" s="513">
        <f t="shared" si="26"/>
        <v>185</v>
      </c>
      <c r="S242" s="514">
        <f t="shared" si="26"/>
        <v>0.1</v>
      </c>
      <c r="T242" s="857">
        <f t="shared" si="26"/>
        <v>496</v>
      </c>
      <c r="U242" s="865">
        <f t="shared" si="26"/>
        <v>66</v>
      </c>
      <c r="V242" s="81"/>
      <c r="W242" s="606"/>
      <c r="X242" s="607"/>
      <c r="Y242" s="607"/>
      <c r="Z242" s="608"/>
    </row>
    <row r="243" spans="1:26" s="1" customFormat="1" ht="13.5" customHeight="1" x14ac:dyDescent="0.2">
      <c r="A243" s="1059"/>
      <c r="B243" s="1052" t="s">
        <v>239</v>
      </c>
      <c r="C243" s="1052"/>
      <c r="D243" s="229"/>
      <c r="E243" s="230">
        <f>MIN(E211:E241)</f>
        <v>0</v>
      </c>
      <c r="F243" s="516">
        <f t="shared" ref="F243:U243" si="27">IF(COUNT(F211:F241)=0,"",MIN(F211:F241))</f>
        <v>12.9</v>
      </c>
      <c r="G243" s="11">
        <f t="shared" si="27"/>
        <v>16.100000000000001</v>
      </c>
      <c r="H243" s="219">
        <f t="shared" si="27"/>
        <v>16.3</v>
      </c>
      <c r="I243" s="12">
        <f t="shared" si="27"/>
        <v>3.6</v>
      </c>
      <c r="J243" s="221">
        <f t="shared" si="27"/>
        <v>1.8</v>
      </c>
      <c r="K243" s="11">
        <f t="shared" si="27"/>
        <v>7.29</v>
      </c>
      <c r="L243" s="219">
        <f t="shared" si="27"/>
        <v>7.41</v>
      </c>
      <c r="M243" s="12">
        <f t="shared" si="27"/>
        <v>25.6</v>
      </c>
      <c r="N243" s="221">
        <f t="shared" si="27"/>
        <v>26.2</v>
      </c>
      <c r="O243" s="220">
        <f t="shared" si="27"/>
        <v>47.6</v>
      </c>
      <c r="P243" s="220">
        <f t="shared" si="27"/>
        <v>80.400000000000006</v>
      </c>
      <c r="Q243" s="519">
        <f t="shared" si="27"/>
        <v>19.5</v>
      </c>
      <c r="R243" s="520">
        <f t="shared" si="27"/>
        <v>170</v>
      </c>
      <c r="S243" s="521">
        <f t="shared" si="27"/>
        <v>7.0000000000000007E-2</v>
      </c>
      <c r="T243" s="856"/>
      <c r="U243" s="866">
        <f t="shared" si="27"/>
        <v>31</v>
      </c>
      <c r="V243" s="81"/>
      <c r="W243" s="606"/>
      <c r="X243" s="607"/>
      <c r="Y243" s="607"/>
      <c r="Z243" s="608"/>
    </row>
    <row r="244" spans="1:26" s="1" customFormat="1" ht="13.5" customHeight="1" x14ac:dyDescent="0.2">
      <c r="A244" s="1059"/>
      <c r="B244" s="1052" t="s">
        <v>240</v>
      </c>
      <c r="C244" s="1052"/>
      <c r="D244" s="229"/>
      <c r="E244" s="231"/>
      <c r="F244" s="523">
        <f t="shared" ref="F244:U244" si="28">IF(COUNT(F211:F241)=0,"",AVERAGE(F211:F241))</f>
        <v>18.532258064516128</v>
      </c>
      <c r="G244" s="307">
        <f t="shared" si="28"/>
        <v>21.06451612903226</v>
      </c>
      <c r="H244" s="539">
        <f t="shared" si="28"/>
        <v>21.177419354838712</v>
      </c>
      <c r="I244" s="540">
        <f t="shared" si="28"/>
        <v>5.7387096774193536</v>
      </c>
      <c r="J244" s="541">
        <f t="shared" si="28"/>
        <v>2.274193548387097</v>
      </c>
      <c r="K244" s="307">
        <f t="shared" si="28"/>
        <v>7.444838709677418</v>
      </c>
      <c r="L244" s="539">
        <f t="shared" si="28"/>
        <v>7.4819354838709682</v>
      </c>
      <c r="M244" s="540">
        <f t="shared" si="28"/>
        <v>27.058064516129029</v>
      </c>
      <c r="N244" s="541">
        <f t="shared" si="28"/>
        <v>27.087096774193547</v>
      </c>
      <c r="O244" s="542">
        <f t="shared" si="28"/>
        <v>50.295454545454547</v>
      </c>
      <c r="P244" s="542">
        <f t="shared" si="28"/>
        <v>83.345454545454558</v>
      </c>
      <c r="Q244" s="549">
        <f t="shared" si="28"/>
        <v>22.222727272727273</v>
      </c>
      <c r="R244" s="550">
        <f t="shared" si="28"/>
        <v>175.68181818181819</v>
      </c>
      <c r="S244" s="551">
        <f t="shared" si="28"/>
        <v>8.4545454545454576E-2</v>
      </c>
      <c r="T244" s="858"/>
      <c r="U244" s="869">
        <f t="shared" si="28"/>
        <v>39.935483870967744</v>
      </c>
      <c r="V244" s="81"/>
      <c r="W244" s="606"/>
      <c r="X244" s="607"/>
      <c r="Y244" s="607"/>
      <c r="Z244" s="608"/>
    </row>
    <row r="245" spans="1:26" s="1" customFormat="1" ht="13.5" customHeight="1" x14ac:dyDescent="0.2">
      <c r="A245" s="1064"/>
      <c r="B245" s="1053" t="s">
        <v>241</v>
      </c>
      <c r="C245" s="1053"/>
      <c r="D245" s="525"/>
      <c r="E245" s="526">
        <f>SUM(E211:E241)</f>
        <v>94</v>
      </c>
      <c r="F245" s="232"/>
      <c r="G245" s="232"/>
      <c r="H245" s="390"/>
      <c r="I245" s="232"/>
      <c r="J245" s="390"/>
      <c r="K245" s="528"/>
      <c r="L245" s="529"/>
      <c r="M245" s="553"/>
      <c r="N245" s="554"/>
      <c r="O245" s="555"/>
      <c r="P245" s="555"/>
      <c r="Q245" s="556"/>
      <c r="R245" s="234"/>
      <c r="S245" s="235"/>
      <c r="T245" s="859">
        <f>SUM(T211:T241)</f>
        <v>6607</v>
      </c>
      <c r="U245" s="870"/>
      <c r="V245" s="81"/>
      <c r="W245" s="617"/>
      <c r="X245" s="618"/>
      <c r="Y245" s="618"/>
      <c r="Z245" s="334"/>
    </row>
    <row r="246" spans="1:26" ht="13.5" customHeight="1" x14ac:dyDescent="0.2">
      <c r="A246" s="1058" t="s">
        <v>232</v>
      </c>
      <c r="B246" s="329">
        <v>45962</v>
      </c>
      <c r="C246" s="433" t="str">
        <f>IF(B246="","",IF(WEEKDAY(B246)=1,"(日)",IF(WEEKDAY(B246)=2,"(月)",IF(WEEKDAY(B246)=3,"(火)",IF(WEEKDAY(B246)=4,"(水)",IF(WEEKDAY(B246)=5,"(木)",IF(WEEKDAY(B246)=6,"(金)","(土)")))))))</f>
        <v>(土)</v>
      </c>
      <c r="D246" s="558" t="s">
        <v>405</v>
      </c>
      <c r="E246" s="493">
        <v>1</v>
      </c>
      <c r="F246" s="494">
        <v>17.899999999999999</v>
      </c>
      <c r="G246" s="10">
        <v>16.8</v>
      </c>
      <c r="H246" s="496">
        <v>16.600000000000001</v>
      </c>
      <c r="I246" s="495">
        <v>6.5</v>
      </c>
      <c r="J246" s="218">
        <v>1.8</v>
      </c>
      <c r="K246" s="10">
        <v>7.45</v>
      </c>
      <c r="L246" s="218">
        <v>7.45</v>
      </c>
      <c r="M246" s="495">
        <v>25.2</v>
      </c>
      <c r="N246" s="496">
        <v>25.4</v>
      </c>
      <c r="O246" s="497"/>
      <c r="P246" s="497"/>
      <c r="Q246" s="547"/>
      <c r="R246" s="501"/>
      <c r="S246" s="559"/>
      <c r="T246" s="632">
        <v>274</v>
      </c>
      <c r="U246" s="865">
        <v>40</v>
      </c>
      <c r="V246" s="83" t="s">
        <v>24</v>
      </c>
      <c r="W246" s="340" t="s">
        <v>284</v>
      </c>
      <c r="X246" s="344"/>
      <c r="Y246" s="343">
        <v>45974</v>
      </c>
      <c r="Z246" s="341"/>
    </row>
    <row r="247" spans="1:26" x14ac:dyDescent="0.2">
      <c r="A247" s="1059"/>
      <c r="B247" s="330">
        <v>45963</v>
      </c>
      <c r="C247" s="434" t="str">
        <f t="shared" ref="C247:C275" si="29">IF(B247="","",IF(WEEKDAY(B247)=1,"(日)",IF(WEEKDAY(B247)=2,"(月)",IF(WEEKDAY(B247)=3,"(火)",IF(WEEKDAY(B247)=4,"(水)",IF(WEEKDAY(B247)=5,"(木)",IF(WEEKDAY(B247)=6,"(金)","(土)")))))))</f>
        <v>(日)</v>
      </c>
      <c r="D247" s="560" t="s">
        <v>406</v>
      </c>
      <c r="E247" s="503" t="s">
        <v>24</v>
      </c>
      <c r="F247" s="504">
        <v>14.3</v>
      </c>
      <c r="G247" s="11">
        <v>16.5</v>
      </c>
      <c r="H247" s="221">
        <v>16.3</v>
      </c>
      <c r="I247" s="12">
        <v>10.1</v>
      </c>
      <c r="J247" s="219">
        <v>2</v>
      </c>
      <c r="K247" s="11">
        <v>7.4</v>
      </c>
      <c r="L247" s="219">
        <v>7.32</v>
      </c>
      <c r="M247" s="12">
        <v>22</v>
      </c>
      <c r="N247" s="221">
        <v>24.4</v>
      </c>
      <c r="O247" s="220"/>
      <c r="P247" s="220"/>
      <c r="Q247" s="561"/>
      <c r="R247" s="507"/>
      <c r="S247" s="562"/>
      <c r="T247" s="639">
        <v>312</v>
      </c>
      <c r="U247" s="866">
        <v>92</v>
      </c>
      <c r="V247" s="83" t="s">
        <v>24</v>
      </c>
      <c r="W247" s="345" t="s">
        <v>2</v>
      </c>
      <c r="X247" s="346" t="s">
        <v>303</v>
      </c>
      <c r="Y247" s="448">
        <v>11</v>
      </c>
      <c r="Z247" s="350"/>
    </row>
    <row r="248" spans="1:26" x14ac:dyDescent="0.2">
      <c r="A248" s="1059"/>
      <c r="B248" s="330">
        <v>45964</v>
      </c>
      <c r="C248" s="434" t="str">
        <f t="shared" si="29"/>
        <v>(月)</v>
      </c>
      <c r="D248" s="560" t="s">
        <v>405</v>
      </c>
      <c r="E248" s="503" t="s">
        <v>24</v>
      </c>
      <c r="F248" s="504">
        <v>14.2</v>
      </c>
      <c r="G248" s="11">
        <v>15.7</v>
      </c>
      <c r="H248" s="221">
        <v>16.100000000000001</v>
      </c>
      <c r="I248" s="12">
        <v>8.1999999999999993</v>
      </c>
      <c r="J248" s="219">
        <v>2.2999999999999998</v>
      </c>
      <c r="K248" s="11">
        <v>7.44</v>
      </c>
      <c r="L248" s="219">
        <v>7.33</v>
      </c>
      <c r="M248" s="12">
        <v>21.9</v>
      </c>
      <c r="N248" s="221">
        <v>22.4</v>
      </c>
      <c r="O248" s="220"/>
      <c r="P248" s="220"/>
      <c r="Q248" s="561"/>
      <c r="R248" s="507"/>
      <c r="S248" s="562"/>
      <c r="T248" s="639">
        <v>248</v>
      </c>
      <c r="U248" s="866">
        <v>57</v>
      </c>
      <c r="V248" s="83" t="s">
        <v>24</v>
      </c>
      <c r="W248" s="4" t="s">
        <v>19</v>
      </c>
      <c r="X248" s="5" t="s">
        <v>20</v>
      </c>
      <c r="Y248" s="6" t="s">
        <v>21</v>
      </c>
      <c r="Z248" s="5" t="s">
        <v>22</v>
      </c>
    </row>
    <row r="249" spans="1:26" x14ac:dyDescent="0.2">
      <c r="A249" s="1059"/>
      <c r="B249" s="330">
        <v>45965</v>
      </c>
      <c r="C249" s="434" t="str">
        <f t="shared" si="29"/>
        <v>(火)</v>
      </c>
      <c r="D249" s="560" t="s">
        <v>405</v>
      </c>
      <c r="E249" s="503" t="s">
        <v>24</v>
      </c>
      <c r="F249" s="504">
        <v>13.3</v>
      </c>
      <c r="G249" s="11">
        <v>15</v>
      </c>
      <c r="H249" s="221">
        <v>15.3</v>
      </c>
      <c r="I249" s="12">
        <v>7.2</v>
      </c>
      <c r="J249" s="219">
        <v>2.2000000000000002</v>
      </c>
      <c r="K249" s="11">
        <v>7.56</v>
      </c>
      <c r="L249" s="219">
        <v>7.44</v>
      </c>
      <c r="M249" s="12">
        <v>22.8</v>
      </c>
      <c r="N249" s="221">
        <v>23</v>
      </c>
      <c r="O249" s="220">
        <v>42.5</v>
      </c>
      <c r="P249" s="220">
        <v>70.099999999999994</v>
      </c>
      <c r="Q249" s="561">
        <v>18.899999999999999</v>
      </c>
      <c r="R249" s="507">
        <v>152</v>
      </c>
      <c r="S249" s="562">
        <v>0.11</v>
      </c>
      <c r="T249" s="639">
        <v>301</v>
      </c>
      <c r="U249" s="866">
        <v>43</v>
      </c>
      <c r="V249" s="83" t="s">
        <v>24</v>
      </c>
      <c r="W249" s="2" t="s">
        <v>182</v>
      </c>
      <c r="X249" s="7" t="s">
        <v>11</v>
      </c>
      <c r="Y249" s="10">
        <v>13.7</v>
      </c>
      <c r="Z249" s="218">
        <v>13.8</v>
      </c>
    </row>
    <row r="250" spans="1:26" x14ac:dyDescent="0.2">
      <c r="A250" s="1059"/>
      <c r="B250" s="330">
        <v>45966</v>
      </c>
      <c r="C250" s="434" t="str">
        <f t="shared" si="29"/>
        <v>(水)</v>
      </c>
      <c r="D250" s="560" t="s">
        <v>406</v>
      </c>
      <c r="E250" s="503" t="s">
        <v>24</v>
      </c>
      <c r="F250" s="504">
        <v>11.2</v>
      </c>
      <c r="G250" s="11">
        <v>15.2</v>
      </c>
      <c r="H250" s="221">
        <v>15.2</v>
      </c>
      <c r="I250" s="12">
        <v>5.4</v>
      </c>
      <c r="J250" s="219">
        <v>2</v>
      </c>
      <c r="K250" s="11">
        <v>7.37</v>
      </c>
      <c r="L250" s="219">
        <v>7.4</v>
      </c>
      <c r="M250" s="12">
        <v>23.8</v>
      </c>
      <c r="N250" s="221">
        <v>23.4</v>
      </c>
      <c r="O250" s="220">
        <v>41.9</v>
      </c>
      <c r="P250" s="220">
        <v>70.900000000000006</v>
      </c>
      <c r="Q250" s="561">
        <v>19.2</v>
      </c>
      <c r="R250" s="507">
        <v>154</v>
      </c>
      <c r="S250" s="562">
        <v>0.09</v>
      </c>
      <c r="T250" s="639">
        <v>239</v>
      </c>
      <c r="U250" s="866">
        <v>44</v>
      </c>
      <c r="V250" s="83" t="s">
        <v>24</v>
      </c>
      <c r="W250" s="3" t="s">
        <v>183</v>
      </c>
      <c r="X250" s="8" t="s">
        <v>184</v>
      </c>
      <c r="Y250" s="11">
        <v>4</v>
      </c>
      <c r="Z250" s="219">
        <v>2.2999999999999998</v>
      </c>
    </row>
    <row r="251" spans="1:26" x14ac:dyDescent="0.2">
      <c r="A251" s="1059"/>
      <c r="B251" s="330">
        <v>45967</v>
      </c>
      <c r="C251" s="434" t="str">
        <f t="shared" si="29"/>
        <v>(木)</v>
      </c>
      <c r="D251" s="560" t="s">
        <v>406</v>
      </c>
      <c r="E251" s="503">
        <v>0.5</v>
      </c>
      <c r="F251" s="504">
        <v>13.8</v>
      </c>
      <c r="G251" s="11">
        <v>15</v>
      </c>
      <c r="H251" s="221">
        <v>15.2</v>
      </c>
      <c r="I251" s="12">
        <v>6.5</v>
      </c>
      <c r="J251" s="219">
        <v>2.2999999999999998</v>
      </c>
      <c r="K251" s="11">
        <v>7.44</v>
      </c>
      <c r="L251" s="219">
        <v>7.38</v>
      </c>
      <c r="M251" s="12">
        <v>22.3</v>
      </c>
      <c r="N251" s="221">
        <v>23.4</v>
      </c>
      <c r="O251" s="220">
        <v>42.4</v>
      </c>
      <c r="P251" s="220">
        <v>70.900000000000006</v>
      </c>
      <c r="Q251" s="561">
        <v>19.100000000000001</v>
      </c>
      <c r="R251" s="507">
        <v>155</v>
      </c>
      <c r="S251" s="562">
        <v>0.09</v>
      </c>
      <c r="T251" s="639">
        <v>301</v>
      </c>
      <c r="U251" s="866">
        <v>43</v>
      </c>
      <c r="V251" s="83" t="s">
        <v>24</v>
      </c>
      <c r="W251" s="3" t="s">
        <v>12</v>
      </c>
      <c r="X251" s="8"/>
      <c r="Y251" s="11">
        <v>7.5</v>
      </c>
      <c r="Z251" s="219">
        <v>7.56</v>
      </c>
    </row>
    <row r="252" spans="1:26" x14ac:dyDescent="0.2">
      <c r="A252" s="1059"/>
      <c r="B252" s="330">
        <v>45968</v>
      </c>
      <c r="C252" s="434" t="str">
        <f t="shared" si="29"/>
        <v>(金)</v>
      </c>
      <c r="D252" s="560" t="s">
        <v>405</v>
      </c>
      <c r="E252" s="503" t="s">
        <v>24</v>
      </c>
      <c r="F252" s="504">
        <v>15.6</v>
      </c>
      <c r="G252" s="11">
        <v>15.1</v>
      </c>
      <c r="H252" s="221">
        <v>15.2</v>
      </c>
      <c r="I252" s="12">
        <v>6.9</v>
      </c>
      <c r="J252" s="219">
        <v>2.7</v>
      </c>
      <c r="K252" s="11">
        <v>7.44</v>
      </c>
      <c r="L252" s="219">
        <v>7.42</v>
      </c>
      <c r="M252" s="12">
        <v>21.5</v>
      </c>
      <c r="N252" s="221">
        <v>22</v>
      </c>
      <c r="O252" s="220">
        <v>39.4</v>
      </c>
      <c r="P252" s="220">
        <v>67.7</v>
      </c>
      <c r="Q252" s="561">
        <v>18.3</v>
      </c>
      <c r="R252" s="507">
        <v>154</v>
      </c>
      <c r="S252" s="562">
        <v>0.12</v>
      </c>
      <c r="T252" s="639">
        <v>301</v>
      </c>
      <c r="U252" s="866">
        <v>34</v>
      </c>
      <c r="V252" s="83" t="s">
        <v>24</v>
      </c>
      <c r="W252" s="3" t="s">
        <v>185</v>
      </c>
      <c r="X252" s="8" t="s">
        <v>13</v>
      </c>
      <c r="Y252" s="307">
        <v>25.5</v>
      </c>
      <c r="Z252" s="219">
        <v>25.6</v>
      </c>
    </row>
    <row r="253" spans="1:26" x14ac:dyDescent="0.2">
      <c r="A253" s="1059"/>
      <c r="B253" s="330">
        <v>45969</v>
      </c>
      <c r="C253" s="434" t="str">
        <f t="shared" si="29"/>
        <v>(土)</v>
      </c>
      <c r="D253" s="560" t="s">
        <v>405</v>
      </c>
      <c r="E253" s="503" t="s">
        <v>24</v>
      </c>
      <c r="F253" s="504">
        <v>14.4</v>
      </c>
      <c r="G253" s="11">
        <v>14.6</v>
      </c>
      <c r="H253" s="221">
        <v>14.9</v>
      </c>
      <c r="I253" s="12">
        <v>5.8</v>
      </c>
      <c r="J253" s="219">
        <v>2.2999999999999998</v>
      </c>
      <c r="K253" s="11">
        <v>7.5</v>
      </c>
      <c r="L253" s="219">
        <v>7.46</v>
      </c>
      <c r="M253" s="12">
        <v>20.9</v>
      </c>
      <c r="N253" s="221">
        <v>20.6</v>
      </c>
      <c r="O253" s="220"/>
      <c r="P253" s="220"/>
      <c r="Q253" s="561"/>
      <c r="R253" s="507"/>
      <c r="S253" s="562"/>
      <c r="T253" s="639">
        <v>301</v>
      </c>
      <c r="U253" s="866">
        <v>31</v>
      </c>
      <c r="V253" s="83" t="s">
        <v>24</v>
      </c>
      <c r="W253" s="3" t="s">
        <v>186</v>
      </c>
      <c r="X253" s="236" t="s">
        <v>311</v>
      </c>
      <c r="Y253" s="274">
        <v>52.6</v>
      </c>
      <c r="Z253" s="239">
        <v>52.5</v>
      </c>
    </row>
    <row r="254" spans="1:26" x14ac:dyDescent="0.2">
      <c r="A254" s="1059"/>
      <c r="B254" s="330">
        <v>45970</v>
      </c>
      <c r="C254" s="434" t="str">
        <f t="shared" si="29"/>
        <v>(日)</v>
      </c>
      <c r="D254" s="560" t="s">
        <v>404</v>
      </c>
      <c r="E254" s="503">
        <v>18</v>
      </c>
      <c r="F254" s="504">
        <v>10.9</v>
      </c>
      <c r="G254" s="11">
        <v>14.2</v>
      </c>
      <c r="H254" s="221">
        <v>14.3</v>
      </c>
      <c r="I254" s="12">
        <v>6.4</v>
      </c>
      <c r="J254" s="219">
        <v>2.4</v>
      </c>
      <c r="K254" s="11">
        <v>7.46</v>
      </c>
      <c r="L254" s="219">
        <v>7.39</v>
      </c>
      <c r="M254" s="12">
        <v>20.8</v>
      </c>
      <c r="N254" s="221">
        <v>20.7</v>
      </c>
      <c r="O254" s="220"/>
      <c r="P254" s="220"/>
      <c r="Q254" s="561"/>
      <c r="R254" s="507"/>
      <c r="S254" s="562"/>
      <c r="T254" s="639">
        <v>274</v>
      </c>
      <c r="U254" s="866">
        <v>33</v>
      </c>
      <c r="V254" s="83" t="s">
        <v>24</v>
      </c>
      <c r="W254" s="3" t="s">
        <v>187</v>
      </c>
      <c r="X254" s="236" t="s">
        <v>311</v>
      </c>
      <c r="Y254" s="274">
        <v>78.599999999999994</v>
      </c>
      <c r="Z254" s="239">
        <v>79.599999999999994</v>
      </c>
    </row>
    <row r="255" spans="1:26" x14ac:dyDescent="0.2">
      <c r="A255" s="1059"/>
      <c r="B255" s="330">
        <v>45971</v>
      </c>
      <c r="C255" s="434" t="str">
        <f t="shared" si="29"/>
        <v>(月)</v>
      </c>
      <c r="D255" s="560" t="s">
        <v>405</v>
      </c>
      <c r="E255" s="503">
        <v>0</v>
      </c>
      <c r="F255" s="504">
        <v>15.1</v>
      </c>
      <c r="G255" s="11">
        <v>14.6</v>
      </c>
      <c r="H255" s="221">
        <v>14.6</v>
      </c>
      <c r="I255" s="12">
        <v>5.2</v>
      </c>
      <c r="J255" s="219">
        <v>2.2000000000000002</v>
      </c>
      <c r="K255" s="11">
        <v>7.45</v>
      </c>
      <c r="L255" s="219">
        <v>7.38</v>
      </c>
      <c r="M255" s="12">
        <v>22</v>
      </c>
      <c r="N255" s="221">
        <v>21.8</v>
      </c>
      <c r="O255" s="220">
        <v>42.1</v>
      </c>
      <c r="P255" s="220">
        <v>70.5</v>
      </c>
      <c r="Q255" s="561">
        <v>16.600000000000001</v>
      </c>
      <c r="R255" s="507">
        <v>150</v>
      </c>
      <c r="S255" s="562">
        <v>0.1</v>
      </c>
      <c r="T255" s="639">
        <v>301</v>
      </c>
      <c r="U255" s="866">
        <v>32</v>
      </c>
      <c r="V255" s="83" t="s">
        <v>24</v>
      </c>
      <c r="W255" s="3" t="s">
        <v>188</v>
      </c>
      <c r="X255" s="236" t="s">
        <v>311</v>
      </c>
      <c r="Y255" s="274">
        <v>58.1</v>
      </c>
      <c r="Z255" s="239">
        <v>57.1</v>
      </c>
    </row>
    <row r="256" spans="1:26" x14ac:dyDescent="0.2">
      <c r="A256" s="1059"/>
      <c r="B256" s="330">
        <v>45972</v>
      </c>
      <c r="C256" s="434" t="str">
        <f t="shared" si="29"/>
        <v>(火)</v>
      </c>
      <c r="D256" s="560" t="s">
        <v>406</v>
      </c>
      <c r="E256" s="503" t="s">
        <v>24</v>
      </c>
      <c r="F256" s="504">
        <v>13.2</v>
      </c>
      <c r="G256" s="11">
        <v>14</v>
      </c>
      <c r="H256" s="221">
        <v>14.3</v>
      </c>
      <c r="I256" s="12">
        <v>4.9000000000000004</v>
      </c>
      <c r="J256" s="219">
        <v>2.2000000000000002</v>
      </c>
      <c r="K256" s="11">
        <v>7.53</v>
      </c>
      <c r="L256" s="219">
        <v>7.51</v>
      </c>
      <c r="M256" s="12">
        <v>23.5</v>
      </c>
      <c r="N256" s="221">
        <v>23.4</v>
      </c>
      <c r="O256" s="220">
        <v>46.1</v>
      </c>
      <c r="P256" s="220">
        <v>74.3</v>
      </c>
      <c r="Q256" s="561">
        <v>18.3</v>
      </c>
      <c r="R256" s="507">
        <v>158</v>
      </c>
      <c r="S256" s="562">
        <v>0.1</v>
      </c>
      <c r="T256" s="639">
        <v>256</v>
      </c>
      <c r="U256" s="866">
        <v>34</v>
      </c>
      <c r="V256" s="83" t="s">
        <v>24</v>
      </c>
      <c r="W256" s="3" t="s">
        <v>189</v>
      </c>
      <c r="X256" s="236" t="s">
        <v>311</v>
      </c>
      <c r="Y256" s="274">
        <v>20.5</v>
      </c>
      <c r="Z256" s="239">
        <v>22.5</v>
      </c>
    </row>
    <row r="257" spans="1:26" x14ac:dyDescent="0.2">
      <c r="A257" s="1059"/>
      <c r="B257" s="330">
        <v>45973</v>
      </c>
      <c r="C257" s="434" t="str">
        <f t="shared" si="29"/>
        <v>(水)</v>
      </c>
      <c r="D257" s="560" t="s">
        <v>405</v>
      </c>
      <c r="E257" s="503" t="s">
        <v>24</v>
      </c>
      <c r="F257" s="504">
        <v>11.9</v>
      </c>
      <c r="G257" s="11">
        <v>13.6</v>
      </c>
      <c r="H257" s="221">
        <v>13.9</v>
      </c>
      <c r="I257" s="12">
        <v>4.5999999999999996</v>
      </c>
      <c r="J257" s="219">
        <v>2.1</v>
      </c>
      <c r="K257" s="11">
        <v>7.55</v>
      </c>
      <c r="L257" s="219">
        <v>7.59</v>
      </c>
      <c r="M257" s="12">
        <v>24.7</v>
      </c>
      <c r="N257" s="221">
        <v>24.6</v>
      </c>
      <c r="O257" s="220">
        <v>49.7</v>
      </c>
      <c r="P257" s="220">
        <v>77.2</v>
      </c>
      <c r="Q257" s="561">
        <v>19.3</v>
      </c>
      <c r="R257" s="507">
        <v>172</v>
      </c>
      <c r="S257" s="562">
        <v>0.1</v>
      </c>
      <c r="T257" s="639">
        <v>0</v>
      </c>
      <c r="U257" s="866">
        <v>36</v>
      </c>
      <c r="V257" s="83" t="s">
        <v>24</v>
      </c>
      <c r="W257" s="3" t="s">
        <v>190</v>
      </c>
      <c r="X257" s="236" t="s">
        <v>311</v>
      </c>
      <c r="Y257" s="137">
        <v>19.5</v>
      </c>
      <c r="Z257" s="240">
        <v>19.7</v>
      </c>
    </row>
    <row r="258" spans="1:26" x14ac:dyDescent="0.2">
      <c r="A258" s="1059"/>
      <c r="B258" s="330">
        <v>45974</v>
      </c>
      <c r="C258" s="434" t="str">
        <f t="shared" si="29"/>
        <v>(木)</v>
      </c>
      <c r="D258" s="560" t="s">
        <v>406</v>
      </c>
      <c r="E258" s="503">
        <v>0</v>
      </c>
      <c r="F258" s="504">
        <v>11</v>
      </c>
      <c r="G258" s="11">
        <v>13.7</v>
      </c>
      <c r="H258" s="221">
        <v>13.8</v>
      </c>
      <c r="I258" s="12">
        <v>4</v>
      </c>
      <c r="J258" s="219">
        <v>2.2999999999999998</v>
      </c>
      <c r="K258" s="11">
        <v>7.5</v>
      </c>
      <c r="L258" s="219">
        <v>7.56</v>
      </c>
      <c r="M258" s="12">
        <v>25.5</v>
      </c>
      <c r="N258" s="221">
        <v>25.6</v>
      </c>
      <c r="O258" s="220">
        <v>52.5</v>
      </c>
      <c r="P258" s="220">
        <v>79.599999999999994</v>
      </c>
      <c r="Q258" s="561">
        <v>19.7</v>
      </c>
      <c r="R258" s="507">
        <v>175</v>
      </c>
      <c r="S258" s="562">
        <v>0.11</v>
      </c>
      <c r="T258" s="639">
        <v>106</v>
      </c>
      <c r="U258" s="866">
        <v>35</v>
      </c>
      <c r="V258" s="83" t="s">
        <v>24</v>
      </c>
      <c r="W258" s="3" t="s">
        <v>191</v>
      </c>
      <c r="X258" s="236" t="s">
        <v>311</v>
      </c>
      <c r="Y258" s="139">
        <v>174</v>
      </c>
      <c r="Z258" s="308">
        <v>175</v>
      </c>
    </row>
    <row r="259" spans="1:26" x14ac:dyDescent="0.2">
      <c r="A259" s="1059"/>
      <c r="B259" s="330">
        <v>45975</v>
      </c>
      <c r="C259" s="434" t="str">
        <f t="shared" si="29"/>
        <v>(金)</v>
      </c>
      <c r="D259" s="560" t="s">
        <v>405</v>
      </c>
      <c r="E259" s="503" t="s">
        <v>24</v>
      </c>
      <c r="F259" s="504">
        <v>13.8</v>
      </c>
      <c r="G259" s="11">
        <v>13.6</v>
      </c>
      <c r="H259" s="221">
        <v>13.6</v>
      </c>
      <c r="I259" s="12">
        <v>4.5</v>
      </c>
      <c r="J259" s="219">
        <v>2.1</v>
      </c>
      <c r="K259" s="11">
        <v>7.49</v>
      </c>
      <c r="L259" s="219">
        <v>7.56</v>
      </c>
      <c r="M259" s="12">
        <v>26.1</v>
      </c>
      <c r="N259" s="221">
        <v>26.1</v>
      </c>
      <c r="O259" s="220">
        <v>55</v>
      </c>
      <c r="P259" s="220">
        <v>79.2</v>
      </c>
      <c r="Q259" s="561">
        <v>20.100000000000001</v>
      </c>
      <c r="R259" s="507">
        <v>166</v>
      </c>
      <c r="S259" s="562">
        <v>7.0000000000000007E-2</v>
      </c>
      <c r="T259" s="639">
        <v>71</v>
      </c>
      <c r="U259" s="866">
        <v>32</v>
      </c>
      <c r="V259" s="83" t="s">
        <v>24</v>
      </c>
      <c r="W259" s="3" t="s">
        <v>192</v>
      </c>
      <c r="X259" s="236" t="s">
        <v>311</v>
      </c>
      <c r="Y259" s="138">
        <v>0.18</v>
      </c>
      <c r="Z259" s="223">
        <v>0.11</v>
      </c>
    </row>
    <row r="260" spans="1:26" x14ac:dyDescent="0.2">
      <c r="A260" s="1059"/>
      <c r="B260" s="330">
        <v>45976</v>
      </c>
      <c r="C260" s="434" t="str">
        <f t="shared" si="29"/>
        <v>(土)</v>
      </c>
      <c r="D260" s="560" t="s">
        <v>405</v>
      </c>
      <c r="E260" s="503" t="s">
        <v>24</v>
      </c>
      <c r="F260" s="504">
        <v>14.7</v>
      </c>
      <c r="G260" s="11">
        <v>14</v>
      </c>
      <c r="H260" s="221">
        <v>14.1</v>
      </c>
      <c r="I260" s="12">
        <v>5.2</v>
      </c>
      <c r="J260" s="219">
        <v>2.6</v>
      </c>
      <c r="K260" s="11">
        <v>7.45</v>
      </c>
      <c r="L260" s="219">
        <v>7.51</v>
      </c>
      <c r="M260" s="12">
        <v>26.1</v>
      </c>
      <c r="N260" s="221">
        <v>26.1</v>
      </c>
      <c r="O260" s="220"/>
      <c r="P260" s="220"/>
      <c r="Q260" s="561"/>
      <c r="R260" s="507"/>
      <c r="S260" s="562"/>
      <c r="T260" s="639">
        <v>141</v>
      </c>
      <c r="U260" s="866">
        <v>34</v>
      </c>
      <c r="V260" s="83" t="s">
        <v>24</v>
      </c>
      <c r="W260" s="3" t="s">
        <v>14</v>
      </c>
      <c r="X260" s="236" t="s">
        <v>311</v>
      </c>
      <c r="Y260" s="136">
        <v>3.2</v>
      </c>
      <c r="Z260" s="224">
        <v>2.9</v>
      </c>
    </row>
    <row r="261" spans="1:26" x14ac:dyDescent="0.2">
      <c r="A261" s="1059"/>
      <c r="B261" s="330">
        <v>45977</v>
      </c>
      <c r="C261" s="434" t="str">
        <f t="shared" si="29"/>
        <v>(日)</v>
      </c>
      <c r="D261" s="560" t="s">
        <v>405</v>
      </c>
      <c r="E261" s="503" t="s">
        <v>24</v>
      </c>
      <c r="F261" s="504">
        <v>11.6</v>
      </c>
      <c r="G261" s="11">
        <v>13.8</v>
      </c>
      <c r="H261" s="221">
        <v>14</v>
      </c>
      <c r="I261" s="12">
        <v>5.0999999999999996</v>
      </c>
      <c r="J261" s="219">
        <v>2.2000000000000002</v>
      </c>
      <c r="K261" s="11">
        <v>7.43</v>
      </c>
      <c r="L261" s="219">
        <v>7.5</v>
      </c>
      <c r="M261" s="12">
        <v>27.1</v>
      </c>
      <c r="N261" s="221">
        <v>26.5</v>
      </c>
      <c r="O261" s="220"/>
      <c r="P261" s="220"/>
      <c r="Q261" s="561"/>
      <c r="R261" s="507"/>
      <c r="S261" s="562"/>
      <c r="T261" s="639">
        <v>88</v>
      </c>
      <c r="U261" s="866">
        <v>32</v>
      </c>
      <c r="V261" s="83" t="s">
        <v>24</v>
      </c>
      <c r="W261" s="3" t="s">
        <v>15</v>
      </c>
      <c r="X261" s="236" t="s">
        <v>311</v>
      </c>
      <c r="Y261" s="136">
        <v>0.9</v>
      </c>
      <c r="Z261" s="224">
        <v>1.1000000000000001</v>
      </c>
    </row>
    <row r="262" spans="1:26" x14ac:dyDescent="0.2">
      <c r="A262" s="1059"/>
      <c r="B262" s="330">
        <v>45978</v>
      </c>
      <c r="C262" s="434" t="str">
        <f t="shared" si="29"/>
        <v>(月)</v>
      </c>
      <c r="D262" s="560" t="s">
        <v>405</v>
      </c>
      <c r="E262" s="503" t="s">
        <v>24</v>
      </c>
      <c r="F262" s="504">
        <v>15.4</v>
      </c>
      <c r="G262" s="11">
        <v>14</v>
      </c>
      <c r="H262" s="221">
        <v>14.1</v>
      </c>
      <c r="I262" s="12">
        <v>4.7</v>
      </c>
      <c r="J262" s="219">
        <v>2.2000000000000002</v>
      </c>
      <c r="K262" s="11">
        <v>7.5</v>
      </c>
      <c r="L262" s="219">
        <v>7.46</v>
      </c>
      <c r="M262" s="12">
        <v>26.7</v>
      </c>
      <c r="N262" s="221">
        <v>27.1</v>
      </c>
      <c r="O262" s="220">
        <v>53.2</v>
      </c>
      <c r="P262" s="220">
        <v>83.8</v>
      </c>
      <c r="Q262" s="561">
        <v>23.1</v>
      </c>
      <c r="R262" s="507">
        <v>174</v>
      </c>
      <c r="S262" s="562">
        <v>0.08</v>
      </c>
      <c r="T262" s="639">
        <v>44</v>
      </c>
      <c r="U262" s="866">
        <v>30</v>
      </c>
      <c r="V262" s="83" t="s">
        <v>24</v>
      </c>
      <c r="W262" s="3" t="s">
        <v>193</v>
      </c>
      <c r="X262" s="236" t="s">
        <v>311</v>
      </c>
      <c r="Y262" s="136">
        <v>9.1999999999999993</v>
      </c>
      <c r="Z262" s="224">
        <v>9.6999999999999993</v>
      </c>
    </row>
    <row r="263" spans="1:26" x14ac:dyDescent="0.2">
      <c r="A263" s="1059"/>
      <c r="B263" s="330">
        <v>45979</v>
      </c>
      <c r="C263" s="434" t="str">
        <f t="shared" si="29"/>
        <v>(火)</v>
      </c>
      <c r="D263" s="560" t="s">
        <v>405</v>
      </c>
      <c r="E263" s="503">
        <v>0</v>
      </c>
      <c r="F263" s="504">
        <v>13.1</v>
      </c>
      <c r="G263" s="11">
        <v>14.1</v>
      </c>
      <c r="H263" s="221">
        <v>14.2</v>
      </c>
      <c r="I263" s="12">
        <v>4</v>
      </c>
      <c r="J263" s="219">
        <v>2.4</v>
      </c>
      <c r="K263" s="11">
        <v>7.49</v>
      </c>
      <c r="L263" s="219">
        <v>7.53</v>
      </c>
      <c r="M263" s="12">
        <v>26.6</v>
      </c>
      <c r="N263" s="221">
        <v>26.7</v>
      </c>
      <c r="O263" s="220">
        <v>54.1</v>
      </c>
      <c r="P263" s="220">
        <v>83.6</v>
      </c>
      <c r="Q263" s="561">
        <v>21.7</v>
      </c>
      <c r="R263" s="507">
        <v>175</v>
      </c>
      <c r="S263" s="562">
        <v>0.08</v>
      </c>
      <c r="T263" s="639">
        <v>44</v>
      </c>
      <c r="U263" s="866">
        <v>30</v>
      </c>
      <c r="V263" s="83" t="s">
        <v>24</v>
      </c>
      <c r="W263" s="3" t="s">
        <v>194</v>
      </c>
      <c r="X263" s="236" t="s">
        <v>311</v>
      </c>
      <c r="Y263" s="138">
        <v>2.5999999999999999E-2</v>
      </c>
      <c r="Z263" s="225">
        <v>2.5000000000000001E-2</v>
      </c>
    </row>
    <row r="264" spans="1:26" x14ac:dyDescent="0.2">
      <c r="A264" s="1059"/>
      <c r="B264" s="330">
        <v>45980</v>
      </c>
      <c r="C264" s="434" t="str">
        <f t="shared" si="29"/>
        <v>(水)</v>
      </c>
      <c r="D264" s="560" t="s">
        <v>405</v>
      </c>
      <c r="E264" s="503" t="s">
        <v>24</v>
      </c>
      <c r="F264" s="504">
        <v>8.8000000000000007</v>
      </c>
      <c r="G264" s="11">
        <v>13.7</v>
      </c>
      <c r="H264" s="221">
        <v>13.9</v>
      </c>
      <c r="I264" s="12">
        <v>3.8</v>
      </c>
      <c r="J264" s="219">
        <v>2.2999999999999998</v>
      </c>
      <c r="K264" s="11">
        <v>7.42</v>
      </c>
      <c r="L264" s="219">
        <v>7.48</v>
      </c>
      <c r="M264" s="12">
        <v>27.5</v>
      </c>
      <c r="N264" s="221">
        <v>27.3</v>
      </c>
      <c r="O264" s="220">
        <v>55</v>
      </c>
      <c r="P264" s="220">
        <v>82.8</v>
      </c>
      <c r="Q264" s="561">
        <v>23.9</v>
      </c>
      <c r="R264" s="507">
        <v>176</v>
      </c>
      <c r="S264" s="562">
        <v>7.0000000000000007E-2</v>
      </c>
      <c r="T264" s="639">
        <v>53</v>
      </c>
      <c r="U264" s="866">
        <v>32</v>
      </c>
      <c r="V264" s="83" t="s">
        <v>24</v>
      </c>
      <c r="W264" s="3" t="s">
        <v>16</v>
      </c>
      <c r="X264" s="236" t="s">
        <v>311</v>
      </c>
      <c r="Y264" s="138">
        <v>0.04</v>
      </c>
      <c r="Z264" s="225">
        <v>0.03</v>
      </c>
    </row>
    <row r="265" spans="1:26" x14ac:dyDescent="0.2">
      <c r="A265" s="1059"/>
      <c r="B265" s="330">
        <v>45981</v>
      </c>
      <c r="C265" s="434" t="str">
        <f t="shared" si="29"/>
        <v>(木)</v>
      </c>
      <c r="D265" s="560" t="s">
        <v>405</v>
      </c>
      <c r="E265" s="503">
        <v>0</v>
      </c>
      <c r="F265" s="504">
        <v>8.8000000000000007</v>
      </c>
      <c r="G265" s="11">
        <v>13.4</v>
      </c>
      <c r="H265" s="221">
        <v>13.6</v>
      </c>
      <c r="I265" s="12">
        <v>4.5</v>
      </c>
      <c r="J265" s="219">
        <v>3</v>
      </c>
      <c r="K265" s="11">
        <v>7.57</v>
      </c>
      <c r="L265" s="219">
        <v>7.53</v>
      </c>
      <c r="M265" s="12">
        <v>26.1</v>
      </c>
      <c r="N265" s="221">
        <v>26.9</v>
      </c>
      <c r="O265" s="220">
        <v>55.6</v>
      </c>
      <c r="P265" s="220">
        <v>81.2</v>
      </c>
      <c r="Q265" s="561">
        <v>23.2</v>
      </c>
      <c r="R265" s="507">
        <v>176</v>
      </c>
      <c r="S265" s="562">
        <v>7.0000000000000007E-2</v>
      </c>
      <c r="T265" s="639">
        <v>27</v>
      </c>
      <c r="U265" s="866">
        <v>34</v>
      </c>
      <c r="V265" s="83" t="s">
        <v>24</v>
      </c>
      <c r="W265" s="3" t="s">
        <v>195</v>
      </c>
      <c r="X265" s="236" t="s">
        <v>311</v>
      </c>
      <c r="Y265" s="138">
        <v>2.41</v>
      </c>
      <c r="Z265" s="225">
        <v>2.4</v>
      </c>
    </row>
    <row r="266" spans="1:26" x14ac:dyDescent="0.2">
      <c r="A266" s="1059"/>
      <c r="B266" s="330">
        <v>45982</v>
      </c>
      <c r="C266" s="434" t="str">
        <f t="shared" si="29"/>
        <v>(金)</v>
      </c>
      <c r="D266" s="560" t="s">
        <v>405</v>
      </c>
      <c r="E266" s="503" t="s">
        <v>24</v>
      </c>
      <c r="F266" s="504">
        <v>9.1</v>
      </c>
      <c r="G266" s="11">
        <v>13.4</v>
      </c>
      <c r="H266" s="221">
        <v>13.5</v>
      </c>
      <c r="I266" s="12">
        <v>6</v>
      </c>
      <c r="J266" s="219">
        <v>3.7</v>
      </c>
      <c r="K266" s="11">
        <v>7.5</v>
      </c>
      <c r="L266" s="219">
        <v>7.48</v>
      </c>
      <c r="M266" s="12">
        <v>26.9</v>
      </c>
      <c r="N266" s="221">
        <v>27</v>
      </c>
      <c r="O266" s="220">
        <v>55</v>
      </c>
      <c r="P266" s="220">
        <v>82.2</v>
      </c>
      <c r="Q266" s="561">
        <v>23.1</v>
      </c>
      <c r="R266" s="507">
        <v>173</v>
      </c>
      <c r="S266" s="562">
        <v>0.12</v>
      </c>
      <c r="T266" s="639">
        <v>451</v>
      </c>
      <c r="U266" s="866">
        <v>34</v>
      </c>
      <c r="V266" s="83" t="s">
        <v>24</v>
      </c>
      <c r="W266" s="3" t="s">
        <v>196</v>
      </c>
      <c r="X266" s="236" t="s">
        <v>311</v>
      </c>
      <c r="Y266" s="138">
        <v>9.8000000000000004E-2</v>
      </c>
      <c r="Z266" s="225">
        <v>0.09</v>
      </c>
    </row>
    <row r="267" spans="1:26" x14ac:dyDescent="0.2">
      <c r="A267" s="1059"/>
      <c r="B267" s="330">
        <v>45983</v>
      </c>
      <c r="C267" s="434" t="str">
        <f t="shared" si="29"/>
        <v>(土)</v>
      </c>
      <c r="D267" s="560" t="s">
        <v>405</v>
      </c>
      <c r="E267" s="503" t="s">
        <v>24</v>
      </c>
      <c r="F267" s="504">
        <v>12</v>
      </c>
      <c r="G267" s="11">
        <v>13.6</v>
      </c>
      <c r="H267" s="221">
        <v>13.8</v>
      </c>
      <c r="I267" s="12">
        <v>4.5999999999999996</v>
      </c>
      <c r="J267" s="219">
        <v>2.1</v>
      </c>
      <c r="K267" s="11">
        <v>7.63</v>
      </c>
      <c r="L267" s="219">
        <v>7.59</v>
      </c>
      <c r="M267" s="12">
        <v>26.2</v>
      </c>
      <c r="N267" s="221">
        <v>26.8</v>
      </c>
      <c r="O267" s="220"/>
      <c r="P267" s="220"/>
      <c r="Q267" s="561"/>
      <c r="R267" s="507"/>
      <c r="S267" s="562"/>
      <c r="T267" s="639">
        <v>88</v>
      </c>
      <c r="U267" s="866">
        <v>32</v>
      </c>
      <c r="V267" s="83" t="s">
        <v>24</v>
      </c>
      <c r="W267" s="3" t="s">
        <v>197</v>
      </c>
      <c r="X267" s="236" t="s">
        <v>311</v>
      </c>
      <c r="Y267" s="136">
        <v>28.9</v>
      </c>
      <c r="Z267" s="224">
        <v>29.9</v>
      </c>
    </row>
    <row r="268" spans="1:26" x14ac:dyDescent="0.2">
      <c r="A268" s="1059"/>
      <c r="B268" s="330">
        <v>45984</v>
      </c>
      <c r="C268" s="434" t="str">
        <f t="shared" si="29"/>
        <v>(日)</v>
      </c>
      <c r="D268" s="560" t="s">
        <v>406</v>
      </c>
      <c r="E268" s="503">
        <v>0</v>
      </c>
      <c r="F268" s="504">
        <v>10.9</v>
      </c>
      <c r="G268" s="11">
        <v>13.7</v>
      </c>
      <c r="H268" s="221">
        <v>13.8</v>
      </c>
      <c r="I268" s="12">
        <v>4.9000000000000004</v>
      </c>
      <c r="J268" s="219">
        <v>2</v>
      </c>
      <c r="K268" s="11">
        <v>7.56</v>
      </c>
      <c r="L268" s="219">
        <v>7.66</v>
      </c>
      <c r="M268" s="12">
        <v>26.9</v>
      </c>
      <c r="N268" s="221">
        <v>27.1</v>
      </c>
      <c r="O268" s="220"/>
      <c r="P268" s="220"/>
      <c r="Q268" s="561"/>
      <c r="R268" s="507"/>
      <c r="S268" s="562"/>
      <c r="T268" s="639">
        <v>62</v>
      </c>
      <c r="U268" s="866">
        <v>31</v>
      </c>
      <c r="V268" s="83" t="s">
        <v>24</v>
      </c>
      <c r="W268" s="3" t="s">
        <v>17</v>
      </c>
      <c r="X268" s="236" t="s">
        <v>311</v>
      </c>
      <c r="Y268" s="136">
        <v>20</v>
      </c>
      <c r="Z268" s="224">
        <v>19.8</v>
      </c>
    </row>
    <row r="269" spans="1:26" x14ac:dyDescent="0.2">
      <c r="A269" s="1059"/>
      <c r="B269" s="330">
        <v>45985</v>
      </c>
      <c r="C269" s="434" t="str">
        <f t="shared" si="29"/>
        <v>(月)</v>
      </c>
      <c r="D269" s="560" t="s">
        <v>405</v>
      </c>
      <c r="E269" s="503" t="s">
        <v>24</v>
      </c>
      <c r="F269" s="504">
        <v>10.4</v>
      </c>
      <c r="G269" s="11">
        <v>13.3</v>
      </c>
      <c r="H269" s="221">
        <v>13.5</v>
      </c>
      <c r="I269" s="12">
        <v>3.7</v>
      </c>
      <c r="J269" s="219">
        <v>2.1</v>
      </c>
      <c r="K269" s="11">
        <v>7.6</v>
      </c>
      <c r="L269" s="219">
        <v>7.63</v>
      </c>
      <c r="M269" s="12">
        <v>26.7</v>
      </c>
      <c r="N269" s="221">
        <v>26.9</v>
      </c>
      <c r="O269" s="220"/>
      <c r="P269" s="220"/>
      <c r="Q269" s="561"/>
      <c r="R269" s="507"/>
      <c r="S269" s="562"/>
      <c r="T269" s="639">
        <v>27</v>
      </c>
      <c r="U269" s="866">
        <v>31</v>
      </c>
      <c r="V269" s="83" t="s">
        <v>24</v>
      </c>
      <c r="W269" s="3" t="s">
        <v>198</v>
      </c>
      <c r="X269" s="236" t="s">
        <v>184</v>
      </c>
      <c r="Y269" s="274">
        <v>2.9</v>
      </c>
      <c r="Z269" s="286">
        <v>2.9</v>
      </c>
    </row>
    <row r="270" spans="1:26" x14ac:dyDescent="0.2">
      <c r="A270" s="1059"/>
      <c r="B270" s="330">
        <v>45986</v>
      </c>
      <c r="C270" s="434" t="str">
        <f t="shared" si="29"/>
        <v>(火)</v>
      </c>
      <c r="D270" s="560" t="s">
        <v>406</v>
      </c>
      <c r="E270" s="503">
        <v>0</v>
      </c>
      <c r="F270" s="504">
        <v>11.1</v>
      </c>
      <c r="G270" s="11">
        <v>13.1</v>
      </c>
      <c r="H270" s="221">
        <v>13.5</v>
      </c>
      <c r="I270" s="12">
        <v>3.8</v>
      </c>
      <c r="J270" s="219">
        <v>1.9</v>
      </c>
      <c r="K270" s="11">
        <v>7.56</v>
      </c>
      <c r="L270" s="219">
        <v>7.61</v>
      </c>
      <c r="M270" s="12">
        <v>26.9</v>
      </c>
      <c r="N270" s="221">
        <v>27.1</v>
      </c>
      <c r="O270" s="220">
        <v>54</v>
      </c>
      <c r="P270" s="220">
        <v>82</v>
      </c>
      <c r="Q270" s="561">
        <v>23.3</v>
      </c>
      <c r="R270" s="507">
        <v>177</v>
      </c>
      <c r="S270" s="562">
        <v>0.1</v>
      </c>
      <c r="T270" s="639">
        <v>0</v>
      </c>
      <c r="U270" s="866">
        <v>30</v>
      </c>
      <c r="V270" s="83" t="s">
        <v>24</v>
      </c>
      <c r="W270" s="3" t="s">
        <v>199</v>
      </c>
      <c r="X270" s="236" t="s">
        <v>311</v>
      </c>
      <c r="Y270" s="274">
        <v>5.7</v>
      </c>
      <c r="Z270" s="286">
        <v>3.3</v>
      </c>
    </row>
    <row r="271" spans="1:26" x14ac:dyDescent="0.2">
      <c r="A271" s="1059"/>
      <c r="B271" s="330">
        <v>45987</v>
      </c>
      <c r="C271" s="434" t="str">
        <f t="shared" si="29"/>
        <v>(水)</v>
      </c>
      <c r="D271" s="560" t="s">
        <v>405</v>
      </c>
      <c r="E271" s="503" t="s">
        <v>24</v>
      </c>
      <c r="F271" s="504">
        <v>9.9</v>
      </c>
      <c r="G271" s="11">
        <v>12.4</v>
      </c>
      <c r="H271" s="221">
        <v>12.8</v>
      </c>
      <c r="I271" s="12">
        <v>4.0999999999999996</v>
      </c>
      <c r="J271" s="219">
        <v>2.1</v>
      </c>
      <c r="K271" s="11">
        <v>7.5</v>
      </c>
      <c r="L271" s="219">
        <v>7.55</v>
      </c>
      <c r="M271" s="12">
        <v>26.9</v>
      </c>
      <c r="N271" s="221">
        <v>27.4</v>
      </c>
      <c r="O271" s="220">
        <v>55.1</v>
      </c>
      <c r="P271" s="220">
        <v>82.6</v>
      </c>
      <c r="Q271" s="561">
        <v>23.3</v>
      </c>
      <c r="R271" s="507">
        <v>175</v>
      </c>
      <c r="S271" s="562">
        <v>0.11</v>
      </c>
      <c r="T271" s="639">
        <v>0</v>
      </c>
      <c r="U271" s="866">
        <v>32</v>
      </c>
      <c r="V271" s="83" t="s">
        <v>24</v>
      </c>
      <c r="W271" s="3"/>
      <c r="X271" s="287"/>
      <c r="Y271" s="309"/>
      <c r="Z271" s="310"/>
    </row>
    <row r="272" spans="1:26" x14ac:dyDescent="0.2">
      <c r="A272" s="1059"/>
      <c r="B272" s="330">
        <v>45988</v>
      </c>
      <c r="C272" s="434" t="str">
        <f t="shared" si="29"/>
        <v>(木)</v>
      </c>
      <c r="D272" s="560" t="s">
        <v>405</v>
      </c>
      <c r="E272" s="503">
        <v>0</v>
      </c>
      <c r="F272" s="504">
        <v>11.3</v>
      </c>
      <c r="G272" s="11">
        <v>12.3</v>
      </c>
      <c r="H272" s="221">
        <v>12.6</v>
      </c>
      <c r="I272" s="12">
        <v>3.5</v>
      </c>
      <c r="J272" s="219">
        <v>1.8</v>
      </c>
      <c r="K272" s="11">
        <v>7.59</v>
      </c>
      <c r="L272" s="219">
        <v>7.61</v>
      </c>
      <c r="M272" s="12">
        <v>26.4</v>
      </c>
      <c r="N272" s="221">
        <v>26.9</v>
      </c>
      <c r="O272" s="220">
        <v>53.9</v>
      </c>
      <c r="P272" s="220">
        <v>81.8</v>
      </c>
      <c r="Q272" s="561">
        <v>23.5</v>
      </c>
      <c r="R272" s="507">
        <v>174</v>
      </c>
      <c r="S272" s="562">
        <v>0.1</v>
      </c>
      <c r="T272" s="639">
        <v>0</v>
      </c>
      <c r="U272" s="866">
        <v>32</v>
      </c>
      <c r="V272" s="83" t="s">
        <v>24</v>
      </c>
      <c r="W272" s="3"/>
      <c r="X272" s="287"/>
      <c r="Y272" s="288"/>
      <c r="Z272" s="287"/>
    </row>
    <row r="273" spans="1:26" x14ac:dyDescent="0.2">
      <c r="A273" s="1059"/>
      <c r="B273" s="330">
        <v>45989</v>
      </c>
      <c r="C273" s="434" t="str">
        <f t="shared" si="29"/>
        <v>(金)</v>
      </c>
      <c r="D273" s="560" t="s">
        <v>405</v>
      </c>
      <c r="E273" s="503">
        <v>0.5</v>
      </c>
      <c r="F273" s="504">
        <v>12.3</v>
      </c>
      <c r="G273" s="11">
        <v>12.4</v>
      </c>
      <c r="H273" s="221">
        <v>12.6</v>
      </c>
      <c r="I273" s="12">
        <v>3.4</v>
      </c>
      <c r="J273" s="219">
        <v>1.7</v>
      </c>
      <c r="K273" s="11">
        <v>7.61</v>
      </c>
      <c r="L273" s="219">
        <v>7.64</v>
      </c>
      <c r="M273" s="12">
        <v>26.2</v>
      </c>
      <c r="N273" s="221">
        <v>26.7</v>
      </c>
      <c r="O273" s="220">
        <v>53</v>
      </c>
      <c r="P273" s="220">
        <v>78.8</v>
      </c>
      <c r="Q273" s="561">
        <v>23.5</v>
      </c>
      <c r="R273" s="507">
        <v>168</v>
      </c>
      <c r="S273" s="562">
        <v>0.11</v>
      </c>
      <c r="T273" s="639">
        <v>35</v>
      </c>
      <c r="U273" s="866">
        <v>31</v>
      </c>
      <c r="V273" s="83" t="s">
        <v>24</v>
      </c>
      <c r="W273" s="289"/>
      <c r="X273" s="290"/>
      <c r="Y273" s="291"/>
      <c r="Z273" s="290"/>
    </row>
    <row r="274" spans="1:26" x14ac:dyDescent="0.2">
      <c r="A274" s="1059"/>
      <c r="B274" s="330">
        <v>45990</v>
      </c>
      <c r="C274" s="434" t="str">
        <f t="shared" si="29"/>
        <v>(土)</v>
      </c>
      <c r="D274" s="560" t="s">
        <v>405</v>
      </c>
      <c r="E274" s="503" t="s">
        <v>24</v>
      </c>
      <c r="F274" s="504">
        <v>11.4</v>
      </c>
      <c r="G274" s="11">
        <v>12.4</v>
      </c>
      <c r="H274" s="221">
        <v>12.6</v>
      </c>
      <c r="I274" s="12">
        <v>3.2</v>
      </c>
      <c r="J274" s="219">
        <v>1.7</v>
      </c>
      <c r="K274" s="11">
        <v>7.55</v>
      </c>
      <c r="L274" s="219">
        <v>7.68</v>
      </c>
      <c r="M274" s="12">
        <v>27.1</v>
      </c>
      <c r="N274" s="221">
        <v>26.5</v>
      </c>
      <c r="O274" s="220"/>
      <c r="P274" s="220"/>
      <c r="Q274" s="561"/>
      <c r="R274" s="507"/>
      <c r="S274" s="562"/>
      <c r="T274" s="639">
        <v>4</v>
      </c>
      <c r="U274" s="866">
        <v>29</v>
      </c>
      <c r="V274" s="83" t="s">
        <v>24</v>
      </c>
      <c r="W274" s="9" t="s">
        <v>23</v>
      </c>
      <c r="X274" s="1" t="s">
        <v>24</v>
      </c>
      <c r="Y274" s="1" t="s">
        <v>24</v>
      </c>
      <c r="Z274" s="335" t="s">
        <v>24</v>
      </c>
    </row>
    <row r="275" spans="1:26" ht="13.5" customHeight="1" x14ac:dyDescent="0.2">
      <c r="A275" s="1059"/>
      <c r="B275" s="330">
        <v>45991</v>
      </c>
      <c r="C275" s="434" t="str">
        <f t="shared" si="29"/>
        <v>(日)</v>
      </c>
      <c r="D275" s="563" t="s">
        <v>405</v>
      </c>
      <c r="E275" s="526" t="s">
        <v>24</v>
      </c>
      <c r="F275" s="564">
        <v>9.1999999999999993</v>
      </c>
      <c r="G275" s="368">
        <v>12.2</v>
      </c>
      <c r="H275" s="565">
        <v>12.5</v>
      </c>
      <c r="I275" s="566">
        <v>3.3</v>
      </c>
      <c r="J275" s="298">
        <v>2</v>
      </c>
      <c r="K275" s="368">
        <v>7.64</v>
      </c>
      <c r="L275" s="298">
        <v>7.64</v>
      </c>
      <c r="M275" s="566">
        <v>25.7</v>
      </c>
      <c r="N275" s="565">
        <v>26.3</v>
      </c>
      <c r="O275" s="567"/>
      <c r="P275" s="567"/>
      <c r="Q275" s="568"/>
      <c r="R275" s="569"/>
      <c r="S275" s="570"/>
      <c r="T275" s="574">
        <v>18</v>
      </c>
      <c r="U275" s="871">
        <v>29</v>
      </c>
      <c r="V275" s="83" t="s">
        <v>24</v>
      </c>
      <c r="W275" s="603" t="s">
        <v>299</v>
      </c>
      <c r="X275" s="604"/>
      <c r="Y275" s="604"/>
      <c r="Z275" s="605"/>
    </row>
    <row r="276" spans="1:26" s="1" customFormat="1" ht="13.5" customHeight="1" x14ac:dyDescent="0.2">
      <c r="A276" s="1059"/>
      <c r="B276" s="1051" t="s">
        <v>238</v>
      </c>
      <c r="C276" s="1051"/>
      <c r="D276" s="508"/>
      <c r="E276" s="493">
        <f>MAX(E246:E275)</f>
        <v>18</v>
      </c>
      <c r="F276" s="509">
        <f t="shared" ref="F276:U276" si="30">IF(COUNT(F246:F275)=0,"",MAX(F246:F275))</f>
        <v>17.899999999999999</v>
      </c>
      <c r="G276" s="10">
        <f t="shared" si="30"/>
        <v>16.8</v>
      </c>
      <c r="H276" s="218">
        <f t="shared" si="30"/>
        <v>16.600000000000001</v>
      </c>
      <c r="I276" s="495">
        <f t="shared" si="30"/>
        <v>10.1</v>
      </c>
      <c r="J276" s="496">
        <f t="shared" si="30"/>
        <v>3.7</v>
      </c>
      <c r="K276" s="10">
        <f t="shared" si="30"/>
        <v>7.64</v>
      </c>
      <c r="L276" s="218">
        <f t="shared" si="30"/>
        <v>7.68</v>
      </c>
      <c r="M276" s="495">
        <f t="shared" si="30"/>
        <v>27.5</v>
      </c>
      <c r="N276" s="496">
        <f t="shared" si="30"/>
        <v>27.4</v>
      </c>
      <c r="O276" s="575">
        <f t="shared" si="30"/>
        <v>55.6</v>
      </c>
      <c r="P276" s="575">
        <f t="shared" si="30"/>
        <v>83.8</v>
      </c>
      <c r="Q276" s="547">
        <f t="shared" si="30"/>
        <v>23.9</v>
      </c>
      <c r="R276" s="513">
        <f t="shared" si="30"/>
        <v>177</v>
      </c>
      <c r="S276" s="514">
        <f t="shared" si="30"/>
        <v>0.12</v>
      </c>
      <c r="T276" s="855">
        <f t="shared" si="30"/>
        <v>451</v>
      </c>
      <c r="U276" s="865">
        <f t="shared" si="30"/>
        <v>92</v>
      </c>
      <c r="V276" s="81"/>
      <c r="W276" s="606"/>
      <c r="X276" s="607"/>
      <c r="Y276" s="607"/>
      <c r="Z276" s="608"/>
    </row>
    <row r="277" spans="1:26" s="1" customFormat="1" ht="13.5" customHeight="1" x14ac:dyDescent="0.2">
      <c r="A277" s="1059"/>
      <c r="B277" s="1052" t="s">
        <v>239</v>
      </c>
      <c r="C277" s="1052"/>
      <c r="D277" s="229"/>
      <c r="E277" s="230"/>
      <c r="F277" s="516">
        <f t="shared" ref="F277:U277" si="31">IF(COUNT(F246:F275)=0,"",MIN(F246:F275))</f>
        <v>8.8000000000000007</v>
      </c>
      <c r="G277" s="11">
        <f t="shared" si="31"/>
        <v>12.2</v>
      </c>
      <c r="H277" s="219">
        <f t="shared" si="31"/>
        <v>12.5</v>
      </c>
      <c r="I277" s="12">
        <f t="shared" si="31"/>
        <v>3.2</v>
      </c>
      <c r="J277" s="240">
        <f t="shared" si="31"/>
        <v>1.7</v>
      </c>
      <c r="K277" s="11">
        <f t="shared" si="31"/>
        <v>7.37</v>
      </c>
      <c r="L277" s="516">
        <f t="shared" si="31"/>
        <v>7.32</v>
      </c>
      <c r="M277" s="12">
        <f t="shared" si="31"/>
        <v>20.8</v>
      </c>
      <c r="N277" s="240">
        <f t="shared" si="31"/>
        <v>20.6</v>
      </c>
      <c r="O277" s="239">
        <f t="shared" si="31"/>
        <v>39.4</v>
      </c>
      <c r="P277" s="239">
        <f t="shared" si="31"/>
        <v>67.7</v>
      </c>
      <c r="Q277" s="519">
        <f t="shared" si="31"/>
        <v>16.600000000000001</v>
      </c>
      <c r="R277" s="520">
        <f t="shared" si="31"/>
        <v>150</v>
      </c>
      <c r="S277" s="521">
        <f t="shared" si="31"/>
        <v>7.0000000000000007E-2</v>
      </c>
      <c r="T277" s="856"/>
      <c r="U277" s="866">
        <f t="shared" si="31"/>
        <v>29</v>
      </c>
      <c r="V277" s="81"/>
      <c r="W277" s="606"/>
      <c r="X277" s="607"/>
      <c r="Y277" s="607"/>
      <c r="Z277" s="608"/>
    </row>
    <row r="278" spans="1:26" s="1" customFormat="1" ht="13.5" customHeight="1" x14ac:dyDescent="0.2">
      <c r="A278" s="1059"/>
      <c r="B278" s="1052" t="s">
        <v>240</v>
      </c>
      <c r="C278" s="1052"/>
      <c r="D278" s="229"/>
      <c r="E278" s="231"/>
      <c r="F278" s="523">
        <f t="shared" ref="F278:U278" si="32">IF(COUNT(F246:F275)=0,"",AVERAGE(F246:F275))</f>
        <v>12.353333333333332</v>
      </c>
      <c r="G278" s="11">
        <f t="shared" si="32"/>
        <v>13.979999999999997</v>
      </c>
      <c r="H278" s="516">
        <f t="shared" si="32"/>
        <v>14.146666666666672</v>
      </c>
      <c r="I278" s="12">
        <f t="shared" si="32"/>
        <v>5.133333333333332</v>
      </c>
      <c r="J278" s="240">
        <f t="shared" si="32"/>
        <v>2.2233333333333336</v>
      </c>
      <c r="K278" s="11">
        <f t="shared" si="32"/>
        <v>7.5059999999999993</v>
      </c>
      <c r="L278" s="516">
        <f t="shared" si="32"/>
        <v>7.509666666666666</v>
      </c>
      <c r="M278" s="12">
        <f t="shared" si="32"/>
        <v>24.966666666666676</v>
      </c>
      <c r="N278" s="240">
        <f t="shared" si="32"/>
        <v>25.203333333333333</v>
      </c>
      <c r="O278" s="239">
        <f t="shared" si="32"/>
        <v>50.027777777777779</v>
      </c>
      <c r="P278" s="239">
        <f t="shared" si="32"/>
        <v>77.73333333333332</v>
      </c>
      <c r="Q278" s="519">
        <f t="shared" si="32"/>
        <v>21.005555555555556</v>
      </c>
      <c r="R278" s="524">
        <f t="shared" si="32"/>
        <v>166.88888888888889</v>
      </c>
      <c r="S278" s="521">
        <f t="shared" si="32"/>
        <v>9.6111111111111133E-2</v>
      </c>
      <c r="T278" s="856"/>
      <c r="U278" s="866">
        <f t="shared" si="32"/>
        <v>36.299999999999997</v>
      </c>
      <c r="V278" s="81"/>
      <c r="W278" s="606"/>
      <c r="X278" s="607"/>
      <c r="Y278" s="607"/>
      <c r="Z278" s="608"/>
    </row>
    <row r="279" spans="1:26" s="1" customFormat="1" ht="13.5" customHeight="1" x14ac:dyDescent="0.2">
      <c r="A279" s="1064"/>
      <c r="B279" s="1053" t="s">
        <v>241</v>
      </c>
      <c r="C279" s="1053"/>
      <c r="D279" s="525"/>
      <c r="E279" s="526">
        <f>SUM(E246:E275)</f>
        <v>20</v>
      </c>
      <c r="F279" s="232"/>
      <c r="G279" s="233"/>
      <c r="H279" s="527"/>
      <c r="I279" s="233"/>
      <c r="J279" s="527"/>
      <c r="K279" s="528"/>
      <c r="L279" s="529"/>
      <c r="M279" s="530"/>
      <c r="N279" s="531"/>
      <c r="O279" s="532"/>
      <c r="P279" s="533"/>
      <c r="Q279" s="534"/>
      <c r="R279" s="234"/>
      <c r="S279" s="235"/>
      <c r="T279" s="714">
        <f>SUM(T246:T275)</f>
        <v>4367</v>
      </c>
      <c r="U279" s="867"/>
      <c r="V279" s="81"/>
      <c r="W279" s="609"/>
      <c r="X279" s="610"/>
      <c r="Y279" s="610"/>
      <c r="Z279" s="611"/>
    </row>
    <row r="280" spans="1:26" ht="13.5" customHeight="1" x14ac:dyDescent="0.2">
      <c r="A280" s="1058" t="s">
        <v>233</v>
      </c>
      <c r="B280" s="329">
        <v>45992</v>
      </c>
      <c r="C280" s="433" t="str">
        <f>IF(B280="","",IF(WEEKDAY(B280)=1,"(日)",IF(WEEKDAY(B280)=2,"(月)",IF(WEEKDAY(B280)=3,"(火)",IF(WEEKDAY(B280)=4,"(水)",IF(WEEKDAY(B280)=5,"(木)",IF(WEEKDAY(B280)=6,"(金)","(土)")))))))</f>
        <v>(月)</v>
      </c>
      <c r="D280" s="558" t="s">
        <v>405</v>
      </c>
      <c r="E280" s="493" t="s">
        <v>24</v>
      </c>
      <c r="F280" s="494">
        <v>8.6</v>
      </c>
      <c r="G280" s="10">
        <v>12.2</v>
      </c>
      <c r="H280" s="496">
        <v>12.4</v>
      </c>
      <c r="I280" s="495">
        <v>3</v>
      </c>
      <c r="J280" s="218">
        <v>1.9</v>
      </c>
      <c r="K280" s="10">
        <v>7.55</v>
      </c>
      <c r="L280" s="218">
        <v>7.63</v>
      </c>
      <c r="M280" s="495">
        <v>26.1</v>
      </c>
      <c r="N280" s="496">
        <v>26.4</v>
      </c>
      <c r="O280" s="497">
        <v>52.2</v>
      </c>
      <c r="P280" s="497">
        <v>79</v>
      </c>
      <c r="Q280" s="547">
        <v>22.7</v>
      </c>
      <c r="R280" s="501">
        <v>177</v>
      </c>
      <c r="S280" s="559">
        <v>0.08</v>
      </c>
      <c r="T280" s="632">
        <v>0</v>
      </c>
      <c r="U280" s="865">
        <v>30</v>
      </c>
      <c r="V280" s="83"/>
      <c r="W280" s="340" t="s">
        <v>284</v>
      </c>
      <c r="X280" s="344"/>
      <c r="Y280" s="343">
        <v>46002</v>
      </c>
      <c r="Z280" s="341"/>
    </row>
    <row r="281" spans="1:26" x14ac:dyDescent="0.2">
      <c r="A281" s="1059"/>
      <c r="B281" s="391">
        <v>45993</v>
      </c>
      <c r="C281" s="434" t="str">
        <f t="shared" ref="C281:C310" si="33">IF(B281="","",IF(WEEKDAY(B281)=1,"(日)",IF(WEEKDAY(B281)=2,"(月)",IF(WEEKDAY(B281)=3,"(火)",IF(WEEKDAY(B281)=4,"(水)",IF(WEEKDAY(B281)=5,"(木)",IF(WEEKDAY(B281)=6,"(金)","(土)")))))))</f>
        <v>(火)</v>
      </c>
      <c r="D281" s="560" t="s">
        <v>406</v>
      </c>
      <c r="E281" s="503" t="s">
        <v>24</v>
      </c>
      <c r="F281" s="504">
        <v>12.5</v>
      </c>
      <c r="G281" s="11">
        <v>12.4</v>
      </c>
      <c r="H281" s="221">
        <v>12.6</v>
      </c>
      <c r="I281" s="12">
        <v>3.3</v>
      </c>
      <c r="J281" s="219">
        <v>1.7</v>
      </c>
      <c r="K281" s="11">
        <v>7.59</v>
      </c>
      <c r="L281" s="219">
        <v>7.63</v>
      </c>
      <c r="M281" s="12">
        <v>25.7</v>
      </c>
      <c r="N281" s="221">
        <v>26.1</v>
      </c>
      <c r="O281" s="220">
        <v>51.4</v>
      </c>
      <c r="P281" s="220">
        <v>78.2</v>
      </c>
      <c r="Q281" s="561">
        <v>22.8</v>
      </c>
      <c r="R281" s="507">
        <v>170</v>
      </c>
      <c r="S281" s="562">
        <v>7.0000000000000007E-2</v>
      </c>
      <c r="T281" s="722">
        <v>0</v>
      </c>
      <c r="U281" s="872">
        <v>29</v>
      </c>
      <c r="V281" s="83"/>
      <c r="W281" s="345" t="s">
        <v>2</v>
      </c>
      <c r="X281" s="346" t="s">
        <v>303</v>
      </c>
      <c r="Y281" s="349">
        <v>7.1</v>
      </c>
      <c r="Z281" s="350"/>
    </row>
    <row r="282" spans="1:26" x14ac:dyDescent="0.2">
      <c r="A282" s="1059"/>
      <c r="B282" s="391">
        <v>45994</v>
      </c>
      <c r="C282" s="434" t="str">
        <f t="shared" si="33"/>
        <v>(水)</v>
      </c>
      <c r="D282" s="560" t="s">
        <v>406</v>
      </c>
      <c r="E282" s="503">
        <v>0.5</v>
      </c>
      <c r="F282" s="504">
        <v>11</v>
      </c>
      <c r="G282" s="11">
        <v>12.6</v>
      </c>
      <c r="H282" s="221">
        <v>12.6</v>
      </c>
      <c r="I282" s="12">
        <v>3.4</v>
      </c>
      <c r="J282" s="219">
        <v>1.7</v>
      </c>
      <c r="K282" s="11">
        <v>7.63</v>
      </c>
      <c r="L282" s="219">
        <v>7.65</v>
      </c>
      <c r="M282" s="12">
        <v>25.7</v>
      </c>
      <c r="N282" s="221">
        <v>26</v>
      </c>
      <c r="O282" s="220">
        <v>52.3</v>
      </c>
      <c r="P282" s="220">
        <v>78</v>
      </c>
      <c r="Q282" s="561">
        <v>22.8</v>
      </c>
      <c r="R282" s="507">
        <v>166</v>
      </c>
      <c r="S282" s="562">
        <v>7.0000000000000007E-2</v>
      </c>
      <c r="T282" s="639">
        <v>0</v>
      </c>
      <c r="U282" s="866">
        <v>32</v>
      </c>
      <c r="V282" s="83"/>
      <c r="W282" s="4" t="s">
        <v>19</v>
      </c>
      <c r="X282" s="5" t="s">
        <v>20</v>
      </c>
      <c r="Y282" s="6" t="s">
        <v>21</v>
      </c>
      <c r="Z282" s="5" t="s">
        <v>22</v>
      </c>
    </row>
    <row r="283" spans="1:26" x14ac:dyDescent="0.2">
      <c r="A283" s="1059"/>
      <c r="B283" s="391">
        <v>45995</v>
      </c>
      <c r="C283" s="434" t="str">
        <f t="shared" si="33"/>
        <v>(木)</v>
      </c>
      <c r="D283" s="560" t="s">
        <v>405</v>
      </c>
      <c r="E283" s="503" t="s">
        <v>24</v>
      </c>
      <c r="F283" s="504">
        <v>7.3</v>
      </c>
      <c r="G283" s="11">
        <v>11.7</v>
      </c>
      <c r="H283" s="221">
        <v>11.9</v>
      </c>
      <c r="I283" s="12">
        <v>3.4</v>
      </c>
      <c r="J283" s="219">
        <v>1.7</v>
      </c>
      <c r="K283" s="11">
        <v>7.57</v>
      </c>
      <c r="L283" s="219">
        <v>7.68</v>
      </c>
      <c r="M283" s="12">
        <v>28.9</v>
      </c>
      <c r="N283" s="221">
        <v>26.1</v>
      </c>
      <c r="O283" s="220">
        <v>52.4</v>
      </c>
      <c r="P283" s="220">
        <v>77.8</v>
      </c>
      <c r="Q283" s="561">
        <v>22.9</v>
      </c>
      <c r="R283" s="507">
        <v>166</v>
      </c>
      <c r="S283" s="562">
        <v>0.08</v>
      </c>
      <c r="T283" s="639">
        <v>0</v>
      </c>
      <c r="U283" s="866">
        <v>30</v>
      </c>
      <c r="V283" s="83"/>
      <c r="W283" s="2" t="s">
        <v>182</v>
      </c>
      <c r="X283" s="7" t="s">
        <v>11</v>
      </c>
      <c r="Y283" s="10">
        <v>9.1999999999999993</v>
      </c>
      <c r="Z283" s="218">
        <v>9.6</v>
      </c>
    </row>
    <row r="284" spans="1:26" x14ac:dyDescent="0.2">
      <c r="A284" s="1059"/>
      <c r="B284" s="391">
        <v>45996</v>
      </c>
      <c r="C284" s="434" t="str">
        <f t="shared" si="33"/>
        <v>(金)</v>
      </c>
      <c r="D284" s="560" t="s">
        <v>405</v>
      </c>
      <c r="E284" s="503" t="s">
        <v>24</v>
      </c>
      <c r="F284" s="504">
        <v>6.4</v>
      </c>
      <c r="G284" s="11">
        <v>11</v>
      </c>
      <c r="H284" s="221">
        <v>11.3</v>
      </c>
      <c r="I284" s="12">
        <v>3</v>
      </c>
      <c r="J284" s="219">
        <v>1.7</v>
      </c>
      <c r="K284" s="11">
        <v>7.6</v>
      </c>
      <c r="L284" s="219">
        <v>7.67</v>
      </c>
      <c r="M284" s="12">
        <v>26.7</v>
      </c>
      <c r="N284" s="221">
        <v>27</v>
      </c>
      <c r="O284" s="220">
        <v>52.6</v>
      </c>
      <c r="P284" s="220">
        <v>80.400000000000006</v>
      </c>
      <c r="Q284" s="561">
        <v>24.1</v>
      </c>
      <c r="R284" s="507">
        <v>174</v>
      </c>
      <c r="S284" s="562">
        <v>0.09</v>
      </c>
      <c r="T284" s="639">
        <v>17</v>
      </c>
      <c r="U284" s="866">
        <v>28</v>
      </c>
      <c r="V284" s="83"/>
      <c r="W284" s="3" t="s">
        <v>183</v>
      </c>
      <c r="X284" s="8" t="s">
        <v>184</v>
      </c>
      <c r="Y284" s="11">
        <v>3.8</v>
      </c>
      <c r="Z284" s="219">
        <v>2.7</v>
      </c>
    </row>
    <row r="285" spans="1:26" x14ac:dyDescent="0.2">
      <c r="A285" s="1059"/>
      <c r="B285" s="391">
        <v>45997</v>
      </c>
      <c r="C285" s="434" t="str">
        <f t="shared" si="33"/>
        <v>(土)</v>
      </c>
      <c r="D285" s="560" t="s">
        <v>405</v>
      </c>
      <c r="E285" s="503" t="s">
        <v>24</v>
      </c>
      <c r="F285" s="504">
        <v>6.7</v>
      </c>
      <c r="G285" s="11">
        <v>10.6</v>
      </c>
      <c r="H285" s="221">
        <v>11</v>
      </c>
      <c r="I285" s="12">
        <v>3.6</v>
      </c>
      <c r="J285" s="219">
        <v>1.8</v>
      </c>
      <c r="K285" s="11">
        <v>7.64</v>
      </c>
      <c r="L285" s="219">
        <v>7.69</v>
      </c>
      <c r="M285" s="12">
        <v>26.5</v>
      </c>
      <c r="N285" s="221">
        <v>27.2</v>
      </c>
      <c r="O285" s="220"/>
      <c r="P285" s="220"/>
      <c r="Q285" s="561"/>
      <c r="R285" s="507"/>
      <c r="S285" s="562"/>
      <c r="T285" s="639">
        <v>0</v>
      </c>
      <c r="U285" s="866">
        <v>29</v>
      </c>
      <c r="V285" s="83"/>
      <c r="W285" s="3" t="s">
        <v>12</v>
      </c>
      <c r="X285" s="8"/>
      <c r="Y285" s="11">
        <v>7.73</v>
      </c>
      <c r="Z285" s="219">
        <v>7.71</v>
      </c>
    </row>
    <row r="286" spans="1:26" x14ac:dyDescent="0.2">
      <c r="A286" s="1059"/>
      <c r="B286" s="391">
        <v>45998</v>
      </c>
      <c r="C286" s="434" t="str">
        <f t="shared" si="33"/>
        <v>(日)</v>
      </c>
      <c r="D286" s="560" t="s">
        <v>405</v>
      </c>
      <c r="E286" s="503" t="s">
        <v>24</v>
      </c>
      <c r="F286" s="504">
        <v>6.1</v>
      </c>
      <c r="G286" s="11">
        <v>10.3</v>
      </c>
      <c r="H286" s="221">
        <v>10.7</v>
      </c>
      <c r="I286" s="12">
        <v>3</v>
      </c>
      <c r="J286" s="219">
        <v>1.7</v>
      </c>
      <c r="K286" s="11">
        <v>7.5</v>
      </c>
      <c r="L286" s="219">
        <v>7.67</v>
      </c>
      <c r="M286" s="12">
        <v>29.5</v>
      </c>
      <c r="N286" s="221">
        <v>27.5</v>
      </c>
      <c r="O286" s="220"/>
      <c r="P286" s="220"/>
      <c r="Q286" s="561"/>
      <c r="R286" s="507"/>
      <c r="S286" s="562"/>
      <c r="T286" s="639">
        <v>0</v>
      </c>
      <c r="U286" s="866">
        <v>31</v>
      </c>
      <c r="V286" s="83"/>
      <c r="W286" s="3" t="s">
        <v>185</v>
      </c>
      <c r="X286" s="8" t="s">
        <v>13</v>
      </c>
      <c r="Y286" s="307">
        <v>28.5</v>
      </c>
      <c r="Z286" s="219">
        <v>29</v>
      </c>
    </row>
    <row r="287" spans="1:26" x14ac:dyDescent="0.2">
      <c r="A287" s="1059"/>
      <c r="B287" s="391">
        <v>45999</v>
      </c>
      <c r="C287" s="434" t="str">
        <f t="shared" si="33"/>
        <v>(月)</v>
      </c>
      <c r="D287" s="560" t="s">
        <v>405</v>
      </c>
      <c r="E287" s="503" t="s">
        <v>24</v>
      </c>
      <c r="F287" s="504">
        <v>7.3</v>
      </c>
      <c r="G287" s="11">
        <v>10.4</v>
      </c>
      <c r="H287" s="221">
        <v>10.7</v>
      </c>
      <c r="I287" s="12">
        <v>2.9</v>
      </c>
      <c r="J287" s="219">
        <v>1.9</v>
      </c>
      <c r="K287" s="11">
        <v>7.52</v>
      </c>
      <c r="L287" s="219">
        <v>7.62</v>
      </c>
      <c r="M287" s="12">
        <v>31.1</v>
      </c>
      <c r="N287" s="221">
        <v>29.5</v>
      </c>
      <c r="O287" s="220">
        <v>51.2</v>
      </c>
      <c r="P287" s="220">
        <v>82.6</v>
      </c>
      <c r="Q287" s="561">
        <v>29.6</v>
      </c>
      <c r="R287" s="507">
        <v>186</v>
      </c>
      <c r="S287" s="562">
        <v>0.1</v>
      </c>
      <c r="T287" s="639">
        <v>111</v>
      </c>
      <c r="U287" s="866">
        <v>31</v>
      </c>
      <c r="V287" s="83"/>
      <c r="W287" s="3" t="s">
        <v>186</v>
      </c>
      <c r="X287" s="236" t="s">
        <v>311</v>
      </c>
      <c r="Y287" s="274">
        <v>49.3</v>
      </c>
      <c r="Z287" s="239">
        <v>50</v>
      </c>
    </row>
    <row r="288" spans="1:26" x14ac:dyDescent="0.2">
      <c r="A288" s="1059"/>
      <c r="B288" s="391">
        <v>46000</v>
      </c>
      <c r="C288" s="434" t="str">
        <f t="shared" si="33"/>
        <v>(火)</v>
      </c>
      <c r="D288" s="560" t="s">
        <v>405</v>
      </c>
      <c r="E288" s="503" t="s">
        <v>24</v>
      </c>
      <c r="F288" s="504">
        <v>9.1999999999999993</v>
      </c>
      <c r="G288" s="11">
        <v>10.3</v>
      </c>
      <c r="H288" s="221">
        <v>10.6</v>
      </c>
      <c r="I288" s="12">
        <v>2.9</v>
      </c>
      <c r="J288" s="219">
        <v>2.2999999999999998</v>
      </c>
      <c r="K288" s="11">
        <v>7.46</v>
      </c>
      <c r="L288" s="219">
        <v>7.61</v>
      </c>
      <c r="M288" s="12">
        <v>31.5</v>
      </c>
      <c r="N288" s="221">
        <v>30.9</v>
      </c>
      <c r="O288" s="220">
        <v>51</v>
      </c>
      <c r="P288" s="220">
        <v>86.8</v>
      </c>
      <c r="Q288" s="561">
        <v>33</v>
      </c>
      <c r="R288" s="507">
        <v>191</v>
      </c>
      <c r="S288" s="562">
        <v>0.11</v>
      </c>
      <c r="T288" s="639">
        <v>26</v>
      </c>
      <c r="U288" s="866">
        <v>31</v>
      </c>
      <c r="V288" s="83"/>
      <c r="W288" s="3" t="s">
        <v>187</v>
      </c>
      <c r="X288" s="236" t="s">
        <v>311</v>
      </c>
      <c r="Y288" s="274">
        <v>84.2</v>
      </c>
      <c r="Z288" s="239">
        <v>85</v>
      </c>
    </row>
    <row r="289" spans="1:26" x14ac:dyDescent="0.2">
      <c r="A289" s="1059"/>
      <c r="B289" s="391">
        <v>46001</v>
      </c>
      <c r="C289" s="434" t="str">
        <f t="shared" si="33"/>
        <v>(水)</v>
      </c>
      <c r="D289" s="560" t="s">
        <v>405</v>
      </c>
      <c r="E289" s="503" t="s">
        <v>24</v>
      </c>
      <c r="F289" s="504">
        <v>8.1</v>
      </c>
      <c r="G289" s="11">
        <v>9.6999999999999993</v>
      </c>
      <c r="H289" s="221">
        <v>10.1</v>
      </c>
      <c r="I289" s="12">
        <v>3.3</v>
      </c>
      <c r="J289" s="219">
        <v>3.1</v>
      </c>
      <c r="K289" s="11">
        <v>7.6</v>
      </c>
      <c r="L289" s="219">
        <v>7.55</v>
      </c>
      <c r="M289" s="12">
        <v>29.4</v>
      </c>
      <c r="N289" s="221">
        <v>30.5</v>
      </c>
      <c r="O289" s="220">
        <v>50</v>
      </c>
      <c r="P289" s="220">
        <v>86.6</v>
      </c>
      <c r="Q289" s="561">
        <v>31.1</v>
      </c>
      <c r="R289" s="507">
        <v>192</v>
      </c>
      <c r="S289" s="562">
        <v>0.14000000000000001</v>
      </c>
      <c r="T289" s="639">
        <v>171</v>
      </c>
      <c r="U289" s="866">
        <v>31</v>
      </c>
      <c r="V289" s="83"/>
      <c r="W289" s="3" t="s">
        <v>188</v>
      </c>
      <c r="X289" s="236" t="s">
        <v>311</v>
      </c>
      <c r="Y289" s="274">
        <v>60.9</v>
      </c>
      <c r="Z289" s="239">
        <v>61.3</v>
      </c>
    </row>
    <row r="290" spans="1:26" x14ac:dyDescent="0.2">
      <c r="A290" s="1059"/>
      <c r="B290" s="391">
        <v>46002</v>
      </c>
      <c r="C290" s="434" t="str">
        <f t="shared" si="33"/>
        <v>(木)</v>
      </c>
      <c r="D290" s="560" t="s">
        <v>406</v>
      </c>
      <c r="E290" s="503" t="s">
        <v>24</v>
      </c>
      <c r="F290" s="504">
        <v>7.1</v>
      </c>
      <c r="G290" s="11">
        <v>9.1999999999999993</v>
      </c>
      <c r="H290" s="221">
        <v>9.6</v>
      </c>
      <c r="I290" s="12">
        <v>3.8</v>
      </c>
      <c r="J290" s="219">
        <v>2.7</v>
      </c>
      <c r="K290" s="11">
        <v>7.73</v>
      </c>
      <c r="L290" s="219">
        <v>7.71</v>
      </c>
      <c r="M290" s="12">
        <v>28.5</v>
      </c>
      <c r="N290" s="221">
        <v>29</v>
      </c>
      <c r="O290" s="220">
        <v>50</v>
      </c>
      <c r="P290" s="220">
        <v>85</v>
      </c>
      <c r="Q290" s="561">
        <v>27.5</v>
      </c>
      <c r="R290" s="507">
        <v>190</v>
      </c>
      <c r="S290" s="562">
        <v>0.13</v>
      </c>
      <c r="T290" s="639">
        <v>0</v>
      </c>
      <c r="U290" s="866">
        <v>32</v>
      </c>
      <c r="V290" s="83"/>
      <c r="W290" s="3" t="s">
        <v>189</v>
      </c>
      <c r="X290" s="236" t="s">
        <v>311</v>
      </c>
      <c r="Y290" s="274">
        <v>23.3</v>
      </c>
      <c r="Z290" s="239">
        <v>23.7</v>
      </c>
    </row>
    <row r="291" spans="1:26" x14ac:dyDescent="0.2">
      <c r="A291" s="1059"/>
      <c r="B291" s="391">
        <v>46003</v>
      </c>
      <c r="C291" s="434" t="str">
        <f t="shared" si="33"/>
        <v>(金)</v>
      </c>
      <c r="D291" s="560" t="s">
        <v>405</v>
      </c>
      <c r="E291" s="503" t="s">
        <v>24</v>
      </c>
      <c r="F291" s="504">
        <v>7.4</v>
      </c>
      <c r="G291" s="11">
        <v>8.9</v>
      </c>
      <c r="H291" s="221">
        <v>9.1999999999999993</v>
      </c>
      <c r="I291" s="12">
        <v>5.2</v>
      </c>
      <c r="J291" s="219">
        <v>2.6</v>
      </c>
      <c r="K291" s="11">
        <v>7.78</v>
      </c>
      <c r="L291" s="219">
        <v>7.83</v>
      </c>
      <c r="M291" s="12">
        <v>29.4</v>
      </c>
      <c r="N291" s="221">
        <v>29.2</v>
      </c>
      <c r="O291" s="220">
        <v>50.8</v>
      </c>
      <c r="P291" s="220">
        <v>86.6</v>
      </c>
      <c r="Q291" s="561">
        <v>27.3</v>
      </c>
      <c r="R291" s="507">
        <v>192</v>
      </c>
      <c r="S291" s="562">
        <v>0.09</v>
      </c>
      <c r="T291" s="639">
        <v>51</v>
      </c>
      <c r="U291" s="866">
        <v>31</v>
      </c>
      <c r="V291" s="83"/>
      <c r="W291" s="3" t="s">
        <v>190</v>
      </c>
      <c r="X291" s="236" t="s">
        <v>311</v>
      </c>
      <c r="Y291" s="137">
        <v>26.2</v>
      </c>
      <c r="Z291" s="240">
        <v>27.5</v>
      </c>
    </row>
    <row r="292" spans="1:26" x14ac:dyDescent="0.2">
      <c r="A292" s="1059"/>
      <c r="B292" s="391">
        <v>46004</v>
      </c>
      <c r="C292" s="434" t="str">
        <f t="shared" si="33"/>
        <v>(土)</v>
      </c>
      <c r="D292" s="560" t="s">
        <v>405</v>
      </c>
      <c r="E292" s="503">
        <v>2</v>
      </c>
      <c r="F292" s="504">
        <v>3.8</v>
      </c>
      <c r="G292" s="11">
        <v>8.3000000000000007</v>
      </c>
      <c r="H292" s="221">
        <v>8.6</v>
      </c>
      <c r="I292" s="12">
        <v>3.9</v>
      </c>
      <c r="J292" s="219">
        <v>3.9</v>
      </c>
      <c r="K292" s="11">
        <v>7.82</v>
      </c>
      <c r="L292" s="219">
        <v>7.9</v>
      </c>
      <c r="M292" s="12">
        <v>28.4</v>
      </c>
      <c r="N292" s="221">
        <v>28.6</v>
      </c>
      <c r="O292" s="220"/>
      <c r="P292" s="220"/>
      <c r="Q292" s="561"/>
      <c r="R292" s="507"/>
      <c r="S292" s="562"/>
      <c r="T292" s="639">
        <v>17</v>
      </c>
      <c r="U292" s="866">
        <v>29</v>
      </c>
      <c r="V292" s="83"/>
      <c r="W292" s="3" t="s">
        <v>191</v>
      </c>
      <c r="X292" s="236" t="s">
        <v>311</v>
      </c>
      <c r="Y292" s="139">
        <v>186</v>
      </c>
      <c r="Z292" s="308">
        <v>190</v>
      </c>
    </row>
    <row r="293" spans="1:26" x14ac:dyDescent="0.2">
      <c r="A293" s="1059"/>
      <c r="B293" s="391">
        <v>46005</v>
      </c>
      <c r="C293" s="434" t="str">
        <f t="shared" si="33"/>
        <v>(日)</v>
      </c>
      <c r="D293" s="560" t="s">
        <v>404</v>
      </c>
      <c r="E293" s="503">
        <v>14</v>
      </c>
      <c r="F293" s="504">
        <v>3.4</v>
      </c>
      <c r="G293" s="11">
        <v>8.1</v>
      </c>
      <c r="H293" s="221">
        <v>8.3000000000000007</v>
      </c>
      <c r="I293" s="12">
        <v>4</v>
      </c>
      <c r="J293" s="219">
        <v>3.2</v>
      </c>
      <c r="K293" s="11">
        <v>7.78</v>
      </c>
      <c r="L293" s="219">
        <v>7.81</v>
      </c>
      <c r="M293" s="12">
        <v>28.2</v>
      </c>
      <c r="N293" s="221">
        <v>28.8</v>
      </c>
      <c r="O293" s="220"/>
      <c r="P293" s="220"/>
      <c r="Q293" s="561"/>
      <c r="R293" s="507"/>
      <c r="S293" s="562"/>
      <c r="T293" s="639">
        <v>17</v>
      </c>
      <c r="U293" s="866">
        <v>31</v>
      </c>
      <c r="V293" s="83"/>
      <c r="W293" s="3" t="s">
        <v>192</v>
      </c>
      <c r="X293" s="236" t="s">
        <v>311</v>
      </c>
      <c r="Y293" s="138">
        <v>0.19</v>
      </c>
      <c r="Z293" s="223">
        <v>0.13</v>
      </c>
    </row>
    <row r="294" spans="1:26" x14ac:dyDescent="0.2">
      <c r="A294" s="1059"/>
      <c r="B294" s="391">
        <v>46006</v>
      </c>
      <c r="C294" s="434" t="str">
        <f t="shared" si="33"/>
        <v>(月)</v>
      </c>
      <c r="D294" s="560" t="s">
        <v>405</v>
      </c>
      <c r="E294" s="503" t="s">
        <v>24</v>
      </c>
      <c r="F294" s="504">
        <v>8.3000000000000007</v>
      </c>
      <c r="G294" s="11">
        <v>8</v>
      </c>
      <c r="H294" s="221">
        <v>8.1999999999999993</v>
      </c>
      <c r="I294" s="12">
        <v>3.3</v>
      </c>
      <c r="J294" s="219">
        <v>3</v>
      </c>
      <c r="K294" s="11">
        <v>7.67</v>
      </c>
      <c r="L294" s="219">
        <v>7.74</v>
      </c>
      <c r="M294" s="12">
        <v>28.1</v>
      </c>
      <c r="N294" s="221">
        <v>28.5</v>
      </c>
      <c r="O294" s="220">
        <v>47.9</v>
      </c>
      <c r="P294" s="220">
        <v>85.4</v>
      </c>
      <c r="Q294" s="561">
        <v>26.6</v>
      </c>
      <c r="R294" s="507">
        <v>188</v>
      </c>
      <c r="S294" s="562">
        <v>0.09</v>
      </c>
      <c r="T294" s="639">
        <v>0</v>
      </c>
      <c r="U294" s="866">
        <v>31</v>
      </c>
      <c r="V294" s="83"/>
      <c r="W294" s="3" t="s">
        <v>14</v>
      </c>
      <c r="X294" s="236" t="s">
        <v>311</v>
      </c>
      <c r="Y294" s="136">
        <v>2.7</v>
      </c>
      <c r="Z294" s="224">
        <v>2.8</v>
      </c>
    </row>
    <row r="295" spans="1:26" x14ac:dyDescent="0.2">
      <c r="A295" s="1059"/>
      <c r="B295" s="391">
        <v>46007</v>
      </c>
      <c r="C295" s="434" t="str">
        <f t="shared" si="33"/>
        <v>(火)</v>
      </c>
      <c r="D295" s="560" t="s">
        <v>405</v>
      </c>
      <c r="E295" s="503" t="s">
        <v>24</v>
      </c>
      <c r="F295" s="504">
        <v>6.3</v>
      </c>
      <c r="G295" s="11">
        <v>8</v>
      </c>
      <c r="H295" s="221">
        <v>8.1</v>
      </c>
      <c r="I295" s="12">
        <v>3.9</v>
      </c>
      <c r="J295" s="219">
        <v>3.1</v>
      </c>
      <c r="K295" s="11">
        <v>7.71</v>
      </c>
      <c r="L295" s="219">
        <v>7.75</v>
      </c>
      <c r="M295" s="12">
        <v>28.5</v>
      </c>
      <c r="N295" s="221">
        <v>28.4</v>
      </c>
      <c r="O295" s="220">
        <v>48.4</v>
      </c>
      <c r="P295" s="220">
        <v>85.2</v>
      </c>
      <c r="Q295" s="561">
        <v>26.2</v>
      </c>
      <c r="R295" s="507">
        <v>184</v>
      </c>
      <c r="S295" s="562">
        <v>0.1</v>
      </c>
      <c r="T295" s="639">
        <v>257</v>
      </c>
      <c r="U295" s="866">
        <v>30</v>
      </c>
      <c r="V295" s="83"/>
      <c r="W295" s="3" t="s">
        <v>15</v>
      </c>
      <c r="X295" s="236" t="s">
        <v>311</v>
      </c>
      <c r="Y295" s="136">
        <v>1.2</v>
      </c>
      <c r="Z295" s="224">
        <v>1.4</v>
      </c>
    </row>
    <row r="296" spans="1:26" x14ac:dyDescent="0.2">
      <c r="A296" s="1059"/>
      <c r="B296" s="391">
        <v>46008</v>
      </c>
      <c r="C296" s="434" t="str">
        <f t="shared" si="33"/>
        <v>(水)</v>
      </c>
      <c r="D296" s="560" t="s">
        <v>405</v>
      </c>
      <c r="E296" s="503" t="s">
        <v>24</v>
      </c>
      <c r="F296" s="504">
        <v>7.1</v>
      </c>
      <c r="G296" s="11">
        <v>7.8</v>
      </c>
      <c r="H296" s="221">
        <v>8</v>
      </c>
      <c r="I296" s="12">
        <v>3.7</v>
      </c>
      <c r="J296" s="219">
        <v>3.7</v>
      </c>
      <c r="K296" s="11">
        <v>7.78</v>
      </c>
      <c r="L296" s="219">
        <v>7.66</v>
      </c>
      <c r="M296" s="12">
        <v>27.6</v>
      </c>
      <c r="N296" s="221">
        <v>28.3</v>
      </c>
      <c r="O296" s="220">
        <v>48.1</v>
      </c>
      <c r="P296" s="220">
        <v>85.2</v>
      </c>
      <c r="Q296" s="561">
        <v>26.5</v>
      </c>
      <c r="R296" s="507">
        <v>186</v>
      </c>
      <c r="S296" s="562">
        <v>0.12</v>
      </c>
      <c r="T296" s="639">
        <v>265</v>
      </c>
      <c r="U296" s="866">
        <v>29</v>
      </c>
      <c r="V296" s="83"/>
      <c r="W296" s="3" t="s">
        <v>193</v>
      </c>
      <c r="X296" s="236" t="s">
        <v>311</v>
      </c>
      <c r="Y296" s="136">
        <v>11.4</v>
      </c>
      <c r="Z296" s="224">
        <v>11.1</v>
      </c>
    </row>
    <row r="297" spans="1:26" x14ac:dyDescent="0.2">
      <c r="A297" s="1059"/>
      <c r="B297" s="391">
        <v>46009</v>
      </c>
      <c r="C297" s="434" t="str">
        <f t="shared" si="33"/>
        <v>(木)</v>
      </c>
      <c r="D297" s="560" t="s">
        <v>405</v>
      </c>
      <c r="E297" s="503" t="s">
        <v>24</v>
      </c>
      <c r="F297" s="504">
        <v>8.8000000000000007</v>
      </c>
      <c r="G297" s="11">
        <v>8</v>
      </c>
      <c r="H297" s="221">
        <v>8.1999999999999993</v>
      </c>
      <c r="I297" s="12">
        <v>3.7</v>
      </c>
      <c r="J297" s="219">
        <v>3.5</v>
      </c>
      <c r="K297" s="11">
        <v>7.65</v>
      </c>
      <c r="L297" s="219">
        <v>7.75</v>
      </c>
      <c r="M297" s="12">
        <v>28.4</v>
      </c>
      <c r="N297" s="221">
        <v>28.2</v>
      </c>
      <c r="O297" s="220">
        <v>49.2</v>
      </c>
      <c r="P297" s="220">
        <v>85.2</v>
      </c>
      <c r="Q297" s="561">
        <v>26.1</v>
      </c>
      <c r="R297" s="507">
        <v>188</v>
      </c>
      <c r="S297" s="562">
        <v>0.11</v>
      </c>
      <c r="T297" s="639">
        <v>0</v>
      </c>
      <c r="U297" s="866">
        <v>30</v>
      </c>
      <c r="V297" s="83"/>
      <c r="W297" s="3" t="s">
        <v>194</v>
      </c>
      <c r="X297" s="236" t="s">
        <v>311</v>
      </c>
      <c r="Y297" s="138">
        <v>2.4E-2</v>
      </c>
      <c r="Z297" s="225">
        <v>2.8000000000000001E-2</v>
      </c>
    </row>
    <row r="298" spans="1:26" x14ac:dyDescent="0.2">
      <c r="A298" s="1059"/>
      <c r="B298" s="391">
        <v>46010</v>
      </c>
      <c r="C298" s="434" t="str">
        <f t="shared" si="33"/>
        <v>(金)</v>
      </c>
      <c r="D298" s="560" t="s">
        <v>406</v>
      </c>
      <c r="E298" s="503" t="s">
        <v>24</v>
      </c>
      <c r="F298" s="504">
        <v>4.5999999999999996</v>
      </c>
      <c r="G298" s="11">
        <v>7.8</v>
      </c>
      <c r="H298" s="221">
        <v>8</v>
      </c>
      <c r="I298" s="12">
        <v>4.2</v>
      </c>
      <c r="J298" s="219">
        <v>3.9</v>
      </c>
      <c r="K298" s="11">
        <v>7.72</v>
      </c>
      <c r="L298" s="219">
        <v>7.82</v>
      </c>
      <c r="M298" s="12">
        <v>28.5</v>
      </c>
      <c r="N298" s="221">
        <v>28.4</v>
      </c>
      <c r="O298" s="220">
        <v>50</v>
      </c>
      <c r="P298" s="220">
        <v>83.2</v>
      </c>
      <c r="Q298" s="561">
        <v>26.1</v>
      </c>
      <c r="R298" s="507">
        <v>184</v>
      </c>
      <c r="S298" s="562">
        <v>0.15</v>
      </c>
      <c r="T298" s="639">
        <v>41</v>
      </c>
      <c r="U298" s="866">
        <v>28</v>
      </c>
      <c r="V298" s="83"/>
      <c r="W298" s="3" t="s">
        <v>16</v>
      </c>
      <c r="X298" s="236" t="s">
        <v>311</v>
      </c>
      <c r="Y298" s="138">
        <v>0.05</v>
      </c>
      <c r="Z298" s="225">
        <v>0.04</v>
      </c>
    </row>
    <row r="299" spans="1:26" x14ac:dyDescent="0.2">
      <c r="A299" s="1059"/>
      <c r="B299" s="391">
        <v>46011</v>
      </c>
      <c r="C299" s="434" t="str">
        <f t="shared" si="33"/>
        <v>(土)</v>
      </c>
      <c r="D299" s="560" t="s">
        <v>406</v>
      </c>
      <c r="E299" s="503">
        <v>12.5</v>
      </c>
      <c r="F299" s="504">
        <v>6.8</v>
      </c>
      <c r="G299" s="11">
        <v>8</v>
      </c>
      <c r="H299" s="221">
        <v>8</v>
      </c>
      <c r="I299" s="12">
        <v>4.0999999999999996</v>
      </c>
      <c r="J299" s="219">
        <v>3.6</v>
      </c>
      <c r="K299" s="11">
        <v>7.79</v>
      </c>
      <c r="L299" s="219">
        <v>7.82</v>
      </c>
      <c r="M299" s="12">
        <v>27.7</v>
      </c>
      <c r="N299" s="221">
        <v>28.3</v>
      </c>
      <c r="O299" s="220"/>
      <c r="P299" s="220"/>
      <c r="Q299" s="561"/>
      <c r="R299" s="507"/>
      <c r="S299" s="562"/>
      <c r="T299" s="639">
        <v>26</v>
      </c>
      <c r="U299" s="866">
        <v>31</v>
      </c>
      <c r="V299" s="83"/>
      <c r="W299" s="3" t="s">
        <v>195</v>
      </c>
      <c r="X299" s="236" t="s">
        <v>311</v>
      </c>
      <c r="Y299" s="138">
        <v>2.42</v>
      </c>
      <c r="Z299" s="225">
        <v>2.37</v>
      </c>
    </row>
    <row r="300" spans="1:26" x14ac:dyDescent="0.2">
      <c r="A300" s="1059"/>
      <c r="B300" s="391">
        <v>46012</v>
      </c>
      <c r="C300" s="434" t="str">
        <f t="shared" si="33"/>
        <v>(日)</v>
      </c>
      <c r="D300" s="560" t="s">
        <v>406</v>
      </c>
      <c r="E300" s="503">
        <v>6.5</v>
      </c>
      <c r="F300" s="504">
        <v>10.6</v>
      </c>
      <c r="G300" s="11">
        <v>8.4</v>
      </c>
      <c r="H300" s="221">
        <v>8.4</v>
      </c>
      <c r="I300" s="12">
        <v>3.9</v>
      </c>
      <c r="J300" s="219">
        <v>3.8</v>
      </c>
      <c r="K300" s="11">
        <v>7.7</v>
      </c>
      <c r="L300" s="219">
        <v>7.8</v>
      </c>
      <c r="M300" s="12">
        <v>28</v>
      </c>
      <c r="N300" s="221">
        <v>27.9</v>
      </c>
      <c r="O300" s="220"/>
      <c r="P300" s="220"/>
      <c r="Q300" s="561"/>
      <c r="R300" s="507"/>
      <c r="S300" s="562"/>
      <c r="T300" s="639">
        <v>17</v>
      </c>
      <c r="U300" s="866">
        <v>31</v>
      </c>
      <c r="V300" s="83"/>
      <c r="W300" s="3" t="s">
        <v>196</v>
      </c>
      <c r="X300" s="236" t="s">
        <v>311</v>
      </c>
      <c r="Y300" s="138">
        <v>0.13</v>
      </c>
      <c r="Z300" s="225">
        <v>0.11</v>
      </c>
    </row>
    <row r="301" spans="1:26" x14ac:dyDescent="0.2">
      <c r="A301" s="1059"/>
      <c r="B301" s="391">
        <v>46013</v>
      </c>
      <c r="C301" s="434" t="str">
        <f t="shared" si="33"/>
        <v>(月)</v>
      </c>
      <c r="D301" s="560" t="s">
        <v>405</v>
      </c>
      <c r="E301" s="503">
        <v>0</v>
      </c>
      <c r="F301" s="504">
        <v>9.6999999999999993</v>
      </c>
      <c r="G301" s="11">
        <v>8.9</v>
      </c>
      <c r="H301" s="221">
        <v>8.9</v>
      </c>
      <c r="I301" s="12">
        <v>3.8</v>
      </c>
      <c r="J301" s="219">
        <v>3.5</v>
      </c>
      <c r="K301" s="11">
        <v>7.62</v>
      </c>
      <c r="L301" s="219">
        <v>7.81</v>
      </c>
      <c r="M301" s="12">
        <v>28.5</v>
      </c>
      <c r="N301" s="221">
        <v>28.3</v>
      </c>
      <c r="O301" s="220">
        <v>48.9</v>
      </c>
      <c r="P301" s="220">
        <v>82.2</v>
      </c>
      <c r="Q301" s="561">
        <v>27.1</v>
      </c>
      <c r="R301" s="507">
        <v>176</v>
      </c>
      <c r="S301" s="562">
        <v>0.15</v>
      </c>
      <c r="T301" s="639">
        <v>163</v>
      </c>
      <c r="U301" s="866">
        <v>31</v>
      </c>
      <c r="V301" s="83"/>
      <c r="W301" s="3" t="s">
        <v>197</v>
      </c>
      <c r="X301" s="236" t="s">
        <v>311</v>
      </c>
      <c r="Y301" s="136">
        <v>33.6</v>
      </c>
      <c r="Z301" s="224">
        <v>34.4</v>
      </c>
    </row>
    <row r="302" spans="1:26" x14ac:dyDescent="0.2">
      <c r="A302" s="1059"/>
      <c r="B302" s="391">
        <v>46014</v>
      </c>
      <c r="C302" s="434" t="str">
        <f t="shared" si="33"/>
        <v>(火)</v>
      </c>
      <c r="D302" s="560" t="s">
        <v>405</v>
      </c>
      <c r="E302" s="503" t="s">
        <v>24</v>
      </c>
      <c r="F302" s="504">
        <v>4.5</v>
      </c>
      <c r="G302" s="11">
        <v>8.6</v>
      </c>
      <c r="H302" s="221">
        <v>8.6999999999999993</v>
      </c>
      <c r="I302" s="12">
        <v>4.5999999999999996</v>
      </c>
      <c r="J302" s="219">
        <v>3.2</v>
      </c>
      <c r="K302" s="11">
        <v>7.67</v>
      </c>
      <c r="L302" s="219">
        <v>7.77</v>
      </c>
      <c r="M302" s="12">
        <v>28.6</v>
      </c>
      <c r="N302" s="221">
        <v>28.4</v>
      </c>
      <c r="O302" s="220">
        <v>50.2</v>
      </c>
      <c r="P302" s="220">
        <v>82.8</v>
      </c>
      <c r="Q302" s="561">
        <v>26.8</v>
      </c>
      <c r="R302" s="507">
        <v>182</v>
      </c>
      <c r="S302" s="562">
        <v>0.15</v>
      </c>
      <c r="T302" s="639">
        <v>34</v>
      </c>
      <c r="U302" s="866">
        <v>34</v>
      </c>
      <c r="V302" s="83"/>
      <c r="W302" s="3" t="s">
        <v>17</v>
      </c>
      <c r="X302" s="236" t="s">
        <v>311</v>
      </c>
      <c r="Y302" s="136">
        <v>21.3</v>
      </c>
      <c r="Z302" s="224">
        <v>20.2</v>
      </c>
    </row>
    <row r="303" spans="1:26" x14ac:dyDescent="0.2">
      <c r="A303" s="1059"/>
      <c r="B303" s="391">
        <v>46015</v>
      </c>
      <c r="C303" s="434" t="str">
        <f t="shared" si="33"/>
        <v>(水)</v>
      </c>
      <c r="D303" s="560" t="s">
        <v>406</v>
      </c>
      <c r="E303" s="503">
        <v>6.5</v>
      </c>
      <c r="F303" s="504">
        <v>6.4</v>
      </c>
      <c r="G303" s="11">
        <v>8.6999999999999993</v>
      </c>
      <c r="H303" s="221">
        <v>8.8000000000000007</v>
      </c>
      <c r="I303" s="12">
        <v>4.4000000000000004</v>
      </c>
      <c r="J303" s="219">
        <v>3.5</v>
      </c>
      <c r="K303" s="11">
        <v>7.75</v>
      </c>
      <c r="L303" s="219">
        <v>7.77</v>
      </c>
      <c r="M303" s="12">
        <v>28</v>
      </c>
      <c r="N303" s="221">
        <v>28.5</v>
      </c>
      <c r="O303" s="220">
        <v>52.2</v>
      </c>
      <c r="P303" s="220">
        <v>83.8</v>
      </c>
      <c r="Q303" s="561">
        <v>26.2</v>
      </c>
      <c r="R303" s="507">
        <v>184</v>
      </c>
      <c r="S303" s="562">
        <v>0.16</v>
      </c>
      <c r="T303" s="639">
        <v>9</v>
      </c>
      <c r="U303" s="866">
        <v>32</v>
      </c>
      <c r="V303" s="83"/>
      <c r="W303" s="3" t="s">
        <v>198</v>
      </c>
      <c r="X303" s="236" t="s">
        <v>184</v>
      </c>
      <c r="Y303" s="274">
        <v>4.4000000000000004</v>
      </c>
      <c r="Z303" s="286">
        <v>4.2</v>
      </c>
    </row>
    <row r="304" spans="1:26" x14ac:dyDescent="0.2">
      <c r="A304" s="1059"/>
      <c r="B304" s="391">
        <v>46016</v>
      </c>
      <c r="C304" s="434" t="str">
        <f t="shared" si="33"/>
        <v>(木)</v>
      </c>
      <c r="D304" s="560" t="s">
        <v>405</v>
      </c>
      <c r="E304" s="503">
        <v>4.5</v>
      </c>
      <c r="F304" s="504">
        <v>9.3000000000000007</v>
      </c>
      <c r="G304" s="11">
        <v>8.9</v>
      </c>
      <c r="H304" s="221">
        <v>8.9</v>
      </c>
      <c r="I304" s="12">
        <v>3.7</v>
      </c>
      <c r="J304" s="219">
        <v>3.2</v>
      </c>
      <c r="K304" s="11">
        <v>7.7</v>
      </c>
      <c r="L304" s="219">
        <v>7.78</v>
      </c>
      <c r="M304" s="12">
        <v>27.3</v>
      </c>
      <c r="N304" s="221">
        <v>27.4</v>
      </c>
      <c r="O304" s="220">
        <v>49</v>
      </c>
      <c r="P304" s="220">
        <v>81.2</v>
      </c>
      <c r="Q304" s="561">
        <v>25.8</v>
      </c>
      <c r="R304" s="507">
        <v>178</v>
      </c>
      <c r="S304" s="562">
        <v>0.16</v>
      </c>
      <c r="T304" s="639">
        <v>0</v>
      </c>
      <c r="U304" s="866">
        <v>37</v>
      </c>
      <c r="V304" s="95"/>
      <c r="W304" s="3" t="s">
        <v>199</v>
      </c>
      <c r="X304" s="236" t="s">
        <v>311</v>
      </c>
      <c r="Y304" s="274">
        <v>5</v>
      </c>
      <c r="Z304" s="286">
        <v>3.2</v>
      </c>
    </row>
    <row r="305" spans="1:26" x14ac:dyDescent="0.2">
      <c r="A305" s="1059"/>
      <c r="B305" s="391">
        <v>46017</v>
      </c>
      <c r="C305" s="434" t="str">
        <f t="shared" si="33"/>
        <v>(金)</v>
      </c>
      <c r="D305" s="560" t="s">
        <v>405</v>
      </c>
      <c r="E305" s="503">
        <v>0.5</v>
      </c>
      <c r="F305" s="504">
        <v>8.6</v>
      </c>
      <c r="G305" s="11">
        <v>9.1</v>
      </c>
      <c r="H305" s="221">
        <v>9.1</v>
      </c>
      <c r="I305" s="12">
        <v>3.7</v>
      </c>
      <c r="J305" s="219">
        <v>3</v>
      </c>
      <c r="K305" s="11">
        <v>7.73</v>
      </c>
      <c r="L305" s="219">
        <v>7.78</v>
      </c>
      <c r="M305" s="12">
        <v>26.7</v>
      </c>
      <c r="N305" s="221">
        <v>27</v>
      </c>
      <c r="O305" s="220">
        <v>48</v>
      </c>
      <c r="P305" s="220">
        <v>79.400000000000006</v>
      </c>
      <c r="Q305" s="561">
        <v>24.5</v>
      </c>
      <c r="R305" s="507">
        <v>172</v>
      </c>
      <c r="S305" s="562">
        <v>0.15</v>
      </c>
      <c r="T305" s="639">
        <v>43</v>
      </c>
      <c r="U305" s="866">
        <v>36</v>
      </c>
      <c r="V305" s="83"/>
      <c r="W305" s="3"/>
      <c r="X305" s="287"/>
      <c r="Y305" s="309"/>
      <c r="Z305" s="310"/>
    </row>
    <row r="306" spans="1:26" x14ac:dyDescent="0.2">
      <c r="A306" s="1059"/>
      <c r="B306" s="391">
        <v>46018</v>
      </c>
      <c r="C306" s="434" t="str">
        <f t="shared" si="33"/>
        <v>(土)</v>
      </c>
      <c r="D306" s="560" t="s">
        <v>406</v>
      </c>
      <c r="E306" s="503" t="s">
        <v>24</v>
      </c>
      <c r="F306" s="504">
        <v>3.2</v>
      </c>
      <c r="G306" s="11">
        <v>8</v>
      </c>
      <c r="H306" s="221">
        <v>8.4</v>
      </c>
      <c r="I306" s="12">
        <v>4.3</v>
      </c>
      <c r="J306" s="219">
        <v>3.3</v>
      </c>
      <c r="K306" s="11">
        <v>7.78</v>
      </c>
      <c r="L306" s="219">
        <v>7.78</v>
      </c>
      <c r="M306" s="12">
        <v>27</v>
      </c>
      <c r="N306" s="221">
        <v>27</v>
      </c>
      <c r="O306" s="220"/>
      <c r="P306" s="220"/>
      <c r="Q306" s="561"/>
      <c r="R306" s="507"/>
      <c r="S306" s="562"/>
      <c r="T306" s="639">
        <v>60</v>
      </c>
      <c r="U306" s="866">
        <v>40</v>
      </c>
      <c r="V306" s="83"/>
      <c r="W306" s="3"/>
      <c r="X306" s="287"/>
      <c r="Y306" s="288"/>
      <c r="Z306" s="287"/>
    </row>
    <row r="307" spans="1:26" x14ac:dyDescent="0.2">
      <c r="A307" s="1059"/>
      <c r="B307" s="391">
        <v>46019</v>
      </c>
      <c r="C307" s="434" t="str">
        <f t="shared" si="33"/>
        <v>(日)</v>
      </c>
      <c r="D307" s="560" t="s">
        <v>405</v>
      </c>
      <c r="E307" s="503" t="s">
        <v>24</v>
      </c>
      <c r="F307" s="504">
        <v>3.2</v>
      </c>
      <c r="G307" s="11">
        <v>7.7</v>
      </c>
      <c r="H307" s="221">
        <v>7.9</v>
      </c>
      <c r="I307" s="12">
        <v>4.5</v>
      </c>
      <c r="J307" s="219">
        <v>2.9</v>
      </c>
      <c r="K307" s="11">
        <v>7.73</v>
      </c>
      <c r="L307" s="219">
        <v>7.83</v>
      </c>
      <c r="M307" s="12">
        <v>26.4</v>
      </c>
      <c r="N307" s="221">
        <v>26.6</v>
      </c>
      <c r="O307" s="220"/>
      <c r="P307" s="220"/>
      <c r="Q307" s="561"/>
      <c r="R307" s="507"/>
      <c r="S307" s="562"/>
      <c r="T307" s="722">
        <v>17</v>
      </c>
      <c r="U307" s="872">
        <v>33</v>
      </c>
      <c r="V307" s="83"/>
      <c r="W307" s="289"/>
      <c r="X307" s="290"/>
      <c r="Y307" s="291"/>
      <c r="Z307" s="290"/>
    </row>
    <row r="308" spans="1:26" x14ac:dyDescent="0.2">
      <c r="A308" s="1059"/>
      <c r="B308" s="391">
        <v>46020</v>
      </c>
      <c r="C308" s="434" t="str">
        <f t="shared" si="33"/>
        <v>(月)</v>
      </c>
      <c r="D308" s="560" t="s">
        <v>405</v>
      </c>
      <c r="E308" s="503" t="s">
        <v>24</v>
      </c>
      <c r="F308" s="504">
        <v>5.2</v>
      </c>
      <c r="G308" s="11">
        <v>7.9</v>
      </c>
      <c r="H308" s="221">
        <v>7.9</v>
      </c>
      <c r="I308" s="12">
        <v>3.9</v>
      </c>
      <c r="J308" s="219">
        <v>3.3</v>
      </c>
      <c r="K308" s="11">
        <v>7.77</v>
      </c>
      <c r="L308" s="219">
        <v>7.89</v>
      </c>
      <c r="M308" s="12">
        <v>25.8</v>
      </c>
      <c r="N308" s="221">
        <v>26.6</v>
      </c>
      <c r="O308" s="220"/>
      <c r="P308" s="220"/>
      <c r="Q308" s="561"/>
      <c r="R308" s="507"/>
      <c r="S308" s="562"/>
      <c r="T308" s="639">
        <v>0</v>
      </c>
      <c r="U308" s="866">
        <v>32</v>
      </c>
      <c r="V308" s="83"/>
      <c r="W308" s="9" t="s">
        <v>23</v>
      </c>
      <c r="X308" s="1" t="s">
        <v>24</v>
      </c>
      <c r="Y308" s="1" t="s">
        <v>24</v>
      </c>
      <c r="Z308" s="335" t="s">
        <v>24</v>
      </c>
    </row>
    <row r="309" spans="1:26" ht="13.5" customHeight="1" x14ac:dyDescent="0.2">
      <c r="A309" s="1059"/>
      <c r="B309" s="391">
        <v>46021</v>
      </c>
      <c r="C309" s="434" t="str">
        <f t="shared" si="33"/>
        <v>(火)</v>
      </c>
      <c r="D309" s="560" t="s">
        <v>405</v>
      </c>
      <c r="E309" s="503" t="s">
        <v>24</v>
      </c>
      <c r="F309" s="504">
        <v>6.2</v>
      </c>
      <c r="G309" s="11">
        <v>8.3000000000000007</v>
      </c>
      <c r="H309" s="221">
        <v>8</v>
      </c>
      <c r="I309" s="12">
        <v>3.9</v>
      </c>
      <c r="J309" s="219">
        <v>3.2</v>
      </c>
      <c r="K309" s="11">
        <v>7.79</v>
      </c>
      <c r="L309" s="219">
        <v>7.88</v>
      </c>
      <c r="M309" s="12">
        <v>25.2</v>
      </c>
      <c r="N309" s="221">
        <v>26</v>
      </c>
      <c r="O309" s="220"/>
      <c r="P309" s="220"/>
      <c r="Q309" s="561"/>
      <c r="R309" s="507"/>
      <c r="S309" s="562"/>
      <c r="T309" s="639">
        <v>163</v>
      </c>
      <c r="U309" s="866">
        <v>34</v>
      </c>
      <c r="V309" s="83"/>
      <c r="W309" s="603" t="s">
        <v>299</v>
      </c>
      <c r="X309" s="604"/>
      <c r="Y309" s="604"/>
      <c r="Z309" s="605"/>
    </row>
    <row r="310" spans="1:26" x14ac:dyDescent="0.2">
      <c r="A310" s="1059"/>
      <c r="B310" s="391">
        <v>46022</v>
      </c>
      <c r="C310" s="434" t="str">
        <f t="shared" si="33"/>
        <v>(水)</v>
      </c>
      <c r="D310" s="502" t="s">
        <v>405</v>
      </c>
      <c r="E310" s="526" t="s">
        <v>24</v>
      </c>
      <c r="F310" s="564">
        <v>6.6</v>
      </c>
      <c r="G310" s="368">
        <v>7.8</v>
      </c>
      <c r="H310" s="298">
        <v>8</v>
      </c>
      <c r="I310" s="566">
        <v>2.9</v>
      </c>
      <c r="J310" s="565">
        <v>1.7</v>
      </c>
      <c r="K310" s="368">
        <v>7.78</v>
      </c>
      <c r="L310" s="298">
        <v>7.8</v>
      </c>
      <c r="M310" s="566">
        <v>24.8</v>
      </c>
      <c r="N310" s="565">
        <v>25.4</v>
      </c>
      <c r="O310" s="567"/>
      <c r="P310" s="567"/>
      <c r="Q310" s="568"/>
      <c r="R310" s="569"/>
      <c r="S310" s="570"/>
      <c r="T310" s="577">
        <v>0</v>
      </c>
      <c r="U310" s="866">
        <v>34</v>
      </c>
      <c r="V310" s="83"/>
      <c r="W310" s="606"/>
      <c r="X310" s="607"/>
      <c r="Y310" s="607"/>
      <c r="Z310" s="608"/>
    </row>
    <row r="311" spans="1:26" ht="13.5" customHeight="1" x14ac:dyDescent="0.2">
      <c r="A311" s="1060"/>
      <c r="B311" s="1051" t="s">
        <v>238</v>
      </c>
      <c r="C311" s="1051"/>
      <c r="D311" s="508"/>
      <c r="E311" s="493">
        <f>MAX(E280:E310)</f>
        <v>14</v>
      </c>
      <c r="F311" s="509">
        <f t="shared" ref="F311:U311" si="34">IF(COUNT(F280:F310)=0,"",MAX(F280:F310))</f>
        <v>12.5</v>
      </c>
      <c r="G311" s="10">
        <f t="shared" si="34"/>
        <v>12.6</v>
      </c>
      <c r="H311" s="218">
        <f t="shared" si="34"/>
        <v>12.6</v>
      </c>
      <c r="I311" s="495">
        <f t="shared" si="34"/>
        <v>5.2</v>
      </c>
      <c r="J311" s="496">
        <f t="shared" si="34"/>
        <v>3.9</v>
      </c>
      <c r="K311" s="10">
        <f t="shared" si="34"/>
        <v>7.82</v>
      </c>
      <c r="L311" s="218">
        <f t="shared" si="34"/>
        <v>7.9</v>
      </c>
      <c r="M311" s="495">
        <f t="shared" si="34"/>
        <v>31.5</v>
      </c>
      <c r="N311" s="496">
        <f t="shared" si="34"/>
        <v>30.9</v>
      </c>
      <c r="O311" s="497">
        <f t="shared" si="34"/>
        <v>52.6</v>
      </c>
      <c r="P311" s="497">
        <f t="shared" si="34"/>
        <v>86.8</v>
      </c>
      <c r="Q311" s="547">
        <f t="shared" si="34"/>
        <v>33</v>
      </c>
      <c r="R311" s="513">
        <f t="shared" si="34"/>
        <v>192</v>
      </c>
      <c r="S311" s="514">
        <f t="shared" si="34"/>
        <v>0.16</v>
      </c>
      <c r="T311" s="857">
        <f t="shared" si="34"/>
        <v>265</v>
      </c>
      <c r="U311" s="865">
        <f t="shared" si="34"/>
        <v>40</v>
      </c>
      <c r="V311" s="83"/>
      <c r="W311" s="606"/>
      <c r="X311" s="607"/>
      <c r="Y311" s="607"/>
      <c r="Z311" s="608"/>
    </row>
    <row r="312" spans="1:26" x14ac:dyDescent="0.2">
      <c r="A312" s="1060"/>
      <c r="B312" s="1052" t="s">
        <v>239</v>
      </c>
      <c r="C312" s="1052"/>
      <c r="D312" s="229"/>
      <c r="E312" s="230">
        <f>MIN(E280:E310)</f>
        <v>0</v>
      </c>
      <c r="F312" s="516">
        <f t="shared" ref="F312:U312" si="35">IF(COUNT(F280:F310)=0,"",MIN(F280:F310))</f>
        <v>3.2</v>
      </c>
      <c r="G312" s="11">
        <f t="shared" si="35"/>
        <v>7.7</v>
      </c>
      <c r="H312" s="219">
        <f t="shared" si="35"/>
        <v>7.9</v>
      </c>
      <c r="I312" s="12">
        <f t="shared" si="35"/>
        <v>2.9</v>
      </c>
      <c r="J312" s="221">
        <f t="shared" si="35"/>
        <v>1.7</v>
      </c>
      <c r="K312" s="11">
        <f t="shared" si="35"/>
        <v>7.46</v>
      </c>
      <c r="L312" s="219">
        <f t="shared" si="35"/>
        <v>7.55</v>
      </c>
      <c r="M312" s="12">
        <f t="shared" si="35"/>
        <v>24.8</v>
      </c>
      <c r="N312" s="221">
        <f t="shared" si="35"/>
        <v>25.4</v>
      </c>
      <c r="O312" s="220">
        <f t="shared" si="35"/>
        <v>47.9</v>
      </c>
      <c r="P312" s="220">
        <f t="shared" si="35"/>
        <v>77.8</v>
      </c>
      <c r="Q312" s="519">
        <f t="shared" si="35"/>
        <v>22.7</v>
      </c>
      <c r="R312" s="520">
        <f t="shared" si="35"/>
        <v>166</v>
      </c>
      <c r="S312" s="521">
        <f t="shared" si="35"/>
        <v>7.0000000000000007E-2</v>
      </c>
      <c r="T312" s="856"/>
      <c r="U312" s="866">
        <f t="shared" si="35"/>
        <v>28</v>
      </c>
      <c r="V312" s="83"/>
      <c r="W312" s="606"/>
      <c r="X312" s="607"/>
      <c r="Y312" s="607"/>
      <c r="Z312" s="608"/>
    </row>
    <row r="313" spans="1:26" x14ac:dyDescent="0.2">
      <c r="A313" s="1060"/>
      <c r="B313" s="1052" t="s">
        <v>240</v>
      </c>
      <c r="C313" s="1052"/>
      <c r="D313" s="229"/>
      <c r="E313" s="231"/>
      <c r="F313" s="523">
        <f t="shared" ref="F313:U313" si="36">IF(COUNT(F280:F310)=0,"",AVERAGE(F280:F310))</f>
        <v>7.106451612903224</v>
      </c>
      <c r="G313" s="307">
        <f t="shared" si="36"/>
        <v>9.2129032258064516</v>
      </c>
      <c r="H313" s="539">
        <f t="shared" si="36"/>
        <v>9.390322580645158</v>
      </c>
      <c r="I313" s="540">
        <f t="shared" si="36"/>
        <v>3.7161290322580651</v>
      </c>
      <c r="J313" s="541">
        <f t="shared" si="36"/>
        <v>2.8161290322580648</v>
      </c>
      <c r="K313" s="307">
        <f t="shared" si="36"/>
        <v>7.6809677419354818</v>
      </c>
      <c r="L313" s="539">
        <f t="shared" si="36"/>
        <v>7.7445161290322586</v>
      </c>
      <c r="M313" s="540">
        <f t="shared" si="36"/>
        <v>27.764516129032256</v>
      </c>
      <c r="N313" s="541">
        <f t="shared" si="36"/>
        <v>27.806451612903221</v>
      </c>
      <c r="O313" s="542">
        <f t="shared" si="36"/>
        <v>50.290000000000006</v>
      </c>
      <c r="P313" s="542">
        <f t="shared" si="36"/>
        <v>82.73</v>
      </c>
      <c r="Q313" s="549">
        <f t="shared" si="36"/>
        <v>26.285000000000004</v>
      </c>
      <c r="R313" s="550">
        <f t="shared" si="36"/>
        <v>181.3</v>
      </c>
      <c r="S313" s="551">
        <f t="shared" si="36"/>
        <v>0.11499999999999999</v>
      </c>
      <c r="T313" s="858"/>
      <c r="U313" s="869">
        <f t="shared" si="36"/>
        <v>31.548387096774192</v>
      </c>
      <c r="V313" s="83"/>
      <c r="W313" s="606"/>
      <c r="X313" s="607"/>
      <c r="Y313" s="607"/>
      <c r="Z313" s="608"/>
    </row>
    <row r="314" spans="1:26" ht="13.5" customHeight="1" x14ac:dyDescent="0.2">
      <c r="A314" s="1061"/>
      <c r="B314" s="1053" t="s">
        <v>241</v>
      </c>
      <c r="C314" s="1053"/>
      <c r="D314" s="525"/>
      <c r="E314" s="526">
        <f>SUM(E280:E310)</f>
        <v>47</v>
      </c>
      <c r="F314" s="232"/>
      <c r="G314" s="232"/>
      <c r="H314" s="390"/>
      <c r="I314" s="232"/>
      <c r="J314" s="390"/>
      <c r="K314" s="528"/>
      <c r="L314" s="529"/>
      <c r="M314" s="553"/>
      <c r="N314" s="554"/>
      <c r="O314" s="555"/>
      <c r="P314" s="555"/>
      <c r="Q314" s="556"/>
      <c r="R314" s="234"/>
      <c r="S314" s="235"/>
      <c r="T314" s="859">
        <f>SUM(T280:T310)</f>
        <v>1505</v>
      </c>
      <c r="U314" s="870"/>
      <c r="V314" s="83"/>
      <c r="W314" s="617"/>
      <c r="X314" s="619"/>
      <c r="Y314" s="620"/>
      <c r="Z314" s="621"/>
    </row>
    <row r="315" spans="1:26" ht="16.2" x14ac:dyDescent="0.2">
      <c r="A315" s="1058" t="s">
        <v>234</v>
      </c>
      <c r="B315" s="391">
        <v>46023</v>
      </c>
      <c r="C315" s="434" t="str">
        <f>IF(B315="","",IF(WEEKDAY(B315)=1,"(日)",IF(WEEKDAY(B315)=2,"(月)",IF(WEEKDAY(B315)=3,"(火)",IF(WEEKDAY(B315)=4,"(水)",IF(WEEKDAY(B315)=5,"(木)",IF(WEEKDAY(B315)=6,"(金)","(土)")))))))</f>
        <v>(木)</v>
      </c>
      <c r="D315" s="558" t="s">
        <v>405</v>
      </c>
      <c r="E315" s="493" t="s">
        <v>24</v>
      </c>
      <c r="F315" s="494">
        <v>5</v>
      </c>
      <c r="G315" s="10">
        <v>7.6</v>
      </c>
      <c r="H315" s="496">
        <v>7.9</v>
      </c>
      <c r="I315" s="495">
        <v>3.5</v>
      </c>
      <c r="J315" s="218">
        <v>3.4</v>
      </c>
      <c r="K315" s="10">
        <v>7.67</v>
      </c>
      <c r="L315" s="218">
        <v>7.84</v>
      </c>
      <c r="M315" s="495">
        <v>24.6</v>
      </c>
      <c r="N315" s="496">
        <v>25.2</v>
      </c>
      <c r="O315" s="497"/>
      <c r="P315" s="497"/>
      <c r="Q315" s="547"/>
      <c r="R315" s="501"/>
      <c r="S315" s="559"/>
      <c r="T315" s="632">
        <v>0</v>
      </c>
      <c r="U315" s="866">
        <v>32</v>
      </c>
      <c r="V315" s="83"/>
      <c r="W315" s="340" t="s">
        <v>284</v>
      </c>
      <c r="X315" s="344"/>
      <c r="Y315" s="343">
        <v>46030</v>
      </c>
      <c r="Z315" s="341"/>
    </row>
    <row r="316" spans="1:26" x14ac:dyDescent="0.2">
      <c r="A316" s="1060"/>
      <c r="B316" s="330">
        <v>46024</v>
      </c>
      <c r="C316" s="434" t="str">
        <f t="shared" ref="C316:C345" si="37">IF(B316="","",IF(WEEKDAY(B316)=1,"(日)",IF(WEEKDAY(B316)=2,"(月)",IF(WEEKDAY(B316)=3,"(火)",IF(WEEKDAY(B316)=4,"(水)",IF(WEEKDAY(B316)=5,"(木)",IF(WEEKDAY(B316)=6,"(金)","(土)")))))))</f>
        <v>(金)</v>
      </c>
      <c r="D316" s="578" t="s">
        <v>406</v>
      </c>
      <c r="E316" s="198">
        <v>2</v>
      </c>
      <c r="F316" s="579">
        <v>3.7</v>
      </c>
      <c r="G316" s="119">
        <v>7.1</v>
      </c>
      <c r="H316" s="580">
        <v>7.6</v>
      </c>
      <c r="I316" s="581">
        <v>4.3</v>
      </c>
      <c r="J316" s="582">
        <v>3.5</v>
      </c>
      <c r="K316" s="119">
        <v>7.71</v>
      </c>
      <c r="L316" s="582">
        <v>7.82</v>
      </c>
      <c r="M316" s="581">
        <v>24.7</v>
      </c>
      <c r="N316" s="583">
        <v>24.8</v>
      </c>
      <c r="O316" s="584"/>
      <c r="P316" s="585"/>
      <c r="Q316" s="586"/>
      <c r="R316" s="587"/>
      <c r="S316" s="588"/>
      <c r="T316" s="722">
        <v>0</v>
      </c>
      <c r="U316" s="872">
        <v>31</v>
      </c>
      <c r="V316" s="83"/>
      <c r="W316" s="345" t="s">
        <v>2</v>
      </c>
      <c r="X316" s="346" t="s">
        <v>303</v>
      </c>
      <c r="Y316" s="349">
        <v>3.4</v>
      </c>
      <c r="Z316" s="350"/>
    </row>
    <row r="317" spans="1:26" x14ac:dyDescent="0.2">
      <c r="A317" s="1060"/>
      <c r="B317" s="330">
        <v>46025</v>
      </c>
      <c r="C317" s="434" t="str">
        <f t="shared" si="37"/>
        <v>(土)</v>
      </c>
      <c r="D317" s="560" t="s">
        <v>405</v>
      </c>
      <c r="E317" s="503">
        <v>7.5</v>
      </c>
      <c r="F317" s="504">
        <v>3</v>
      </c>
      <c r="G317" s="11">
        <v>7</v>
      </c>
      <c r="H317" s="221">
        <v>7.1</v>
      </c>
      <c r="I317" s="12">
        <v>4.5</v>
      </c>
      <c r="J317" s="219">
        <v>3.7</v>
      </c>
      <c r="K317" s="11">
        <v>7.76</v>
      </c>
      <c r="L317" s="219">
        <v>7.89</v>
      </c>
      <c r="M317" s="12">
        <v>24</v>
      </c>
      <c r="N317" s="221">
        <v>24.5</v>
      </c>
      <c r="O317" s="220"/>
      <c r="P317" s="220"/>
      <c r="Q317" s="561"/>
      <c r="R317" s="507"/>
      <c r="S317" s="562"/>
      <c r="T317" s="639">
        <v>0</v>
      </c>
      <c r="U317" s="866">
        <v>31</v>
      </c>
      <c r="V317" s="83"/>
      <c r="W317" s="4" t="s">
        <v>19</v>
      </c>
      <c r="X317" s="5" t="s">
        <v>20</v>
      </c>
      <c r="Y317" s="6" t="s">
        <v>21</v>
      </c>
      <c r="Z317" s="5" t="s">
        <v>22</v>
      </c>
    </row>
    <row r="318" spans="1:26" x14ac:dyDescent="0.2">
      <c r="A318" s="1060"/>
      <c r="B318" s="330">
        <v>46026</v>
      </c>
      <c r="C318" s="434" t="str">
        <f t="shared" si="37"/>
        <v>(日)</v>
      </c>
      <c r="D318" s="560" t="s">
        <v>405</v>
      </c>
      <c r="E318" s="503" t="s">
        <v>24</v>
      </c>
      <c r="F318" s="504">
        <v>5.5</v>
      </c>
      <c r="G318" s="11">
        <v>7</v>
      </c>
      <c r="H318" s="221">
        <v>7</v>
      </c>
      <c r="I318" s="12">
        <v>4.2</v>
      </c>
      <c r="J318" s="219">
        <v>3.5</v>
      </c>
      <c r="K318" s="11">
        <v>7.78</v>
      </c>
      <c r="L318" s="219">
        <v>7.85</v>
      </c>
      <c r="M318" s="12">
        <v>23.7</v>
      </c>
      <c r="N318" s="221">
        <v>24.2</v>
      </c>
      <c r="O318" s="220"/>
      <c r="P318" s="220"/>
      <c r="Q318" s="561"/>
      <c r="R318" s="507"/>
      <c r="S318" s="562"/>
      <c r="T318" s="639">
        <v>26</v>
      </c>
      <c r="U318" s="866">
        <v>31</v>
      </c>
      <c r="V318" s="83"/>
      <c r="W318" s="2" t="s">
        <v>182</v>
      </c>
      <c r="X318" s="7" t="s">
        <v>11</v>
      </c>
      <c r="Y318" s="10">
        <v>6.7</v>
      </c>
      <c r="Z318" s="218">
        <v>6.9</v>
      </c>
    </row>
    <row r="319" spans="1:26" x14ac:dyDescent="0.2">
      <c r="A319" s="1060"/>
      <c r="B319" s="330">
        <v>46027</v>
      </c>
      <c r="C319" s="434" t="str">
        <f t="shared" si="37"/>
        <v>(月)</v>
      </c>
      <c r="D319" s="560" t="s">
        <v>405</v>
      </c>
      <c r="E319" s="503" t="s">
        <v>24</v>
      </c>
      <c r="F319" s="504">
        <v>4.5</v>
      </c>
      <c r="G319" s="11">
        <v>7</v>
      </c>
      <c r="H319" s="221">
        <v>7.1</v>
      </c>
      <c r="I319" s="12">
        <v>4.5999999999999996</v>
      </c>
      <c r="J319" s="219">
        <v>3.9</v>
      </c>
      <c r="K319" s="11">
        <v>7.8</v>
      </c>
      <c r="L319" s="219">
        <v>7.88</v>
      </c>
      <c r="M319" s="12">
        <v>23.6</v>
      </c>
      <c r="N319" s="221">
        <v>24.1</v>
      </c>
      <c r="O319" s="220">
        <v>45.5</v>
      </c>
      <c r="P319" s="220">
        <v>74.900000000000006</v>
      </c>
      <c r="Q319" s="561">
        <v>21.9</v>
      </c>
      <c r="R319" s="507">
        <v>160</v>
      </c>
      <c r="S319" s="562">
        <v>0.14000000000000001</v>
      </c>
      <c r="T319" s="639">
        <v>291</v>
      </c>
      <c r="U319" s="866">
        <v>30</v>
      </c>
      <c r="V319" s="83"/>
      <c r="W319" s="3" t="s">
        <v>183</v>
      </c>
      <c r="X319" s="8" t="s">
        <v>184</v>
      </c>
      <c r="Y319" s="11">
        <v>4.5999999999999996</v>
      </c>
      <c r="Z319" s="219">
        <v>4.0999999999999996</v>
      </c>
    </row>
    <row r="320" spans="1:26" x14ac:dyDescent="0.2">
      <c r="A320" s="1060"/>
      <c r="B320" s="330">
        <v>46028</v>
      </c>
      <c r="C320" s="434" t="str">
        <f t="shared" si="37"/>
        <v>(火)</v>
      </c>
      <c r="D320" s="560" t="s">
        <v>405</v>
      </c>
      <c r="E320" s="503" t="s">
        <v>24</v>
      </c>
      <c r="F320" s="504">
        <v>5.5</v>
      </c>
      <c r="G320" s="11">
        <v>7</v>
      </c>
      <c r="H320" s="221">
        <v>7.2</v>
      </c>
      <c r="I320" s="12">
        <v>4.9000000000000004</v>
      </c>
      <c r="J320" s="219">
        <v>3.8</v>
      </c>
      <c r="K320" s="11">
        <v>7.87</v>
      </c>
      <c r="L320" s="219">
        <v>7.85</v>
      </c>
      <c r="M320" s="12">
        <v>23.3</v>
      </c>
      <c r="N320" s="221">
        <v>23.7</v>
      </c>
      <c r="O320" s="220">
        <v>44.1</v>
      </c>
      <c r="P320" s="220">
        <v>74.7</v>
      </c>
      <c r="Q320" s="561">
        <v>21.4</v>
      </c>
      <c r="R320" s="507">
        <v>154</v>
      </c>
      <c r="S320" s="562">
        <v>0.13</v>
      </c>
      <c r="T320" s="639">
        <v>325</v>
      </c>
      <c r="U320" s="866">
        <v>32</v>
      </c>
      <c r="V320" s="83"/>
      <c r="W320" s="3" t="s">
        <v>12</v>
      </c>
      <c r="X320" s="8"/>
      <c r="Y320" s="11">
        <v>7.89</v>
      </c>
      <c r="Z320" s="219">
        <v>8.02</v>
      </c>
    </row>
    <row r="321" spans="1:26" x14ac:dyDescent="0.2">
      <c r="A321" s="1060"/>
      <c r="B321" s="330">
        <v>46029</v>
      </c>
      <c r="C321" s="434" t="str">
        <f t="shared" si="37"/>
        <v>(水)</v>
      </c>
      <c r="D321" s="560" t="s">
        <v>406</v>
      </c>
      <c r="E321" s="503">
        <v>0</v>
      </c>
      <c r="F321" s="504">
        <v>2.4</v>
      </c>
      <c r="G321" s="11">
        <v>6.8</v>
      </c>
      <c r="H321" s="221">
        <v>7</v>
      </c>
      <c r="I321" s="12">
        <v>4.4000000000000004</v>
      </c>
      <c r="J321" s="219">
        <v>3.2</v>
      </c>
      <c r="K321" s="11">
        <v>7.8</v>
      </c>
      <c r="L321" s="219">
        <v>7.78</v>
      </c>
      <c r="M321" s="12">
        <v>23.3</v>
      </c>
      <c r="N321" s="221">
        <v>23.8</v>
      </c>
      <c r="O321" s="220">
        <v>43.2</v>
      </c>
      <c r="P321" s="220">
        <v>72.7</v>
      </c>
      <c r="Q321" s="561">
        <v>21.3</v>
      </c>
      <c r="R321" s="507">
        <v>154</v>
      </c>
      <c r="S321" s="562">
        <v>0.12</v>
      </c>
      <c r="T321" s="639">
        <v>60</v>
      </c>
      <c r="U321" s="866">
        <v>32</v>
      </c>
      <c r="V321" s="83"/>
      <c r="W321" s="3" t="s">
        <v>185</v>
      </c>
      <c r="X321" s="8" t="s">
        <v>13</v>
      </c>
      <c r="Y321" s="307">
        <v>23.1</v>
      </c>
      <c r="Z321" s="219">
        <v>23.4</v>
      </c>
    </row>
    <row r="322" spans="1:26" x14ac:dyDescent="0.2">
      <c r="A322" s="1060"/>
      <c r="B322" s="330">
        <v>46030</v>
      </c>
      <c r="C322" s="434" t="str">
        <f t="shared" si="37"/>
        <v>(木)</v>
      </c>
      <c r="D322" s="560" t="s">
        <v>405</v>
      </c>
      <c r="E322" s="503" t="s">
        <v>24</v>
      </c>
      <c r="F322" s="504">
        <v>3.4</v>
      </c>
      <c r="G322" s="11">
        <v>6.7</v>
      </c>
      <c r="H322" s="221">
        <v>6.9</v>
      </c>
      <c r="I322" s="12">
        <v>4.5999999999999996</v>
      </c>
      <c r="J322" s="219">
        <v>4.0999999999999996</v>
      </c>
      <c r="K322" s="11">
        <v>7.89</v>
      </c>
      <c r="L322" s="219">
        <v>8.02</v>
      </c>
      <c r="M322" s="12">
        <v>23.1</v>
      </c>
      <c r="N322" s="221">
        <v>23.4</v>
      </c>
      <c r="O322" s="220">
        <v>43.8</v>
      </c>
      <c r="P322" s="220">
        <v>75.8</v>
      </c>
      <c r="Q322" s="561">
        <v>19.899999999999999</v>
      </c>
      <c r="R322" s="507">
        <v>153</v>
      </c>
      <c r="S322" s="562">
        <v>0.14000000000000001</v>
      </c>
      <c r="T322" s="639">
        <v>231</v>
      </c>
      <c r="U322" s="866">
        <v>33</v>
      </c>
      <c r="V322" s="83"/>
      <c r="W322" s="3" t="s">
        <v>186</v>
      </c>
      <c r="X322" s="236" t="s">
        <v>311</v>
      </c>
      <c r="Y322" s="274">
        <v>43.6</v>
      </c>
      <c r="Z322" s="239">
        <v>43.8</v>
      </c>
    </row>
    <row r="323" spans="1:26" x14ac:dyDescent="0.2">
      <c r="A323" s="1060"/>
      <c r="B323" s="330">
        <v>46031</v>
      </c>
      <c r="C323" s="434" t="str">
        <f t="shared" si="37"/>
        <v>(金)</v>
      </c>
      <c r="D323" s="560" t="s">
        <v>405</v>
      </c>
      <c r="E323" s="503">
        <v>0</v>
      </c>
      <c r="F323" s="504">
        <v>4.5999999999999996</v>
      </c>
      <c r="G323" s="11">
        <v>5.8</v>
      </c>
      <c r="H323" s="221">
        <v>6.2</v>
      </c>
      <c r="I323" s="12">
        <v>4</v>
      </c>
      <c r="J323" s="219">
        <v>3.5</v>
      </c>
      <c r="K323" s="11">
        <v>7.81</v>
      </c>
      <c r="L323" s="219">
        <v>7.86</v>
      </c>
      <c r="M323" s="12">
        <v>23.4</v>
      </c>
      <c r="N323" s="221">
        <v>23.4</v>
      </c>
      <c r="O323" s="220">
        <v>45.1</v>
      </c>
      <c r="P323" s="220">
        <v>70.099999999999994</v>
      </c>
      <c r="Q323" s="561">
        <v>19.600000000000001</v>
      </c>
      <c r="R323" s="507">
        <v>152</v>
      </c>
      <c r="S323" s="562">
        <v>0.13</v>
      </c>
      <c r="T323" s="639">
        <v>111</v>
      </c>
      <c r="U323" s="866">
        <v>33</v>
      </c>
      <c r="V323" s="83"/>
      <c r="W323" s="3" t="s">
        <v>187</v>
      </c>
      <c r="X323" s="236" t="s">
        <v>311</v>
      </c>
      <c r="Y323" s="274">
        <v>74.900000000000006</v>
      </c>
      <c r="Z323" s="239">
        <v>75.8</v>
      </c>
    </row>
    <row r="324" spans="1:26" x14ac:dyDescent="0.2">
      <c r="A324" s="1060"/>
      <c r="B324" s="330">
        <v>46032</v>
      </c>
      <c r="C324" s="434" t="str">
        <f t="shared" si="37"/>
        <v>(土)</v>
      </c>
      <c r="D324" s="560" t="s">
        <v>405</v>
      </c>
      <c r="E324" s="503">
        <v>0</v>
      </c>
      <c r="F324" s="504">
        <v>4.8</v>
      </c>
      <c r="G324" s="11">
        <v>6.1</v>
      </c>
      <c r="H324" s="221">
        <v>6.3</v>
      </c>
      <c r="I324" s="12">
        <v>3.9</v>
      </c>
      <c r="J324" s="219">
        <v>3.6</v>
      </c>
      <c r="K324" s="11">
        <v>7.82</v>
      </c>
      <c r="L324" s="219">
        <v>7.81</v>
      </c>
      <c r="M324" s="12">
        <v>23.3</v>
      </c>
      <c r="N324" s="221">
        <v>23.4</v>
      </c>
      <c r="O324" s="220"/>
      <c r="P324" s="220"/>
      <c r="Q324" s="561"/>
      <c r="R324" s="507"/>
      <c r="S324" s="562"/>
      <c r="T324" s="639">
        <v>111</v>
      </c>
      <c r="U324" s="866">
        <v>34</v>
      </c>
      <c r="V324" s="83"/>
      <c r="W324" s="3" t="s">
        <v>188</v>
      </c>
      <c r="X324" s="236" t="s">
        <v>311</v>
      </c>
      <c r="Y324" s="274">
        <v>51.5</v>
      </c>
      <c r="Z324" s="239">
        <v>51.5</v>
      </c>
    </row>
    <row r="325" spans="1:26" x14ac:dyDescent="0.2">
      <c r="A325" s="1060"/>
      <c r="B325" s="330">
        <v>46033</v>
      </c>
      <c r="C325" s="434" t="str">
        <f t="shared" si="37"/>
        <v>(日)</v>
      </c>
      <c r="D325" s="560" t="s">
        <v>406</v>
      </c>
      <c r="E325" s="503" t="s">
        <v>24</v>
      </c>
      <c r="F325" s="504">
        <v>13.9</v>
      </c>
      <c r="G325" s="11">
        <v>6.9</v>
      </c>
      <c r="H325" s="221">
        <v>6.9</v>
      </c>
      <c r="I325" s="12">
        <v>4.3</v>
      </c>
      <c r="J325" s="219">
        <v>3.6</v>
      </c>
      <c r="K325" s="11">
        <v>7.67</v>
      </c>
      <c r="L325" s="219">
        <v>7.7</v>
      </c>
      <c r="M325" s="12">
        <v>23.3</v>
      </c>
      <c r="N325" s="221">
        <v>23.7</v>
      </c>
      <c r="O325" s="220"/>
      <c r="P325" s="220"/>
      <c r="Q325" s="561"/>
      <c r="R325" s="507"/>
      <c r="S325" s="562"/>
      <c r="T325" s="639">
        <v>26</v>
      </c>
      <c r="U325" s="866">
        <v>35</v>
      </c>
      <c r="V325" s="83"/>
      <c r="W325" s="3" t="s">
        <v>189</v>
      </c>
      <c r="X325" s="236" t="s">
        <v>311</v>
      </c>
      <c r="Y325" s="274">
        <v>23.4</v>
      </c>
      <c r="Z325" s="239">
        <v>24.3</v>
      </c>
    </row>
    <row r="326" spans="1:26" x14ac:dyDescent="0.2">
      <c r="A326" s="1060"/>
      <c r="B326" s="330">
        <v>46034</v>
      </c>
      <c r="C326" s="434" t="str">
        <f t="shared" si="37"/>
        <v>(月)</v>
      </c>
      <c r="D326" s="560" t="s">
        <v>405</v>
      </c>
      <c r="E326" s="503" t="s">
        <v>24</v>
      </c>
      <c r="F326" s="504">
        <v>4.0999999999999996</v>
      </c>
      <c r="G326" s="11">
        <v>6.3</v>
      </c>
      <c r="H326" s="221">
        <v>6.7</v>
      </c>
      <c r="I326" s="12">
        <v>4</v>
      </c>
      <c r="J326" s="219">
        <v>4</v>
      </c>
      <c r="K326" s="11">
        <v>7.61</v>
      </c>
      <c r="L326" s="219">
        <v>7.74</v>
      </c>
      <c r="M326" s="12">
        <v>24.5</v>
      </c>
      <c r="N326" s="221">
        <v>23.6</v>
      </c>
      <c r="O326" s="220"/>
      <c r="P326" s="220"/>
      <c r="Q326" s="561"/>
      <c r="R326" s="507"/>
      <c r="S326" s="562"/>
      <c r="T326" s="639">
        <v>9</v>
      </c>
      <c r="U326" s="866">
        <v>34</v>
      </c>
      <c r="V326" s="83"/>
      <c r="W326" s="3" t="s">
        <v>190</v>
      </c>
      <c r="X326" s="236" t="s">
        <v>311</v>
      </c>
      <c r="Y326" s="137">
        <v>19.399999999999999</v>
      </c>
      <c r="Z326" s="240">
        <v>19.899999999999999</v>
      </c>
    </row>
    <row r="327" spans="1:26" x14ac:dyDescent="0.2">
      <c r="A327" s="1060"/>
      <c r="B327" s="330">
        <v>46035</v>
      </c>
      <c r="C327" s="434" t="str">
        <f t="shared" si="37"/>
        <v>(火)</v>
      </c>
      <c r="D327" s="560" t="s">
        <v>405</v>
      </c>
      <c r="E327" s="503" t="s">
        <v>24</v>
      </c>
      <c r="F327" s="504">
        <v>4.5</v>
      </c>
      <c r="G327" s="11">
        <v>6.5</v>
      </c>
      <c r="H327" s="221">
        <v>6.6</v>
      </c>
      <c r="I327" s="12">
        <v>5.0999999999999996</v>
      </c>
      <c r="J327" s="219">
        <v>4.5999999999999996</v>
      </c>
      <c r="K327" s="11">
        <v>7.71</v>
      </c>
      <c r="L327" s="219">
        <v>7.79</v>
      </c>
      <c r="M327" s="12">
        <v>24.4</v>
      </c>
      <c r="N327" s="221">
        <v>24.6</v>
      </c>
      <c r="O327" s="220">
        <v>47.3</v>
      </c>
      <c r="P327" s="220">
        <v>75.2</v>
      </c>
      <c r="Q327" s="561">
        <v>21</v>
      </c>
      <c r="R327" s="507">
        <v>166</v>
      </c>
      <c r="S327" s="562">
        <v>0.12</v>
      </c>
      <c r="T327" s="639">
        <v>171</v>
      </c>
      <c r="U327" s="866">
        <v>32</v>
      </c>
      <c r="V327" s="83"/>
      <c r="W327" s="3" t="s">
        <v>191</v>
      </c>
      <c r="X327" s="236" t="s">
        <v>311</v>
      </c>
      <c r="Y327" s="139">
        <v>153</v>
      </c>
      <c r="Z327" s="308">
        <v>153</v>
      </c>
    </row>
    <row r="328" spans="1:26" x14ac:dyDescent="0.2">
      <c r="A328" s="1060"/>
      <c r="B328" s="330">
        <v>46036</v>
      </c>
      <c r="C328" s="434" t="str">
        <f t="shared" si="37"/>
        <v>(水)</v>
      </c>
      <c r="D328" s="560" t="s">
        <v>405</v>
      </c>
      <c r="E328" s="503" t="s">
        <v>24</v>
      </c>
      <c r="F328" s="504">
        <v>6.8</v>
      </c>
      <c r="G328" s="11">
        <v>6.6</v>
      </c>
      <c r="H328" s="221">
        <v>6.9</v>
      </c>
      <c r="I328" s="12">
        <v>5.4</v>
      </c>
      <c r="J328" s="219">
        <v>4.5</v>
      </c>
      <c r="K328" s="11">
        <v>7.72</v>
      </c>
      <c r="L328" s="219">
        <v>7.71</v>
      </c>
      <c r="M328" s="12">
        <v>25.7</v>
      </c>
      <c r="N328" s="221">
        <v>25.4</v>
      </c>
      <c r="O328" s="220">
        <v>45.8</v>
      </c>
      <c r="P328" s="220">
        <v>76.2</v>
      </c>
      <c r="Q328" s="561">
        <v>22.6</v>
      </c>
      <c r="R328" s="507">
        <v>170</v>
      </c>
      <c r="S328" s="562">
        <v>0.15</v>
      </c>
      <c r="T328" s="639">
        <v>359</v>
      </c>
      <c r="U328" s="866">
        <v>35</v>
      </c>
      <c r="V328" s="83"/>
      <c r="W328" s="3" t="s">
        <v>192</v>
      </c>
      <c r="X328" s="236" t="s">
        <v>311</v>
      </c>
      <c r="Y328" s="138">
        <v>0.19</v>
      </c>
      <c r="Z328" s="223">
        <v>0.14000000000000001</v>
      </c>
    </row>
    <row r="329" spans="1:26" x14ac:dyDescent="0.2">
      <c r="A329" s="1060"/>
      <c r="B329" s="330">
        <v>46037</v>
      </c>
      <c r="C329" s="434" t="str">
        <f t="shared" si="37"/>
        <v>(木)</v>
      </c>
      <c r="D329" s="560" t="s">
        <v>405</v>
      </c>
      <c r="E329" s="503" t="s">
        <v>24</v>
      </c>
      <c r="F329" s="504">
        <v>6</v>
      </c>
      <c r="G329" s="11">
        <v>6.7</v>
      </c>
      <c r="H329" s="221">
        <v>6.8</v>
      </c>
      <c r="I329" s="12">
        <v>5.2</v>
      </c>
      <c r="J329" s="219">
        <v>4</v>
      </c>
      <c r="K329" s="11">
        <v>7.93</v>
      </c>
      <c r="L329" s="219">
        <v>7.65</v>
      </c>
      <c r="M329" s="12">
        <v>26.4</v>
      </c>
      <c r="N329" s="221">
        <v>26.4</v>
      </c>
      <c r="O329" s="220">
        <v>43.5</v>
      </c>
      <c r="P329" s="220">
        <v>78.2</v>
      </c>
      <c r="Q329" s="561">
        <v>23</v>
      </c>
      <c r="R329" s="507">
        <v>177</v>
      </c>
      <c r="S329" s="562">
        <v>0.12</v>
      </c>
      <c r="T329" s="639">
        <v>1043</v>
      </c>
      <c r="U329" s="866">
        <v>38</v>
      </c>
      <c r="V329" s="95"/>
      <c r="W329" s="3" t="s">
        <v>14</v>
      </c>
      <c r="X329" s="236" t="s">
        <v>311</v>
      </c>
      <c r="Y329" s="136">
        <v>3.5</v>
      </c>
      <c r="Z329" s="224">
        <v>3.2</v>
      </c>
    </row>
    <row r="330" spans="1:26" x14ac:dyDescent="0.2">
      <c r="A330" s="1060"/>
      <c r="B330" s="330">
        <v>46038</v>
      </c>
      <c r="C330" s="434" t="str">
        <f t="shared" si="37"/>
        <v>(金)</v>
      </c>
      <c r="D330" s="560" t="s">
        <v>405</v>
      </c>
      <c r="E330" s="503" t="s">
        <v>24</v>
      </c>
      <c r="F330" s="504">
        <v>9.6999999999999993</v>
      </c>
      <c r="G330" s="11">
        <v>7.3</v>
      </c>
      <c r="H330" s="221">
        <v>7.2</v>
      </c>
      <c r="I330" s="12">
        <v>5.3</v>
      </c>
      <c r="J330" s="219">
        <v>3.7</v>
      </c>
      <c r="K330" s="11">
        <v>7.75</v>
      </c>
      <c r="L330" s="219">
        <v>7.66</v>
      </c>
      <c r="M330" s="12">
        <v>27.9</v>
      </c>
      <c r="N330" s="221">
        <v>27.3</v>
      </c>
      <c r="O330" s="220">
        <v>43</v>
      </c>
      <c r="P330" s="220">
        <v>83.4</v>
      </c>
      <c r="Q330" s="561">
        <v>24.9</v>
      </c>
      <c r="R330" s="507">
        <v>182</v>
      </c>
      <c r="S330" s="562">
        <v>0.11</v>
      </c>
      <c r="T330" s="639">
        <v>590</v>
      </c>
      <c r="U330" s="866">
        <v>34</v>
      </c>
      <c r="V330" s="83"/>
      <c r="W330" s="3" t="s">
        <v>15</v>
      </c>
      <c r="X330" s="236" t="s">
        <v>311</v>
      </c>
      <c r="Y330" s="136">
        <v>1.8</v>
      </c>
      <c r="Z330" s="224">
        <v>1.9</v>
      </c>
    </row>
    <row r="331" spans="1:26" x14ac:dyDescent="0.2">
      <c r="A331" s="1060"/>
      <c r="B331" s="330">
        <v>46039</v>
      </c>
      <c r="C331" s="434" t="str">
        <f t="shared" si="37"/>
        <v>(土)</v>
      </c>
      <c r="D331" s="560" t="s">
        <v>405</v>
      </c>
      <c r="E331" s="503" t="s">
        <v>24</v>
      </c>
      <c r="F331" s="504">
        <v>5.9</v>
      </c>
      <c r="G331" s="11">
        <v>7.5</v>
      </c>
      <c r="H331" s="221">
        <v>7.5</v>
      </c>
      <c r="I331" s="12">
        <v>5.3</v>
      </c>
      <c r="J331" s="219">
        <v>3.5</v>
      </c>
      <c r="K331" s="11">
        <v>7.74</v>
      </c>
      <c r="L331" s="219">
        <v>7.74</v>
      </c>
      <c r="M331" s="12">
        <v>28</v>
      </c>
      <c r="N331" s="221">
        <v>27.6</v>
      </c>
      <c r="O331" s="220"/>
      <c r="P331" s="220"/>
      <c r="Q331" s="561"/>
      <c r="R331" s="507"/>
      <c r="S331" s="562"/>
      <c r="T331" s="639">
        <v>684</v>
      </c>
      <c r="U331" s="866">
        <v>33</v>
      </c>
      <c r="V331" s="83"/>
      <c r="W331" s="3" t="s">
        <v>193</v>
      </c>
      <c r="X331" s="236" t="s">
        <v>311</v>
      </c>
      <c r="Y331" s="136">
        <v>12.9</v>
      </c>
      <c r="Z331" s="224">
        <v>13</v>
      </c>
    </row>
    <row r="332" spans="1:26" x14ac:dyDescent="0.2">
      <c r="A332" s="1060"/>
      <c r="B332" s="330">
        <v>46040</v>
      </c>
      <c r="C332" s="434" t="str">
        <f t="shared" si="37"/>
        <v>(日)</v>
      </c>
      <c r="D332" s="560" t="s">
        <v>405</v>
      </c>
      <c r="E332" s="503" t="s">
        <v>24</v>
      </c>
      <c r="F332" s="504">
        <v>7.9</v>
      </c>
      <c r="G332" s="11">
        <v>7.4</v>
      </c>
      <c r="H332" s="221">
        <v>7.2</v>
      </c>
      <c r="I332" s="12">
        <v>6.6</v>
      </c>
      <c r="J332" s="219">
        <v>4.0999999999999996</v>
      </c>
      <c r="K332" s="11">
        <v>7.73</v>
      </c>
      <c r="L332" s="219">
        <v>7.67</v>
      </c>
      <c r="M332" s="12">
        <v>28</v>
      </c>
      <c r="N332" s="221">
        <v>28.3</v>
      </c>
      <c r="O332" s="220"/>
      <c r="P332" s="220"/>
      <c r="Q332" s="561"/>
      <c r="R332" s="507"/>
      <c r="S332" s="562"/>
      <c r="T332" s="639">
        <v>795</v>
      </c>
      <c r="U332" s="866">
        <v>34</v>
      </c>
      <c r="V332" s="83"/>
      <c r="W332" s="3" t="s">
        <v>194</v>
      </c>
      <c r="X332" s="236" t="s">
        <v>311</v>
      </c>
      <c r="Y332" s="138">
        <v>1.7999999999999999E-2</v>
      </c>
      <c r="Z332" s="225">
        <v>1.4E-2</v>
      </c>
    </row>
    <row r="333" spans="1:26" x14ac:dyDescent="0.2">
      <c r="A333" s="1060"/>
      <c r="B333" s="330">
        <v>46041</v>
      </c>
      <c r="C333" s="434" t="str">
        <f t="shared" si="37"/>
        <v>(月)</v>
      </c>
      <c r="D333" s="560" t="s">
        <v>406</v>
      </c>
      <c r="E333" s="503" t="s">
        <v>24</v>
      </c>
      <c r="F333" s="504">
        <v>5.7</v>
      </c>
      <c r="G333" s="11">
        <v>7.4</v>
      </c>
      <c r="H333" s="221">
        <v>7.5</v>
      </c>
      <c r="I333" s="12">
        <v>6.2</v>
      </c>
      <c r="J333" s="219">
        <v>3.4</v>
      </c>
      <c r="K333" s="11">
        <v>7.82</v>
      </c>
      <c r="L333" s="219">
        <v>7.68</v>
      </c>
      <c r="M333" s="12">
        <v>28.2</v>
      </c>
      <c r="N333" s="221">
        <v>28.4</v>
      </c>
      <c r="O333" s="220">
        <v>45.3</v>
      </c>
      <c r="P333" s="220">
        <v>84.4</v>
      </c>
      <c r="Q333" s="561">
        <v>25.9</v>
      </c>
      <c r="R333" s="507">
        <v>189</v>
      </c>
      <c r="S333" s="562">
        <v>0.1</v>
      </c>
      <c r="T333" s="639">
        <v>915</v>
      </c>
      <c r="U333" s="866">
        <v>34</v>
      </c>
      <c r="V333" s="83"/>
      <c r="W333" s="3" t="s">
        <v>16</v>
      </c>
      <c r="X333" s="236" t="s">
        <v>311</v>
      </c>
      <c r="Y333" s="138">
        <v>0.18</v>
      </c>
      <c r="Z333" s="225">
        <v>0.14000000000000001</v>
      </c>
    </row>
    <row r="334" spans="1:26" x14ac:dyDescent="0.2">
      <c r="A334" s="1060"/>
      <c r="B334" s="330">
        <v>46042</v>
      </c>
      <c r="C334" s="434" t="str">
        <f t="shared" si="37"/>
        <v>(火)</v>
      </c>
      <c r="D334" s="560" t="s">
        <v>405</v>
      </c>
      <c r="E334" s="503" t="s">
        <v>24</v>
      </c>
      <c r="F334" s="504">
        <v>7.9</v>
      </c>
      <c r="G334" s="11">
        <v>7.6</v>
      </c>
      <c r="H334" s="221">
        <v>7.7</v>
      </c>
      <c r="I334" s="12">
        <v>5.7</v>
      </c>
      <c r="J334" s="219">
        <v>3.5</v>
      </c>
      <c r="K334" s="11">
        <v>7.93</v>
      </c>
      <c r="L334" s="219">
        <v>7.7</v>
      </c>
      <c r="M334" s="12">
        <v>27.9</v>
      </c>
      <c r="N334" s="221">
        <v>28.4</v>
      </c>
      <c r="O334" s="220">
        <v>45.5</v>
      </c>
      <c r="P334" s="220">
        <v>86.2</v>
      </c>
      <c r="Q334" s="561">
        <v>25.8</v>
      </c>
      <c r="R334" s="507">
        <v>192</v>
      </c>
      <c r="S334" s="562">
        <v>0.11</v>
      </c>
      <c r="T334" s="639">
        <v>753</v>
      </c>
      <c r="U334" s="866">
        <v>34</v>
      </c>
      <c r="V334" s="83"/>
      <c r="W334" s="3" t="s">
        <v>195</v>
      </c>
      <c r="X334" s="236" t="s">
        <v>311</v>
      </c>
      <c r="Y334" s="138">
        <v>2.63</v>
      </c>
      <c r="Z334" s="225">
        <v>2.59</v>
      </c>
    </row>
    <row r="335" spans="1:26" x14ac:dyDescent="0.2">
      <c r="A335" s="1060"/>
      <c r="B335" s="330">
        <v>46043</v>
      </c>
      <c r="C335" s="434" t="str">
        <f t="shared" si="37"/>
        <v>(水)</v>
      </c>
      <c r="D335" s="560" t="s">
        <v>406</v>
      </c>
      <c r="E335" s="503" t="s">
        <v>24</v>
      </c>
      <c r="F335" s="504">
        <v>2</v>
      </c>
      <c r="G335" s="11">
        <v>6.7</v>
      </c>
      <c r="H335" s="221">
        <v>6.9</v>
      </c>
      <c r="I335" s="12">
        <v>6.1</v>
      </c>
      <c r="J335" s="219">
        <v>4.2</v>
      </c>
      <c r="K335" s="11">
        <v>7.79</v>
      </c>
      <c r="L335" s="219">
        <v>7.71</v>
      </c>
      <c r="M335" s="12">
        <v>28.2</v>
      </c>
      <c r="N335" s="221">
        <v>28.4</v>
      </c>
      <c r="O335" s="220">
        <v>46.2</v>
      </c>
      <c r="P335" s="220">
        <v>85.4</v>
      </c>
      <c r="Q335" s="561">
        <v>25.9</v>
      </c>
      <c r="R335" s="507">
        <v>188</v>
      </c>
      <c r="S335" s="562">
        <v>0.12</v>
      </c>
      <c r="T335" s="639">
        <v>778</v>
      </c>
      <c r="U335" s="866">
        <v>32</v>
      </c>
      <c r="V335" s="83"/>
      <c r="W335" s="3" t="s">
        <v>196</v>
      </c>
      <c r="X335" s="236" t="s">
        <v>311</v>
      </c>
      <c r="Y335" s="138">
        <v>0.12</v>
      </c>
      <c r="Z335" s="225">
        <v>0.11700000000000001</v>
      </c>
    </row>
    <row r="336" spans="1:26" x14ac:dyDescent="0.2">
      <c r="A336" s="1060"/>
      <c r="B336" s="330">
        <v>46044</v>
      </c>
      <c r="C336" s="434" t="str">
        <f t="shared" si="37"/>
        <v>(木)</v>
      </c>
      <c r="D336" s="560" t="s">
        <v>405</v>
      </c>
      <c r="E336" s="503" t="s">
        <v>24</v>
      </c>
      <c r="F336" s="504">
        <v>2.2999999999999998</v>
      </c>
      <c r="G336" s="11">
        <v>6.4</v>
      </c>
      <c r="H336" s="221">
        <v>6.5</v>
      </c>
      <c r="I336" s="12">
        <v>5.9</v>
      </c>
      <c r="J336" s="219">
        <v>4</v>
      </c>
      <c r="K336" s="11">
        <v>7.74</v>
      </c>
      <c r="L336" s="219">
        <v>7.66</v>
      </c>
      <c r="M336" s="12">
        <v>28.2</v>
      </c>
      <c r="N336" s="221">
        <v>28.6</v>
      </c>
      <c r="O336" s="220">
        <v>47.5</v>
      </c>
      <c r="P336" s="220">
        <v>86.8</v>
      </c>
      <c r="Q336" s="561">
        <v>26.8</v>
      </c>
      <c r="R336" s="507">
        <v>192</v>
      </c>
      <c r="S336" s="562">
        <v>0.12</v>
      </c>
      <c r="T336" s="639">
        <v>753</v>
      </c>
      <c r="U336" s="866">
        <v>30</v>
      </c>
      <c r="V336" s="83"/>
      <c r="W336" s="3" t="s">
        <v>197</v>
      </c>
      <c r="X336" s="236" t="s">
        <v>311</v>
      </c>
      <c r="Y336" s="136">
        <v>28.2</v>
      </c>
      <c r="Z336" s="224">
        <v>28.4</v>
      </c>
    </row>
    <row r="337" spans="1:26" x14ac:dyDescent="0.2">
      <c r="A337" s="1060"/>
      <c r="B337" s="330">
        <v>46045</v>
      </c>
      <c r="C337" s="434" t="str">
        <f t="shared" si="37"/>
        <v>(金)</v>
      </c>
      <c r="D337" s="560" t="s">
        <v>405</v>
      </c>
      <c r="E337" s="503" t="s">
        <v>24</v>
      </c>
      <c r="F337" s="504">
        <v>1.7</v>
      </c>
      <c r="G337" s="11">
        <v>6</v>
      </c>
      <c r="H337" s="221">
        <v>6.2</v>
      </c>
      <c r="I337" s="12">
        <v>5.7</v>
      </c>
      <c r="J337" s="219">
        <v>4.2</v>
      </c>
      <c r="K337" s="11">
        <v>7.91</v>
      </c>
      <c r="L337" s="219">
        <v>7.73</v>
      </c>
      <c r="M337" s="12">
        <v>28</v>
      </c>
      <c r="N337" s="221">
        <v>28</v>
      </c>
      <c r="O337" s="220">
        <v>43.1</v>
      </c>
      <c r="P337" s="220">
        <v>81.400000000000006</v>
      </c>
      <c r="Q337" s="561">
        <v>25.8</v>
      </c>
      <c r="R337" s="507">
        <v>188</v>
      </c>
      <c r="S337" s="562">
        <v>0.14000000000000001</v>
      </c>
      <c r="T337" s="639">
        <v>710</v>
      </c>
      <c r="U337" s="866">
        <v>31</v>
      </c>
      <c r="V337" s="83"/>
      <c r="W337" s="3" t="s">
        <v>17</v>
      </c>
      <c r="X337" s="236" t="s">
        <v>311</v>
      </c>
      <c r="Y337" s="136">
        <v>20.399999999999999</v>
      </c>
      <c r="Z337" s="224">
        <v>20</v>
      </c>
    </row>
    <row r="338" spans="1:26" x14ac:dyDescent="0.2">
      <c r="A338" s="1060"/>
      <c r="B338" s="330">
        <v>46046</v>
      </c>
      <c r="C338" s="434" t="str">
        <f t="shared" si="37"/>
        <v>(土)</v>
      </c>
      <c r="D338" s="560" t="s">
        <v>405</v>
      </c>
      <c r="E338" s="503">
        <v>0</v>
      </c>
      <c r="F338" s="504">
        <v>4.0999999999999996</v>
      </c>
      <c r="G338" s="11">
        <v>6.2</v>
      </c>
      <c r="H338" s="221">
        <v>6.5</v>
      </c>
      <c r="I338" s="12">
        <v>6.6</v>
      </c>
      <c r="J338" s="219">
        <v>4.7</v>
      </c>
      <c r="K338" s="11">
        <v>8.14</v>
      </c>
      <c r="L338" s="219">
        <v>7.71</v>
      </c>
      <c r="M338" s="12">
        <v>28.7</v>
      </c>
      <c r="N338" s="221">
        <v>28.6</v>
      </c>
      <c r="O338" s="220"/>
      <c r="P338" s="220"/>
      <c r="Q338" s="561"/>
      <c r="R338" s="507"/>
      <c r="S338" s="562"/>
      <c r="T338" s="639">
        <v>830</v>
      </c>
      <c r="U338" s="866">
        <v>30</v>
      </c>
      <c r="V338" s="83"/>
      <c r="W338" s="3" t="s">
        <v>198</v>
      </c>
      <c r="X338" s="236" t="s">
        <v>184</v>
      </c>
      <c r="Y338" s="274">
        <v>4.5</v>
      </c>
      <c r="Z338" s="286">
        <v>4.5</v>
      </c>
    </row>
    <row r="339" spans="1:26" x14ac:dyDescent="0.2">
      <c r="A339" s="1060"/>
      <c r="B339" s="330">
        <v>46047</v>
      </c>
      <c r="C339" s="434" t="str">
        <f t="shared" si="37"/>
        <v>(日)</v>
      </c>
      <c r="D339" s="560" t="s">
        <v>405</v>
      </c>
      <c r="E339" s="503" t="s">
        <v>24</v>
      </c>
      <c r="F339" s="504">
        <v>2.8</v>
      </c>
      <c r="G339" s="11">
        <v>5.9</v>
      </c>
      <c r="H339" s="221">
        <v>6.4</v>
      </c>
      <c r="I339" s="12">
        <v>6.7</v>
      </c>
      <c r="J339" s="219">
        <v>3.2</v>
      </c>
      <c r="K339" s="11">
        <v>7.88</v>
      </c>
      <c r="L339" s="219">
        <v>7.65</v>
      </c>
      <c r="M339" s="12">
        <v>28.9</v>
      </c>
      <c r="N339" s="221">
        <v>28.9</v>
      </c>
      <c r="O339" s="220"/>
      <c r="P339" s="220"/>
      <c r="Q339" s="561"/>
      <c r="R339" s="507"/>
      <c r="S339" s="562"/>
      <c r="T339" s="639">
        <v>847</v>
      </c>
      <c r="U339" s="866">
        <v>31</v>
      </c>
      <c r="V339" s="83"/>
      <c r="W339" s="3" t="s">
        <v>199</v>
      </c>
      <c r="X339" s="236" t="s">
        <v>311</v>
      </c>
      <c r="Y339" s="274">
        <v>6.6</v>
      </c>
      <c r="Z339" s="286">
        <v>5.4</v>
      </c>
    </row>
    <row r="340" spans="1:26" x14ac:dyDescent="0.2">
      <c r="A340" s="1060"/>
      <c r="B340" s="330">
        <v>46048</v>
      </c>
      <c r="C340" s="434" t="str">
        <f t="shared" si="37"/>
        <v>(月)</v>
      </c>
      <c r="D340" s="560" t="s">
        <v>405</v>
      </c>
      <c r="E340" s="503" t="s">
        <v>24</v>
      </c>
      <c r="F340" s="504">
        <v>3.7</v>
      </c>
      <c r="G340" s="11">
        <v>5.2</v>
      </c>
      <c r="H340" s="221">
        <v>5.8</v>
      </c>
      <c r="I340" s="12">
        <v>5.8</v>
      </c>
      <c r="J340" s="219">
        <v>2.7</v>
      </c>
      <c r="K340" s="11">
        <v>7.79</v>
      </c>
      <c r="L340" s="219">
        <v>7.62</v>
      </c>
      <c r="M340" s="12">
        <v>29.7</v>
      </c>
      <c r="N340" s="221">
        <v>29.8</v>
      </c>
      <c r="O340" s="220">
        <v>46.1</v>
      </c>
      <c r="P340" s="220">
        <v>87.2</v>
      </c>
      <c r="Q340" s="561">
        <v>27.9</v>
      </c>
      <c r="R340" s="507">
        <v>194</v>
      </c>
      <c r="S340" s="562">
        <v>0.09</v>
      </c>
      <c r="T340" s="639">
        <v>881</v>
      </c>
      <c r="U340" s="866">
        <v>31</v>
      </c>
      <c r="V340" s="83"/>
      <c r="W340" s="3"/>
      <c r="X340" s="287"/>
      <c r="Y340" s="309"/>
      <c r="Z340" s="310"/>
    </row>
    <row r="341" spans="1:26" x14ac:dyDescent="0.2">
      <c r="A341" s="1060"/>
      <c r="B341" s="330">
        <v>46049</v>
      </c>
      <c r="C341" s="434" t="str">
        <f t="shared" si="37"/>
        <v>(火)</v>
      </c>
      <c r="D341" s="560" t="s">
        <v>405</v>
      </c>
      <c r="E341" s="503" t="s">
        <v>24</v>
      </c>
      <c r="F341" s="504">
        <v>3.3</v>
      </c>
      <c r="G341" s="11">
        <v>5.4</v>
      </c>
      <c r="H341" s="221">
        <v>5.6</v>
      </c>
      <c r="I341" s="12">
        <v>6.6</v>
      </c>
      <c r="J341" s="219">
        <v>3</v>
      </c>
      <c r="K341" s="11">
        <v>7.91</v>
      </c>
      <c r="L341" s="219">
        <v>7.63</v>
      </c>
      <c r="M341" s="12">
        <v>29.7</v>
      </c>
      <c r="N341" s="221">
        <v>29.8</v>
      </c>
      <c r="O341" s="220">
        <v>46.5</v>
      </c>
      <c r="P341" s="220">
        <v>88.2</v>
      </c>
      <c r="Q341" s="561">
        <v>28.6</v>
      </c>
      <c r="R341" s="507">
        <v>193</v>
      </c>
      <c r="S341" s="562">
        <v>0.11</v>
      </c>
      <c r="T341" s="639">
        <v>787</v>
      </c>
      <c r="U341" s="866">
        <v>30</v>
      </c>
      <c r="V341" s="95"/>
      <c r="W341" s="3"/>
      <c r="X341" s="287"/>
      <c r="Y341" s="288"/>
      <c r="Z341" s="287"/>
    </row>
    <row r="342" spans="1:26" ht="13.5" customHeight="1" x14ac:dyDescent="0.2">
      <c r="A342" s="1060"/>
      <c r="B342" s="330">
        <v>46050</v>
      </c>
      <c r="C342" s="434" t="str">
        <f t="shared" si="37"/>
        <v>(水)</v>
      </c>
      <c r="D342" s="578" t="s">
        <v>405</v>
      </c>
      <c r="E342" s="198" t="s">
        <v>24</v>
      </c>
      <c r="F342" s="579">
        <v>4.9000000000000004</v>
      </c>
      <c r="G342" s="119">
        <v>5.6</v>
      </c>
      <c r="H342" s="580">
        <v>5.7</v>
      </c>
      <c r="I342" s="581">
        <v>6.5</v>
      </c>
      <c r="J342" s="582">
        <v>3.5</v>
      </c>
      <c r="K342" s="119">
        <v>8.0299999999999994</v>
      </c>
      <c r="L342" s="582">
        <v>7.71</v>
      </c>
      <c r="M342" s="581">
        <v>30</v>
      </c>
      <c r="N342" s="580">
        <v>30.2</v>
      </c>
      <c r="O342" s="585">
        <v>48</v>
      </c>
      <c r="P342" s="585">
        <v>87.6</v>
      </c>
      <c r="Q342" s="586">
        <v>28.6</v>
      </c>
      <c r="R342" s="587">
        <v>192</v>
      </c>
      <c r="S342" s="588">
        <v>0.14000000000000001</v>
      </c>
      <c r="T342" s="722">
        <v>872</v>
      </c>
      <c r="U342" s="872">
        <v>31</v>
      </c>
      <c r="V342" s="83"/>
      <c r="W342" s="289"/>
      <c r="X342" s="290"/>
      <c r="Y342" s="291"/>
      <c r="Z342" s="290"/>
    </row>
    <row r="343" spans="1:26" x14ac:dyDescent="0.2">
      <c r="A343" s="1060"/>
      <c r="B343" s="330">
        <v>46051</v>
      </c>
      <c r="C343" s="434" t="str">
        <f t="shared" si="37"/>
        <v>(木)</v>
      </c>
      <c r="D343" s="560" t="s">
        <v>405</v>
      </c>
      <c r="E343" s="503" t="s">
        <v>24</v>
      </c>
      <c r="F343" s="504">
        <v>3.5</v>
      </c>
      <c r="G343" s="11">
        <v>5.4</v>
      </c>
      <c r="H343" s="221">
        <v>5.5</v>
      </c>
      <c r="I343" s="12">
        <v>5.8</v>
      </c>
      <c r="J343" s="219">
        <v>3.4</v>
      </c>
      <c r="K343" s="11">
        <v>7.92</v>
      </c>
      <c r="L343" s="219">
        <v>7.73</v>
      </c>
      <c r="M343" s="12">
        <v>30.2</v>
      </c>
      <c r="N343" s="221">
        <v>30.6</v>
      </c>
      <c r="O343" s="220">
        <v>48.9</v>
      </c>
      <c r="P343" s="220">
        <v>89.2</v>
      </c>
      <c r="Q343" s="561">
        <v>28.8</v>
      </c>
      <c r="R343" s="507">
        <v>198</v>
      </c>
      <c r="S343" s="562">
        <v>0.15</v>
      </c>
      <c r="T343" s="639">
        <v>530</v>
      </c>
      <c r="U343" s="866">
        <v>29</v>
      </c>
      <c r="V343" s="83"/>
      <c r="W343" s="9" t="s">
        <v>23</v>
      </c>
      <c r="X343" s="1" t="s">
        <v>24</v>
      </c>
      <c r="Y343" s="1" t="s">
        <v>24</v>
      </c>
      <c r="Z343" s="335" t="s">
        <v>24</v>
      </c>
    </row>
    <row r="344" spans="1:26" ht="13.5" customHeight="1" x14ac:dyDescent="0.2">
      <c r="A344" s="1060"/>
      <c r="B344" s="330">
        <v>46052</v>
      </c>
      <c r="C344" s="434" t="str">
        <f t="shared" si="37"/>
        <v>(金)</v>
      </c>
      <c r="D344" s="560" t="s">
        <v>405</v>
      </c>
      <c r="E344" s="503" t="s">
        <v>24</v>
      </c>
      <c r="F344" s="504">
        <v>4</v>
      </c>
      <c r="G344" s="11">
        <v>5.3</v>
      </c>
      <c r="H344" s="221">
        <v>5.7</v>
      </c>
      <c r="I344" s="12">
        <v>4.8</v>
      </c>
      <c r="J344" s="219">
        <v>4.0999999999999996</v>
      </c>
      <c r="K344" s="11">
        <v>7.85</v>
      </c>
      <c r="L344" s="219">
        <v>7.71</v>
      </c>
      <c r="M344" s="12">
        <v>30.8</v>
      </c>
      <c r="N344" s="221">
        <v>31.3</v>
      </c>
      <c r="O344" s="220">
        <v>50.4</v>
      </c>
      <c r="P344" s="220">
        <v>90.2</v>
      </c>
      <c r="Q344" s="561">
        <v>28.7</v>
      </c>
      <c r="R344" s="507">
        <v>202</v>
      </c>
      <c r="S344" s="562">
        <v>0.19</v>
      </c>
      <c r="T344" s="639">
        <v>60</v>
      </c>
      <c r="U344" s="866">
        <v>32</v>
      </c>
      <c r="V344" s="83"/>
      <c r="W344" s="603" t="s">
        <v>299</v>
      </c>
      <c r="X344" s="604"/>
      <c r="Y344" s="604"/>
      <c r="Z344" s="605"/>
    </row>
    <row r="345" spans="1:26" x14ac:dyDescent="0.2">
      <c r="A345" s="1060"/>
      <c r="B345" s="330">
        <v>46053</v>
      </c>
      <c r="C345" s="434" t="str">
        <f t="shared" si="37"/>
        <v>(土)</v>
      </c>
      <c r="D345" s="502" t="s">
        <v>405</v>
      </c>
      <c r="E345" s="503" t="s">
        <v>24</v>
      </c>
      <c r="F345" s="504">
        <v>4.3</v>
      </c>
      <c r="G345" s="11">
        <v>5.0999999999999996</v>
      </c>
      <c r="H345" s="219">
        <v>5.5</v>
      </c>
      <c r="I345" s="12">
        <v>5.5</v>
      </c>
      <c r="J345" s="221">
        <v>4.0999999999999996</v>
      </c>
      <c r="K345" s="11">
        <v>7.83</v>
      </c>
      <c r="L345" s="219">
        <v>7.76</v>
      </c>
      <c r="M345" s="12">
        <v>31.2</v>
      </c>
      <c r="N345" s="221">
        <v>31.6</v>
      </c>
      <c r="O345" s="220"/>
      <c r="P345" s="220"/>
      <c r="Q345" s="561"/>
      <c r="R345" s="507"/>
      <c r="S345" s="562"/>
      <c r="T345" s="577">
        <v>650</v>
      </c>
      <c r="U345" s="866">
        <v>31</v>
      </c>
      <c r="V345" s="83"/>
      <c r="W345" s="606"/>
      <c r="X345" s="607"/>
      <c r="Y345" s="607"/>
      <c r="Z345" s="608"/>
    </row>
    <row r="346" spans="1:26" x14ac:dyDescent="0.2">
      <c r="A346" s="1060"/>
      <c r="B346" s="1051" t="s">
        <v>238</v>
      </c>
      <c r="C346" s="1051"/>
      <c r="D346" s="508"/>
      <c r="E346" s="493">
        <f>MAX(E315:E345)</f>
        <v>7.5</v>
      </c>
      <c r="F346" s="509">
        <f t="shared" ref="F346:U346" si="38">IF(COUNT(F315:F345)=0,"",MAX(F315:F345))</f>
        <v>13.9</v>
      </c>
      <c r="G346" s="10">
        <f t="shared" si="38"/>
        <v>7.6</v>
      </c>
      <c r="H346" s="218">
        <f t="shared" si="38"/>
        <v>7.9</v>
      </c>
      <c r="I346" s="495">
        <f t="shared" si="38"/>
        <v>6.7</v>
      </c>
      <c r="J346" s="496">
        <f t="shared" si="38"/>
        <v>4.7</v>
      </c>
      <c r="K346" s="10">
        <f t="shared" si="38"/>
        <v>8.14</v>
      </c>
      <c r="L346" s="218">
        <f t="shared" si="38"/>
        <v>8.02</v>
      </c>
      <c r="M346" s="495">
        <f t="shared" si="38"/>
        <v>31.2</v>
      </c>
      <c r="N346" s="496">
        <f t="shared" si="38"/>
        <v>31.6</v>
      </c>
      <c r="O346" s="497">
        <f t="shared" si="38"/>
        <v>50.4</v>
      </c>
      <c r="P346" s="497">
        <f t="shared" si="38"/>
        <v>90.2</v>
      </c>
      <c r="Q346" s="547">
        <f t="shared" si="38"/>
        <v>28.8</v>
      </c>
      <c r="R346" s="513">
        <f t="shared" si="38"/>
        <v>202</v>
      </c>
      <c r="S346" s="514">
        <f t="shared" si="38"/>
        <v>0.19</v>
      </c>
      <c r="T346" s="857">
        <f t="shared" si="38"/>
        <v>1043</v>
      </c>
      <c r="U346" s="865">
        <f t="shared" si="38"/>
        <v>38</v>
      </c>
      <c r="V346" s="83"/>
      <c r="W346" s="606"/>
      <c r="X346" s="607"/>
      <c r="Y346" s="607"/>
      <c r="Z346" s="608"/>
    </row>
    <row r="347" spans="1:26" x14ac:dyDescent="0.2">
      <c r="A347" s="1060"/>
      <c r="B347" s="1052" t="s">
        <v>239</v>
      </c>
      <c r="C347" s="1052"/>
      <c r="D347" s="229"/>
      <c r="E347" s="230">
        <f>MIN(E315:E345)</f>
        <v>0</v>
      </c>
      <c r="F347" s="516">
        <f t="shared" ref="F347:U347" si="39">IF(COUNT(F315:F345)=0,"",MIN(F315:F345))</f>
        <v>1.7</v>
      </c>
      <c r="G347" s="11">
        <f t="shared" si="39"/>
        <v>5.0999999999999996</v>
      </c>
      <c r="H347" s="219">
        <f t="shared" si="39"/>
        <v>5.5</v>
      </c>
      <c r="I347" s="12">
        <f t="shared" si="39"/>
        <v>3.5</v>
      </c>
      <c r="J347" s="221">
        <f t="shared" si="39"/>
        <v>2.7</v>
      </c>
      <c r="K347" s="11">
        <f t="shared" si="39"/>
        <v>7.61</v>
      </c>
      <c r="L347" s="219">
        <f t="shared" si="39"/>
        <v>7.62</v>
      </c>
      <c r="M347" s="12">
        <f t="shared" si="39"/>
        <v>23.1</v>
      </c>
      <c r="N347" s="221">
        <f t="shared" si="39"/>
        <v>23.4</v>
      </c>
      <c r="O347" s="220">
        <f t="shared" si="39"/>
        <v>43</v>
      </c>
      <c r="P347" s="220">
        <f t="shared" si="39"/>
        <v>70.099999999999994</v>
      </c>
      <c r="Q347" s="519">
        <f t="shared" si="39"/>
        <v>19.600000000000001</v>
      </c>
      <c r="R347" s="520">
        <f t="shared" si="39"/>
        <v>152</v>
      </c>
      <c r="S347" s="521">
        <f t="shared" si="39"/>
        <v>0.09</v>
      </c>
      <c r="T347" s="856"/>
      <c r="U347" s="866">
        <f t="shared" si="39"/>
        <v>29</v>
      </c>
      <c r="V347" s="83"/>
      <c r="W347" s="606"/>
      <c r="X347" s="607"/>
      <c r="Y347" s="607"/>
      <c r="Z347" s="608"/>
    </row>
    <row r="348" spans="1:26" x14ac:dyDescent="0.2">
      <c r="A348" s="1060"/>
      <c r="B348" s="1052" t="s">
        <v>240</v>
      </c>
      <c r="C348" s="1052"/>
      <c r="D348" s="418"/>
      <c r="E348" s="231"/>
      <c r="F348" s="523">
        <f t="shared" ref="F348:U348" si="40">IF(COUNT(F315:F345)=0,"",AVERAGE(F315:F345))</f>
        <v>4.8838709677419363</v>
      </c>
      <c r="G348" s="307">
        <f t="shared" si="40"/>
        <v>6.4999999999999991</v>
      </c>
      <c r="H348" s="539">
        <f t="shared" si="40"/>
        <v>6.6967741935483867</v>
      </c>
      <c r="I348" s="540">
        <f t="shared" si="40"/>
        <v>5.225806451612903</v>
      </c>
      <c r="J348" s="541">
        <f t="shared" si="40"/>
        <v>3.7483870967741941</v>
      </c>
      <c r="K348" s="307">
        <f t="shared" si="40"/>
        <v>7.816451612903224</v>
      </c>
      <c r="L348" s="539">
        <f t="shared" si="40"/>
        <v>7.750322580645161</v>
      </c>
      <c r="M348" s="540">
        <f t="shared" si="40"/>
        <v>26.609677419354842</v>
      </c>
      <c r="N348" s="541">
        <f t="shared" si="40"/>
        <v>26.774193548387096</v>
      </c>
      <c r="O348" s="542">
        <f t="shared" si="40"/>
        <v>45.726315789473688</v>
      </c>
      <c r="P348" s="542">
        <f t="shared" si="40"/>
        <v>81.463157894736852</v>
      </c>
      <c r="Q348" s="549">
        <f t="shared" si="40"/>
        <v>24.652631578947371</v>
      </c>
      <c r="R348" s="550">
        <f t="shared" si="40"/>
        <v>178.73684210526315</v>
      </c>
      <c r="S348" s="551">
        <f t="shared" si="40"/>
        <v>0.12789473684210528</v>
      </c>
      <c r="T348" s="858"/>
      <c r="U348" s="869">
        <f t="shared" si="40"/>
        <v>32.258064516129032</v>
      </c>
      <c r="V348" s="83"/>
      <c r="W348" s="606"/>
      <c r="X348" s="607"/>
      <c r="Y348" s="607"/>
      <c r="Z348" s="608"/>
    </row>
    <row r="349" spans="1:26" x14ac:dyDescent="0.2">
      <c r="A349" s="1061"/>
      <c r="B349" s="1053" t="s">
        <v>241</v>
      </c>
      <c r="C349" s="1053"/>
      <c r="D349" s="396"/>
      <c r="E349" s="526">
        <f>SUM(E315:E345)</f>
        <v>9.5</v>
      </c>
      <c r="F349" s="232"/>
      <c r="G349" s="232"/>
      <c r="H349" s="390"/>
      <c r="I349" s="232"/>
      <c r="J349" s="390"/>
      <c r="K349" s="528"/>
      <c r="L349" s="529"/>
      <c r="M349" s="553"/>
      <c r="N349" s="554"/>
      <c r="O349" s="555"/>
      <c r="P349" s="555"/>
      <c r="Q349" s="556"/>
      <c r="R349" s="234"/>
      <c r="S349" s="235"/>
      <c r="T349" s="859">
        <f>SUM(T315:T345)</f>
        <v>14198</v>
      </c>
      <c r="U349" s="870"/>
      <c r="V349" s="83"/>
      <c r="W349" s="617"/>
      <c r="X349" s="619"/>
      <c r="Y349" s="622"/>
      <c r="Z349" s="623"/>
    </row>
    <row r="350" spans="1:26" ht="16.2" x14ac:dyDescent="0.2">
      <c r="A350" s="1058" t="s">
        <v>249</v>
      </c>
      <c r="B350" s="329">
        <v>46054</v>
      </c>
      <c r="C350" s="433" t="str">
        <f>IF(B350="","",IF(WEEKDAY(B350)=1,"(日)",IF(WEEKDAY(B350)=2,"(月)",IF(WEEKDAY(B350)=3,"(火)",IF(WEEKDAY(B350)=4,"(水)",IF(WEEKDAY(B350)=5,"(木)",IF(WEEKDAY(B350)=6,"(金)","(土)")))))))</f>
        <v>(日)</v>
      </c>
      <c r="D350" s="558" t="s">
        <v>405</v>
      </c>
      <c r="E350" s="493" t="s">
        <v>24</v>
      </c>
      <c r="F350" s="494">
        <v>4.7</v>
      </c>
      <c r="G350" s="10">
        <v>5.6</v>
      </c>
      <c r="H350" s="589">
        <v>5.8</v>
      </c>
      <c r="I350" s="495">
        <v>5.0999999999999996</v>
      </c>
      <c r="J350" s="509">
        <v>3.6</v>
      </c>
      <c r="K350" s="10">
        <v>7.78</v>
      </c>
      <c r="L350" s="509">
        <v>7.64</v>
      </c>
      <c r="M350" s="495">
        <v>31.2</v>
      </c>
      <c r="N350" s="589">
        <v>31.9</v>
      </c>
      <c r="O350" s="575"/>
      <c r="P350" s="575"/>
      <c r="Q350" s="512"/>
      <c r="R350" s="501"/>
      <c r="S350" s="559"/>
      <c r="T350" s="632">
        <v>434</v>
      </c>
      <c r="U350" s="865">
        <v>31</v>
      </c>
      <c r="V350" s="83"/>
      <c r="W350" s="340" t="s">
        <v>284</v>
      </c>
      <c r="X350" s="344"/>
      <c r="Y350" s="343">
        <v>46065</v>
      </c>
      <c r="Z350" s="341"/>
    </row>
    <row r="351" spans="1:26" x14ac:dyDescent="0.2">
      <c r="A351" s="1059"/>
      <c r="B351" s="391">
        <v>46055</v>
      </c>
      <c r="C351" s="434" t="str">
        <f t="shared" ref="C351:C376" si="41">IF(B351="","",IF(WEEKDAY(B351)=1,"(日)",IF(WEEKDAY(B351)=2,"(月)",IF(WEEKDAY(B351)=3,"(火)",IF(WEEKDAY(B351)=4,"(水)",IF(WEEKDAY(B351)=5,"(木)",IF(WEEKDAY(B351)=6,"(金)","(土)")))))))</f>
        <v>(月)</v>
      </c>
      <c r="D351" s="560" t="s">
        <v>405</v>
      </c>
      <c r="E351" s="503" t="s">
        <v>24</v>
      </c>
      <c r="F351" s="504">
        <v>5.2</v>
      </c>
      <c r="G351" s="11">
        <v>6</v>
      </c>
      <c r="H351" s="240">
        <v>6.1</v>
      </c>
      <c r="I351" s="12">
        <v>5.3</v>
      </c>
      <c r="J351" s="516">
        <v>4.2</v>
      </c>
      <c r="K351" s="11">
        <v>7.84</v>
      </c>
      <c r="L351" s="516">
        <v>7.73</v>
      </c>
      <c r="M351" s="12">
        <v>30.6</v>
      </c>
      <c r="N351" s="240">
        <v>31.5</v>
      </c>
      <c r="O351" s="239">
        <v>51.2</v>
      </c>
      <c r="P351" s="239">
        <v>88.2</v>
      </c>
      <c r="Q351" s="590">
        <v>30.2</v>
      </c>
      <c r="R351" s="507">
        <v>206</v>
      </c>
      <c r="S351" s="562">
        <v>0.16</v>
      </c>
      <c r="T351" s="639">
        <v>690</v>
      </c>
      <c r="U351" s="866">
        <v>31</v>
      </c>
      <c r="V351" s="83"/>
      <c r="W351" s="345" t="s">
        <v>2</v>
      </c>
      <c r="X351" s="346" t="s">
        <v>303</v>
      </c>
      <c r="Y351" s="448">
        <v>5.0999999999999996</v>
      </c>
      <c r="Z351" s="350"/>
    </row>
    <row r="352" spans="1:26" x14ac:dyDescent="0.2">
      <c r="A352" s="1059"/>
      <c r="B352" s="391">
        <v>46056</v>
      </c>
      <c r="C352" s="434" t="str">
        <f t="shared" si="41"/>
        <v>(火)</v>
      </c>
      <c r="D352" s="560" t="s">
        <v>405</v>
      </c>
      <c r="E352" s="503" t="s">
        <v>24</v>
      </c>
      <c r="F352" s="504">
        <v>5.4</v>
      </c>
      <c r="G352" s="11">
        <v>6.3</v>
      </c>
      <c r="H352" s="240">
        <v>6.4</v>
      </c>
      <c r="I352" s="12">
        <v>5.5</v>
      </c>
      <c r="J352" s="516">
        <v>4.3</v>
      </c>
      <c r="K352" s="11">
        <v>7.72</v>
      </c>
      <c r="L352" s="516">
        <v>7.6</v>
      </c>
      <c r="M352" s="12">
        <v>30.6</v>
      </c>
      <c r="N352" s="221">
        <v>31.4</v>
      </c>
      <c r="O352" s="239">
        <v>50.7</v>
      </c>
      <c r="P352" s="239">
        <v>88.2</v>
      </c>
      <c r="Q352" s="590">
        <v>30.4</v>
      </c>
      <c r="R352" s="507">
        <v>200</v>
      </c>
      <c r="S352" s="562">
        <v>0.16</v>
      </c>
      <c r="T352" s="639">
        <v>654</v>
      </c>
      <c r="U352" s="866">
        <v>29</v>
      </c>
      <c r="V352" s="83"/>
      <c r="W352" s="4" t="s">
        <v>19</v>
      </c>
      <c r="X352" s="5" t="s">
        <v>20</v>
      </c>
      <c r="Y352" s="6" t="s">
        <v>21</v>
      </c>
      <c r="Z352" s="5" t="s">
        <v>22</v>
      </c>
    </row>
    <row r="353" spans="1:26" x14ac:dyDescent="0.2">
      <c r="A353" s="1059"/>
      <c r="B353" s="391">
        <v>46057</v>
      </c>
      <c r="C353" s="434" t="str">
        <f t="shared" si="41"/>
        <v>(水)</v>
      </c>
      <c r="D353" s="560" t="s">
        <v>405</v>
      </c>
      <c r="E353" s="503" t="s">
        <v>24</v>
      </c>
      <c r="F353" s="504">
        <v>4.7</v>
      </c>
      <c r="G353" s="11">
        <v>6.4</v>
      </c>
      <c r="H353" s="221">
        <v>6.6</v>
      </c>
      <c r="I353" s="12">
        <v>5.9</v>
      </c>
      <c r="J353" s="516">
        <v>3.9</v>
      </c>
      <c r="K353" s="11">
        <v>7.83</v>
      </c>
      <c r="L353" s="516">
        <v>7.62</v>
      </c>
      <c r="M353" s="12">
        <v>30.3</v>
      </c>
      <c r="N353" s="221">
        <v>31.1</v>
      </c>
      <c r="O353" s="220">
        <v>47.8</v>
      </c>
      <c r="P353" s="239">
        <v>88.6</v>
      </c>
      <c r="Q353" s="590">
        <v>30.7</v>
      </c>
      <c r="R353" s="507">
        <v>200</v>
      </c>
      <c r="S353" s="562">
        <v>0.15</v>
      </c>
      <c r="T353" s="639">
        <v>813</v>
      </c>
      <c r="U353" s="866">
        <v>28</v>
      </c>
      <c r="V353" s="83"/>
      <c r="W353" s="2" t="s">
        <v>182</v>
      </c>
      <c r="X353" s="7" t="s">
        <v>11</v>
      </c>
      <c r="Y353" s="10">
        <v>6.4</v>
      </c>
      <c r="Z353" s="218">
        <v>6.5</v>
      </c>
    </row>
    <row r="354" spans="1:26" x14ac:dyDescent="0.2">
      <c r="A354" s="1059"/>
      <c r="B354" s="391">
        <v>46058</v>
      </c>
      <c r="C354" s="434" t="str">
        <f t="shared" si="41"/>
        <v>(木)</v>
      </c>
      <c r="D354" s="560" t="s">
        <v>405</v>
      </c>
      <c r="E354" s="503" t="s">
        <v>24</v>
      </c>
      <c r="F354" s="504">
        <v>6.3</v>
      </c>
      <c r="G354" s="11">
        <v>6.8</v>
      </c>
      <c r="H354" s="221">
        <v>7.1</v>
      </c>
      <c r="I354" s="12">
        <v>5.8</v>
      </c>
      <c r="J354" s="219">
        <v>3.8</v>
      </c>
      <c r="K354" s="11">
        <v>7.81</v>
      </c>
      <c r="L354" s="219">
        <v>7.61</v>
      </c>
      <c r="M354" s="12">
        <v>30.6</v>
      </c>
      <c r="N354" s="221">
        <v>30.9</v>
      </c>
      <c r="O354" s="220">
        <v>48.4</v>
      </c>
      <c r="P354" s="220">
        <v>87.8</v>
      </c>
      <c r="Q354" s="590">
        <v>30.7</v>
      </c>
      <c r="R354" s="507">
        <v>200</v>
      </c>
      <c r="S354" s="562">
        <v>0.14000000000000001</v>
      </c>
      <c r="T354" s="639">
        <v>1043</v>
      </c>
      <c r="U354" s="866">
        <v>31</v>
      </c>
      <c r="V354" s="83"/>
      <c r="W354" s="3" t="s">
        <v>183</v>
      </c>
      <c r="X354" s="8" t="s">
        <v>184</v>
      </c>
      <c r="Y354" s="11">
        <v>6.3</v>
      </c>
      <c r="Z354" s="219">
        <v>3.1</v>
      </c>
    </row>
    <row r="355" spans="1:26" x14ac:dyDescent="0.2">
      <c r="A355" s="1059"/>
      <c r="B355" s="391">
        <v>46059</v>
      </c>
      <c r="C355" s="434" t="str">
        <f t="shared" si="41"/>
        <v>(金)</v>
      </c>
      <c r="D355" s="560" t="s">
        <v>405</v>
      </c>
      <c r="E355" s="503" t="s">
        <v>24</v>
      </c>
      <c r="F355" s="504">
        <v>6.3</v>
      </c>
      <c r="G355" s="11">
        <v>7.3</v>
      </c>
      <c r="H355" s="221">
        <v>7.2</v>
      </c>
      <c r="I355" s="12">
        <v>5.6</v>
      </c>
      <c r="J355" s="219">
        <v>3.1</v>
      </c>
      <c r="K355" s="11">
        <v>7.73</v>
      </c>
      <c r="L355" s="219">
        <v>7.52</v>
      </c>
      <c r="M355" s="12">
        <v>30.9</v>
      </c>
      <c r="N355" s="221">
        <v>31.1</v>
      </c>
      <c r="O355" s="220">
        <v>48.2</v>
      </c>
      <c r="P355" s="220">
        <v>89.1</v>
      </c>
      <c r="Q355" s="590">
        <v>30.6</v>
      </c>
      <c r="R355" s="507">
        <v>200</v>
      </c>
      <c r="S355" s="562">
        <v>0.11</v>
      </c>
      <c r="T355" s="639">
        <v>1185</v>
      </c>
      <c r="U355" s="866">
        <v>31</v>
      </c>
      <c r="V355" s="83"/>
      <c r="W355" s="3" t="s">
        <v>12</v>
      </c>
      <c r="X355" s="8"/>
      <c r="Y355" s="11">
        <v>7.95</v>
      </c>
      <c r="Z355" s="219">
        <v>7.6</v>
      </c>
    </row>
    <row r="356" spans="1:26" x14ac:dyDescent="0.2">
      <c r="A356" s="1059"/>
      <c r="B356" s="391">
        <v>46060</v>
      </c>
      <c r="C356" s="434" t="str">
        <f t="shared" si="41"/>
        <v>(土)</v>
      </c>
      <c r="D356" s="560" t="s">
        <v>482</v>
      </c>
      <c r="E356" s="503">
        <v>0</v>
      </c>
      <c r="F356" s="504">
        <v>4.8</v>
      </c>
      <c r="G356" s="11">
        <v>7.4</v>
      </c>
      <c r="H356" s="221">
        <v>7.6</v>
      </c>
      <c r="I356" s="12">
        <v>6.4</v>
      </c>
      <c r="J356" s="219">
        <v>2.8</v>
      </c>
      <c r="K356" s="11">
        <v>7.83</v>
      </c>
      <c r="L356" s="219">
        <v>7.51</v>
      </c>
      <c r="M356" s="12">
        <v>30.9</v>
      </c>
      <c r="N356" s="221">
        <v>30.7</v>
      </c>
      <c r="O356" s="220"/>
      <c r="P356" s="220"/>
      <c r="Q356" s="561"/>
      <c r="R356" s="507"/>
      <c r="S356" s="562"/>
      <c r="T356" s="639">
        <v>1132</v>
      </c>
      <c r="U356" s="866">
        <v>32</v>
      </c>
      <c r="V356" s="83"/>
      <c r="W356" s="3" t="s">
        <v>185</v>
      </c>
      <c r="X356" s="8" t="s">
        <v>13</v>
      </c>
      <c r="Y356" s="307">
        <v>31.3</v>
      </c>
      <c r="Z356" s="219">
        <v>30.9</v>
      </c>
    </row>
    <row r="357" spans="1:26" x14ac:dyDescent="0.2">
      <c r="A357" s="1059"/>
      <c r="B357" s="391">
        <v>46061</v>
      </c>
      <c r="C357" s="434" t="str">
        <f t="shared" si="41"/>
        <v>(日)</v>
      </c>
      <c r="D357" s="560" t="s">
        <v>482</v>
      </c>
      <c r="E357" s="503">
        <v>2</v>
      </c>
      <c r="F357" s="504">
        <v>-1</v>
      </c>
      <c r="G357" s="11">
        <v>6.4</v>
      </c>
      <c r="H357" s="221">
        <v>6.5</v>
      </c>
      <c r="I357" s="12">
        <v>6.8</v>
      </c>
      <c r="J357" s="219">
        <v>2.2000000000000002</v>
      </c>
      <c r="K357" s="11">
        <v>7.63</v>
      </c>
      <c r="L357" s="219">
        <v>7.51</v>
      </c>
      <c r="M357" s="12">
        <v>31.4</v>
      </c>
      <c r="N357" s="221">
        <v>32</v>
      </c>
      <c r="O357" s="220"/>
      <c r="P357" s="220"/>
      <c r="Q357" s="561"/>
      <c r="R357" s="507"/>
      <c r="S357" s="562"/>
      <c r="T357" s="639">
        <v>1087</v>
      </c>
      <c r="U357" s="866">
        <v>29</v>
      </c>
      <c r="V357" s="83"/>
      <c r="W357" s="3" t="s">
        <v>186</v>
      </c>
      <c r="X357" s="236" t="s">
        <v>311</v>
      </c>
      <c r="Y357" s="274">
        <v>48</v>
      </c>
      <c r="Z357" s="239">
        <v>45.2</v>
      </c>
    </row>
    <row r="358" spans="1:26" x14ac:dyDescent="0.2">
      <c r="A358" s="1059"/>
      <c r="B358" s="391">
        <v>46062</v>
      </c>
      <c r="C358" s="434" t="str">
        <f t="shared" si="41"/>
        <v>(月)</v>
      </c>
      <c r="D358" s="560" t="s">
        <v>405</v>
      </c>
      <c r="E358" s="503" t="s">
        <v>24</v>
      </c>
      <c r="F358" s="504">
        <v>2.8</v>
      </c>
      <c r="G358" s="11">
        <v>6.1</v>
      </c>
      <c r="H358" s="221">
        <v>6.3</v>
      </c>
      <c r="I358" s="12">
        <v>5.3</v>
      </c>
      <c r="J358" s="219">
        <v>2</v>
      </c>
      <c r="K358" s="11">
        <v>7.8</v>
      </c>
      <c r="L358" s="219">
        <v>7.49</v>
      </c>
      <c r="M358" s="12">
        <v>33.200000000000003</v>
      </c>
      <c r="N358" s="221">
        <v>32.200000000000003</v>
      </c>
      <c r="O358" s="220">
        <v>47.7</v>
      </c>
      <c r="P358" s="220">
        <v>90.1</v>
      </c>
      <c r="Q358" s="561">
        <v>34.4</v>
      </c>
      <c r="R358" s="507">
        <v>208</v>
      </c>
      <c r="S358" s="562">
        <v>0.08</v>
      </c>
      <c r="T358" s="639">
        <v>1246</v>
      </c>
      <c r="U358" s="866">
        <v>31</v>
      </c>
      <c r="V358" s="83"/>
      <c r="W358" s="3" t="s">
        <v>187</v>
      </c>
      <c r="X358" s="236" t="s">
        <v>311</v>
      </c>
      <c r="Y358" s="274">
        <v>90.1</v>
      </c>
      <c r="Z358" s="239">
        <v>88.1</v>
      </c>
    </row>
    <row r="359" spans="1:26" x14ac:dyDescent="0.2">
      <c r="A359" s="1059"/>
      <c r="B359" s="391">
        <v>46063</v>
      </c>
      <c r="C359" s="434" t="str">
        <f t="shared" si="41"/>
        <v>(火)</v>
      </c>
      <c r="D359" s="560" t="s">
        <v>406</v>
      </c>
      <c r="E359" s="503" t="s">
        <v>24</v>
      </c>
      <c r="F359" s="504">
        <v>2.5</v>
      </c>
      <c r="G359" s="11">
        <v>6.2</v>
      </c>
      <c r="H359" s="221">
        <v>6.4</v>
      </c>
      <c r="I359" s="12">
        <v>6.1</v>
      </c>
      <c r="J359" s="219">
        <v>2.8</v>
      </c>
      <c r="K359" s="11">
        <v>7.89</v>
      </c>
      <c r="L359" s="219">
        <v>7.6</v>
      </c>
      <c r="M359" s="12">
        <v>34</v>
      </c>
      <c r="N359" s="221">
        <v>32</v>
      </c>
      <c r="O359" s="220">
        <v>47.7</v>
      </c>
      <c r="P359" s="220">
        <v>89.1</v>
      </c>
      <c r="Q359" s="561">
        <v>33.700000000000003</v>
      </c>
      <c r="R359" s="507">
        <v>210</v>
      </c>
      <c r="S359" s="562">
        <v>0.11</v>
      </c>
      <c r="T359" s="639">
        <v>964</v>
      </c>
      <c r="U359" s="866">
        <v>30</v>
      </c>
      <c r="V359" s="83"/>
      <c r="W359" s="3" t="s">
        <v>188</v>
      </c>
      <c r="X359" s="236" t="s">
        <v>311</v>
      </c>
      <c r="Y359" s="274">
        <v>63.1</v>
      </c>
      <c r="Z359" s="239">
        <v>64.3</v>
      </c>
    </row>
    <row r="360" spans="1:26" x14ac:dyDescent="0.2">
      <c r="A360" s="1059"/>
      <c r="B360" s="391">
        <v>46064</v>
      </c>
      <c r="C360" s="434" t="str">
        <f t="shared" si="41"/>
        <v>(水)</v>
      </c>
      <c r="D360" s="560" t="s">
        <v>404</v>
      </c>
      <c r="E360" s="503">
        <v>9</v>
      </c>
      <c r="F360" s="504">
        <v>3.6</v>
      </c>
      <c r="G360" s="11">
        <v>7</v>
      </c>
      <c r="H360" s="221">
        <v>6.9</v>
      </c>
      <c r="I360" s="12">
        <v>6.5</v>
      </c>
      <c r="J360" s="219">
        <v>2.8</v>
      </c>
      <c r="K360" s="11">
        <v>7.67</v>
      </c>
      <c r="L360" s="219">
        <v>7.55</v>
      </c>
      <c r="M360" s="12">
        <v>31.2</v>
      </c>
      <c r="N360" s="221">
        <v>31.3</v>
      </c>
      <c r="O360" s="220"/>
      <c r="P360" s="220"/>
      <c r="Q360" s="561"/>
      <c r="R360" s="507"/>
      <c r="S360" s="562"/>
      <c r="T360" s="639">
        <v>884</v>
      </c>
      <c r="U360" s="866">
        <v>29</v>
      </c>
      <c r="V360" s="83"/>
      <c r="W360" s="3" t="s">
        <v>189</v>
      </c>
      <c r="X360" s="236" t="s">
        <v>311</v>
      </c>
      <c r="Y360" s="274">
        <v>27</v>
      </c>
      <c r="Z360" s="239">
        <v>23.8</v>
      </c>
    </row>
    <row r="361" spans="1:26" x14ac:dyDescent="0.2">
      <c r="A361" s="1059"/>
      <c r="B361" s="391">
        <v>46065</v>
      </c>
      <c r="C361" s="434" t="str">
        <f t="shared" si="41"/>
        <v>(木)</v>
      </c>
      <c r="D361" s="560" t="s">
        <v>406</v>
      </c>
      <c r="E361" s="503" t="s">
        <v>24</v>
      </c>
      <c r="F361" s="504">
        <v>5.0999999999999996</v>
      </c>
      <c r="G361" s="11">
        <v>6.4</v>
      </c>
      <c r="H361" s="221">
        <v>6.5</v>
      </c>
      <c r="I361" s="12">
        <v>6.3</v>
      </c>
      <c r="J361" s="219">
        <v>3.1</v>
      </c>
      <c r="K361" s="11">
        <v>7.95</v>
      </c>
      <c r="L361" s="219">
        <v>7.6</v>
      </c>
      <c r="M361" s="12">
        <v>31.3</v>
      </c>
      <c r="N361" s="221">
        <v>30.9</v>
      </c>
      <c r="O361" s="220">
        <v>45.2</v>
      </c>
      <c r="P361" s="220">
        <v>88.1</v>
      </c>
      <c r="Q361" s="561">
        <v>31.1</v>
      </c>
      <c r="R361" s="507">
        <v>204</v>
      </c>
      <c r="S361" s="562">
        <v>0.12</v>
      </c>
      <c r="T361" s="639">
        <v>911</v>
      </c>
      <c r="U361" s="866">
        <v>29</v>
      </c>
      <c r="V361" s="83"/>
      <c r="W361" s="3" t="s">
        <v>190</v>
      </c>
      <c r="X361" s="236" t="s">
        <v>311</v>
      </c>
      <c r="Y361" s="137">
        <v>31.5</v>
      </c>
      <c r="Z361" s="240">
        <v>31.1</v>
      </c>
    </row>
    <row r="362" spans="1:26" x14ac:dyDescent="0.2">
      <c r="A362" s="1059"/>
      <c r="B362" s="391">
        <v>46066</v>
      </c>
      <c r="C362" s="434" t="str">
        <f t="shared" si="41"/>
        <v>(金)</v>
      </c>
      <c r="D362" s="560" t="s">
        <v>405</v>
      </c>
      <c r="E362" s="503" t="s">
        <v>24</v>
      </c>
      <c r="F362" s="504">
        <v>5.4</v>
      </c>
      <c r="G362" s="11">
        <v>6.4</v>
      </c>
      <c r="H362" s="221">
        <v>6.6</v>
      </c>
      <c r="I362" s="12">
        <v>5.7</v>
      </c>
      <c r="J362" s="219">
        <v>3.8</v>
      </c>
      <c r="K362" s="11">
        <v>7.92</v>
      </c>
      <c r="L362" s="219">
        <v>7.65</v>
      </c>
      <c r="M362" s="12">
        <v>31.4</v>
      </c>
      <c r="N362" s="221">
        <v>31.6</v>
      </c>
      <c r="O362" s="220">
        <v>47.1</v>
      </c>
      <c r="P362" s="220">
        <v>90.1</v>
      </c>
      <c r="Q362" s="561">
        <v>32.1</v>
      </c>
      <c r="R362" s="507">
        <v>218</v>
      </c>
      <c r="S362" s="562">
        <v>0.14000000000000001</v>
      </c>
      <c r="T362" s="639">
        <v>1008</v>
      </c>
      <c r="U362" s="866">
        <v>29</v>
      </c>
      <c r="V362" s="83"/>
      <c r="W362" s="3" t="s">
        <v>191</v>
      </c>
      <c r="X362" s="236" t="s">
        <v>311</v>
      </c>
      <c r="Y362" s="139">
        <v>208</v>
      </c>
      <c r="Z362" s="308">
        <v>204</v>
      </c>
    </row>
    <row r="363" spans="1:26" x14ac:dyDescent="0.2">
      <c r="A363" s="1059"/>
      <c r="B363" s="391">
        <v>46067</v>
      </c>
      <c r="C363" s="434" t="str">
        <f t="shared" si="41"/>
        <v>(土)</v>
      </c>
      <c r="D363" s="560" t="s">
        <v>405</v>
      </c>
      <c r="E363" s="503" t="s">
        <v>24</v>
      </c>
      <c r="F363" s="504">
        <v>6.4</v>
      </c>
      <c r="G363" s="11">
        <v>6.8</v>
      </c>
      <c r="H363" s="221">
        <v>6.9</v>
      </c>
      <c r="I363" s="12">
        <v>6.7</v>
      </c>
      <c r="J363" s="219">
        <v>3.5</v>
      </c>
      <c r="K363" s="11">
        <v>7.8</v>
      </c>
      <c r="L363" s="219">
        <v>7.69</v>
      </c>
      <c r="M363" s="12">
        <v>31.8</v>
      </c>
      <c r="N363" s="221">
        <v>31.6</v>
      </c>
      <c r="O363" s="220"/>
      <c r="P363" s="220"/>
      <c r="Q363" s="561"/>
      <c r="R363" s="507"/>
      <c r="S363" s="562"/>
      <c r="T363" s="639">
        <v>946</v>
      </c>
      <c r="U363" s="866">
        <v>29</v>
      </c>
      <c r="V363" s="83"/>
      <c r="W363" s="3" t="s">
        <v>192</v>
      </c>
      <c r="X363" s="236" t="s">
        <v>311</v>
      </c>
      <c r="Y363" s="138">
        <v>0.23</v>
      </c>
      <c r="Z363" s="223">
        <v>0.12</v>
      </c>
    </row>
    <row r="364" spans="1:26" x14ac:dyDescent="0.2">
      <c r="A364" s="1059"/>
      <c r="B364" s="391">
        <v>46068</v>
      </c>
      <c r="C364" s="434" t="str">
        <f t="shared" si="41"/>
        <v>(日)</v>
      </c>
      <c r="D364" s="560" t="s">
        <v>405</v>
      </c>
      <c r="E364" s="503" t="s">
        <v>24</v>
      </c>
      <c r="F364" s="504">
        <v>9.5</v>
      </c>
      <c r="G364" s="11">
        <v>7.4</v>
      </c>
      <c r="H364" s="221">
        <v>7.6</v>
      </c>
      <c r="I364" s="12">
        <v>6.3</v>
      </c>
      <c r="J364" s="219">
        <v>3.7</v>
      </c>
      <c r="K364" s="11">
        <v>7.82</v>
      </c>
      <c r="L364" s="219">
        <v>7.66</v>
      </c>
      <c r="M364" s="12">
        <v>31.2</v>
      </c>
      <c r="N364" s="221">
        <v>31.8</v>
      </c>
      <c r="O364" s="220"/>
      <c r="P364" s="220"/>
      <c r="Q364" s="561"/>
      <c r="R364" s="507"/>
      <c r="S364" s="562"/>
      <c r="T364" s="639">
        <v>831</v>
      </c>
      <c r="U364" s="866">
        <v>32</v>
      </c>
      <c r="V364" s="83"/>
      <c r="W364" s="3" t="s">
        <v>14</v>
      </c>
      <c r="X364" s="236" t="s">
        <v>311</v>
      </c>
      <c r="Y364" s="136">
        <v>4.3</v>
      </c>
      <c r="Z364" s="224">
        <v>3.8</v>
      </c>
    </row>
    <row r="365" spans="1:26" x14ac:dyDescent="0.2">
      <c r="A365" s="1059"/>
      <c r="B365" s="391">
        <v>46069</v>
      </c>
      <c r="C365" s="434" t="str">
        <f t="shared" si="41"/>
        <v>(月)</v>
      </c>
      <c r="D365" s="560" t="s">
        <v>406</v>
      </c>
      <c r="E365" s="503">
        <v>4.5</v>
      </c>
      <c r="F365" s="504">
        <v>10.3</v>
      </c>
      <c r="G365" s="11">
        <v>7.9</v>
      </c>
      <c r="H365" s="221">
        <v>8.1</v>
      </c>
      <c r="I365" s="12">
        <v>6</v>
      </c>
      <c r="J365" s="219">
        <v>3.8</v>
      </c>
      <c r="K365" s="11">
        <v>7.81</v>
      </c>
      <c r="L365" s="219">
        <v>7.68</v>
      </c>
      <c r="M365" s="12">
        <v>30.8</v>
      </c>
      <c r="N365" s="221">
        <v>31.5</v>
      </c>
      <c r="O365" s="220">
        <v>48.9</v>
      </c>
      <c r="P365" s="220">
        <v>90.3</v>
      </c>
      <c r="Q365" s="561">
        <v>31.8</v>
      </c>
      <c r="R365" s="507">
        <v>210</v>
      </c>
      <c r="S365" s="562">
        <v>0.13</v>
      </c>
      <c r="T365" s="639">
        <v>866</v>
      </c>
      <c r="U365" s="866">
        <v>31</v>
      </c>
      <c r="V365" s="83"/>
      <c r="W365" s="3" t="s">
        <v>15</v>
      </c>
      <c r="X365" s="236" t="s">
        <v>311</v>
      </c>
      <c r="Y365" s="136">
        <v>2.1</v>
      </c>
      <c r="Z365" s="224">
        <v>1.9</v>
      </c>
    </row>
    <row r="366" spans="1:26" x14ac:dyDescent="0.2">
      <c r="A366" s="1059"/>
      <c r="B366" s="391">
        <v>46070</v>
      </c>
      <c r="C366" s="434" t="str">
        <f t="shared" si="41"/>
        <v>(火)</v>
      </c>
      <c r="D366" s="560" t="s">
        <v>406</v>
      </c>
      <c r="E366" s="503">
        <v>1</v>
      </c>
      <c r="F366" s="504">
        <v>4.8</v>
      </c>
      <c r="G366" s="11">
        <v>8.3000000000000007</v>
      </c>
      <c r="H366" s="221">
        <v>8.1999999999999993</v>
      </c>
      <c r="I366" s="12">
        <v>7.5</v>
      </c>
      <c r="J366" s="219">
        <v>3.4</v>
      </c>
      <c r="K366" s="11">
        <v>7.75</v>
      </c>
      <c r="L366" s="219">
        <v>7.61</v>
      </c>
      <c r="M366" s="12">
        <v>30.1</v>
      </c>
      <c r="N366" s="221">
        <v>30.8</v>
      </c>
      <c r="O366" s="220">
        <v>49.1</v>
      </c>
      <c r="P366" s="220">
        <v>87.7</v>
      </c>
      <c r="Q366" s="561">
        <v>30.7</v>
      </c>
      <c r="R366" s="507">
        <v>209</v>
      </c>
      <c r="S366" s="562">
        <v>0.12</v>
      </c>
      <c r="T366" s="639">
        <v>972</v>
      </c>
      <c r="U366" s="866">
        <v>32</v>
      </c>
      <c r="V366" s="83"/>
      <c r="W366" s="3" t="s">
        <v>193</v>
      </c>
      <c r="X366" s="236" t="s">
        <v>311</v>
      </c>
      <c r="Y366" s="136">
        <v>12.7</v>
      </c>
      <c r="Z366" s="224">
        <v>12.5</v>
      </c>
    </row>
    <row r="367" spans="1:26" x14ac:dyDescent="0.2">
      <c r="A367" s="1059"/>
      <c r="B367" s="391">
        <v>46071</v>
      </c>
      <c r="C367" s="434" t="str">
        <f t="shared" si="41"/>
        <v>(水)</v>
      </c>
      <c r="D367" s="560" t="s">
        <v>406</v>
      </c>
      <c r="E367" s="503" t="s">
        <v>24</v>
      </c>
      <c r="F367" s="504">
        <v>6.7</v>
      </c>
      <c r="G367" s="11">
        <v>8.5</v>
      </c>
      <c r="H367" s="221">
        <v>8.5</v>
      </c>
      <c r="I367" s="12">
        <v>7.6</v>
      </c>
      <c r="J367" s="219">
        <v>3.5</v>
      </c>
      <c r="K367" s="11">
        <v>8.02</v>
      </c>
      <c r="L367" s="219">
        <v>7.68</v>
      </c>
      <c r="M367" s="12">
        <v>29.4</v>
      </c>
      <c r="N367" s="221">
        <v>30.3</v>
      </c>
      <c r="O367" s="220">
        <v>49.3</v>
      </c>
      <c r="P367" s="220">
        <v>87.1</v>
      </c>
      <c r="Q367" s="561">
        <v>30</v>
      </c>
      <c r="R367" s="507">
        <v>206</v>
      </c>
      <c r="S367" s="562">
        <v>0.12</v>
      </c>
      <c r="T367" s="639">
        <v>866</v>
      </c>
      <c r="U367" s="866">
        <v>32</v>
      </c>
      <c r="V367" s="83"/>
      <c r="W367" s="3" t="s">
        <v>194</v>
      </c>
      <c r="X367" s="236" t="s">
        <v>311</v>
      </c>
      <c r="Y367" s="138">
        <v>3.2000000000000001E-2</v>
      </c>
      <c r="Z367" s="225">
        <v>2.9000000000000001E-2</v>
      </c>
    </row>
    <row r="368" spans="1:26" x14ac:dyDescent="0.2">
      <c r="A368" s="1059"/>
      <c r="B368" s="391">
        <v>46072</v>
      </c>
      <c r="C368" s="434" t="str">
        <f t="shared" si="41"/>
        <v>(木)</v>
      </c>
      <c r="D368" s="560" t="s">
        <v>405</v>
      </c>
      <c r="E368" s="503" t="s">
        <v>24</v>
      </c>
      <c r="F368" s="504">
        <v>4.5</v>
      </c>
      <c r="G368" s="11">
        <v>8.3000000000000007</v>
      </c>
      <c r="H368" s="221">
        <v>8.5</v>
      </c>
      <c r="I368" s="12">
        <v>8.4</v>
      </c>
      <c r="J368" s="219">
        <v>4</v>
      </c>
      <c r="K368" s="11">
        <v>8.0299999999999994</v>
      </c>
      <c r="L368" s="219">
        <v>7.75</v>
      </c>
      <c r="M368" s="12">
        <v>30</v>
      </c>
      <c r="N368" s="221">
        <v>31.2</v>
      </c>
      <c r="O368" s="220">
        <v>46.9</v>
      </c>
      <c r="P368" s="220">
        <v>86.7</v>
      </c>
      <c r="Q368" s="561">
        <v>33.799999999999997</v>
      </c>
      <c r="R368" s="507">
        <v>206</v>
      </c>
      <c r="S368" s="562">
        <v>0.13</v>
      </c>
      <c r="T368" s="639">
        <v>1397</v>
      </c>
      <c r="U368" s="866">
        <v>29</v>
      </c>
      <c r="V368" s="83"/>
      <c r="W368" s="3" t="s">
        <v>16</v>
      </c>
      <c r="X368" s="236" t="s">
        <v>311</v>
      </c>
      <c r="Y368" s="138">
        <v>0.12</v>
      </c>
      <c r="Z368" s="225">
        <v>0.1</v>
      </c>
    </row>
    <row r="369" spans="1:26" x14ac:dyDescent="0.2">
      <c r="A369" s="1059"/>
      <c r="B369" s="391">
        <v>46073</v>
      </c>
      <c r="C369" s="434" t="str">
        <f t="shared" si="41"/>
        <v>(金)</v>
      </c>
      <c r="D369" s="591" t="s">
        <v>406</v>
      </c>
      <c r="E369" s="537" t="s">
        <v>24</v>
      </c>
      <c r="F369" s="538">
        <v>3.3</v>
      </c>
      <c r="G369" s="307">
        <v>8.4</v>
      </c>
      <c r="H369" s="541">
        <v>8.5</v>
      </c>
      <c r="I369" s="540">
        <v>9</v>
      </c>
      <c r="J369" s="539">
        <v>2.9</v>
      </c>
      <c r="K369" s="307">
        <v>8.18</v>
      </c>
      <c r="L369" s="539">
        <v>7.75</v>
      </c>
      <c r="M369" s="540">
        <v>34.700000000000003</v>
      </c>
      <c r="N369" s="541">
        <v>32.799999999999997</v>
      </c>
      <c r="O369" s="542">
        <v>43.6</v>
      </c>
      <c r="P369" s="542">
        <v>85.7</v>
      </c>
      <c r="Q369" s="543">
        <v>38.6</v>
      </c>
      <c r="R369" s="544">
        <v>209</v>
      </c>
      <c r="S369" s="545">
        <v>0.09</v>
      </c>
      <c r="T369" s="577">
        <v>1193</v>
      </c>
      <c r="U369" s="868">
        <v>27</v>
      </c>
      <c r="V369" s="83"/>
      <c r="W369" s="3" t="s">
        <v>195</v>
      </c>
      <c r="X369" s="236" t="s">
        <v>311</v>
      </c>
      <c r="Y369" s="138">
        <v>2.7</v>
      </c>
      <c r="Z369" s="225">
        <v>2.58</v>
      </c>
    </row>
    <row r="370" spans="1:26" x14ac:dyDescent="0.2">
      <c r="A370" s="1059"/>
      <c r="B370" s="391">
        <v>46074</v>
      </c>
      <c r="C370" s="434" t="str">
        <f t="shared" si="41"/>
        <v>(土)</v>
      </c>
      <c r="D370" s="591" t="s">
        <v>405</v>
      </c>
      <c r="E370" s="537" t="s">
        <v>24</v>
      </c>
      <c r="F370" s="538">
        <v>5.7</v>
      </c>
      <c r="G370" s="307">
        <v>8.6</v>
      </c>
      <c r="H370" s="541">
        <v>8.8000000000000007</v>
      </c>
      <c r="I370" s="540">
        <v>10.8</v>
      </c>
      <c r="J370" s="539">
        <v>3.5</v>
      </c>
      <c r="K370" s="307">
        <v>8.4499999999999993</v>
      </c>
      <c r="L370" s="539">
        <v>7.87</v>
      </c>
      <c r="M370" s="540">
        <v>32.9</v>
      </c>
      <c r="N370" s="541">
        <v>32.299999999999997</v>
      </c>
      <c r="O370" s="542"/>
      <c r="P370" s="542"/>
      <c r="Q370" s="543"/>
      <c r="R370" s="544"/>
      <c r="S370" s="545"/>
      <c r="T370" s="577">
        <v>1609</v>
      </c>
      <c r="U370" s="868">
        <v>27</v>
      </c>
      <c r="V370" s="95"/>
      <c r="W370" s="3" t="s">
        <v>196</v>
      </c>
      <c r="X370" s="236" t="s">
        <v>311</v>
      </c>
      <c r="Y370" s="138">
        <v>0.14799999999999999</v>
      </c>
      <c r="Z370" s="225">
        <v>0.1</v>
      </c>
    </row>
    <row r="371" spans="1:26" ht="13.5" customHeight="1" x14ac:dyDescent="0.2">
      <c r="A371" s="1059"/>
      <c r="B371" s="391">
        <v>46075</v>
      </c>
      <c r="C371" s="434" t="str">
        <f t="shared" si="41"/>
        <v>(日)</v>
      </c>
      <c r="D371" s="560" t="s">
        <v>405</v>
      </c>
      <c r="E371" s="503" t="s">
        <v>24</v>
      </c>
      <c r="F371" s="504">
        <v>8.9</v>
      </c>
      <c r="G371" s="11">
        <v>9.5</v>
      </c>
      <c r="H371" s="221">
        <v>9.6</v>
      </c>
      <c r="I371" s="12">
        <v>10.3</v>
      </c>
      <c r="J371" s="219">
        <v>3.6</v>
      </c>
      <c r="K371" s="11">
        <v>8.68</v>
      </c>
      <c r="L371" s="219">
        <v>8.1199999999999992</v>
      </c>
      <c r="M371" s="12">
        <v>29.7</v>
      </c>
      <c r="N371" s="221">
        <v>30.9</v>
      </c>
      <c r="O371" s="220"/>
      <c r="P371" s="220"/>
      <c r="Q371" s="561"/>
      <c r="R371" s="507"/>
      <c r="S371" s="562"/>
      <c r="T371" s="860">
        <v>2065</v>
      </c>
      <c r="U371" s="873">
        <v>29</v>
      </c>
      <c r="V371" s="81"/>
      <c r="W371" s="3" t="s">
        <v>197</v>
      </c>
      <c r="X371" s="236" t="s">
        <v>311</v>
      </c>
      <c r="Y371" s="136">
        <v>40.1</v>
      </c>
      <c r="Z371" s="224">
        <v>41</v>
      </c>
    </row>
    <row r="372" spans="1:26" x14ac:dyDescent="0.2">
      <c r="A372" s="1059"/>
      <c r="B372" s="391">
        <v>46076</v>
      </c>
      <c r="C372" s="434" t="str">
        <f t="shared" si="41"/>
        <v>(月)</v>
      </c>
      <c r="D372" s="560" t="s">
        <v>405</v>
      </c>
      <c r="E372" s="503">
        <v>0</v>
      </c>
      <c r="F372" s="504">
        <v>17</v>
      </c>
      <c r="G372" s="11">
        <v>10.9</v>
      </c>
      <c r="H372" s="221">
        <v>10.8</v>
      </c>
      <c r="I372" s="12">
        <v>12.3</v>
      </c>
      <c r="J372" s="219">
        <v>3.7</v>
      </c>
      <c r="K372" s="11">
        <v>8.9499999999999993</v>
      </c>
      <c r="L372" s="219">
        <v>8.02</v>
      </c>
      <c r="M372" s="12">
        <v>32.799999999999997</v>
      </c>
      <c r="N372" s="221">
        <v>31.5</v>
      </c>
      <c r="O372" s="220"/>
      <c r="P372" s="220"/>
      <c r="Q372" s="561"/>
      <c r="R372" s="507"/>
      <c r="S372" s="562"/>
      <c r="T372" s="860">
        <v>2361</v>
      </c>
      <c r="U372" s="873">
        <v>28</v>
      </c>
      <c r="V372" s="81"/>
      <c r="W372" s="3" t="s">
        <v>17</v>
      </c>
      <c r="X372" s="236" t="s">
        <v>311</v>
      </c>
      <c r="Y372" s="136">
        <v>22.4</v>
      </c>
      <c r="Z372" s="224">
        <v>21.5</v>
      </c>
    </row>
    <row r="373" spans="1:26" x14ac:dyDescent="0.2">
      <c r="A373" s="1059"/>
      <c r="B373" s="391">
        <v>46077</v>
      </c>
      <c r="C373" s="434" t="str">
        <f t="shared" si="41"/>
        <v>(火)</v>
      </c>
      <c r="D373" s="560" t="s">
        <v>406</v>
      </c>
      <c r="E373" s="503" t="s">
        <v>24</v>
      </c>
      <c r="F373" s="504">
        <v>12.1</v>
      </c>
      <c r="G373" s="11">
        <v>11.8</v>
      </c>
      <c r="H373" s="221">
        <v>11.8</v>
      </c>
      <c r="I373" s="12">
        <v>14.1</v>
      </c>
      <c r="J373" s="219">
        <v>3.5</v>
      </c>
      <c r="K373" s="11">
        <v>8.89</v>
      </c>
      <c r="L373" s="219">
        <v>7.9</v>
      </c>
      <c r="M373" s="12">
        <v>30.3</v>
      </c>
      <c r="N373" s="221">
        <v>31.7</v>
      </c>
      <c r="O373" s="220">
        <v>41.3</v>
      </c>
      <c r="P373" s="220">
        <v>87.1</v>
      </c>
      <c r="Q373" s="561">
        <v>38.200000000000003</v>
      </c>
      <c r="R373" s="507">
        <v>200</v>
      </c>
      <c r="S373" s="562">
        <v>0.04</v>
      </c>
      <c r="T373" s="860">
        <v>2523</v>
      </c>
      <c r="U373" s="873">
        <v>28</v>
      </c>
      <c r="V373" s="81"/>
      <c r="W373" s="3" t="s">
        <v>198</v>
      </c>
      <c r="X373" s="236" t="s">
        <v>184</v>
      </c>
      <c r="Y373" s="274">
        <v>6.4</v>
      </c>
      <c r="Z373" s="286">
        <v>5.2</v>
      </c>
    </row>
    <row r="374" spans="1:26" x14ac:dyDescent="0.2">
      <c r="A374" s="1059"/>
      <c r="B374" s="391">
        <v>46078</v>
      </c>
      <c r="C374" s="434" t="str">
        <f t="shared" si="41"/>
        <v>(水)</v>
      </c>
      <c r="D374" s="560" t="s">
        <v>404</v>
      </c>
      <c r="E374" s="503">
        <v>57</v>
      </c>
      <c r="F374" s="504">
        <v>10.7</v>
      </c>
      <c r="G374" s="11">
        <v>12.1</v>
      </c>
      <c r="H374" s="221">
        <v>12</v>
      </c>
      <c r="I374" s="12">
        <v>12.6</v>
      </c>
      <c r="J374" s="219">
        <v>3.4</v>
      </c>
      <c r="K374" s="11">
        <v>8.7200000000000006</v>
      </c>
      <c r="L374" s="219">
        <v>7.75</v>
      </c>
      <c r="M374" s="12">
        <v>29.4</v>
      </c>
      <c r="N374" s="221">
        <v>30</v>
      </c>
      <c r="O374" s="220">
        <v>43.3</v>
      </c>
      <c r="P374" s="220">
        <v>84.1</v>
      </c>
      <c r="Q374" s="561">
        <v>32.5</v>
      </c>
      <c r="R374" s="507">
        <v>192</v>
      </c>
      <c r="S374" s="562">
        <v>0.05</v>
      </c>
      <c r="T374" s="860">
        <v>1873</v>
      </c>
      <c r="U374" s="873">
        <v>31</v>
      </c>
      <c r="V374" s="81"/>
      <c r="W374" s="3" t="s">
        <v>199</v>
      </c>
      <c r="X374" s="236" t="s">
        <v>311</v>
      </c>
      <c r="Y374" s="274">
        <v>8</v>
      </c>
      <c r="Z374" s="286">
        <v>5.7</v>
      </c>
    </row>
    <row r="375" spans="1:26" x14ac:dyDescent="0.2">
      <c r="A375" s="1059"/>
      <c r="B375" s="391">
        <v>46079</v>
      </c>
      <c r="C375" s="434" t="str">
        <f t="shared" si="41"/>
        <v>(木)</v>
      </c>
      <c r="D375" s="560" t="s">
        <v>406</v>
      </c>
      <c r="E375" s="503">
        <v>1</v>
      </c>
      <c r="F375" s="504">
        <v>7.3</v>
      </c>
      <c r="G375" s="11">
        <v>11.4</v>
      </c>
      <c r="H375" s="221">
        <v>11.4</v>
      </c>
      <c r="I375" s="12">
        <v>10.4</v>
      </c>
      <c r="J375" s="219">
        <v>3.6</v>
      </c>
      <c r="K375" s="11">
        <v>8.17</v>
      </c>
      <c r="L375" s="219">
        <v>7.8</v>
      </c>
      <c r="M375" s="12">
        <v>29.2</v>
      </c>
      <c r="N375" s="221">
        <v>29.1</v>
      </c>
      <c r="O375" s="220">
        <v>45.1</v>
      </c>
      <c r="P375" s="220">
        <v>83.1</v>
      </c>
      <c r="Q375" s="561">
        <v>30.2</v>
      </c>
      <c r="R375" s="507">
        <v>187</v>
      </c>
      <c r="S375" s="562">
        <v>0.09</v>
      </c>
      <c r="T375" s="860">
        <v>1309</v>
      </c>
      <c r="U375" s="873">
        <v>40</v>
      </c>
      <c r="V375" s="81"/>
      <c r="W375" s="3"/>
      <c r="X375" s="287"/>
      <c r="Y375" s="309"/>
      <c r="Z375" s="310"/>
    </row>
    <row r="376" spans="1:26" x14ac:dyDescent="0.2">
      <c r="A376" s="1059"/>
      <c r="B376" s="391">
        <v>46080</v>
      </c>
      <c r="C376" s="434" t="str">
        <f t="shared" si="41"/>
        <v>(金)</v>
      </c>
      <c r="D376" s="560" t="s">
        <v>405</v>
      </c>
      <c r="E376" s="503" t="s">
        <v>24</v>
      </c>
      <c r="F376" s="504">
        <v>9.8000000000000007</v>
      </c>
      <c r="G376" s="11">
        <v>11.6</v>
      </c>
      <c r="H376" s="221">
        <v>11.5</v>
      </c>
      <c r="I376" s="12">
        <v>9.6999999999999993</v>
      </c>
      <c r="J376" s="219">
        <v>3.2</v>
      </c>
      <c r="K376" s="11">
        <v>7.68</v>
      </c>
      <c r="L376" s="219">
        <v>7.58</v>
      </c>
      <c r="M376" s="12">
        <v>29.6</v>
      </c>
      <c r="N376" s="221">
        <v>29.5</v>
      </c>
      <c r="O376" s="220">
        <v>49.1</v>
      </c>
      <c r="P376" s="220">
        <v>84.1</v>
      </c>
      <c r="Q376" s="561">
        <v>29.4</v>
      </c>
      <c r="R376" s="507">
        <v>189</v>
      </c>
      <c r="S376" s="562">
        <v>0.11</v>
      </c>
      <c r="T376" s="860">
        <v>1026</v>
      </c>
      <c r="U376" s="873">
        <v>40</v>
      </c>
      <c r="V376" s="81"/>
      <c r="W376" s="3"/>
      <c r="X376" s="287"/>
      <c r="Y376" s="288"/>
      <c r="Z376" s="287"/>
    </row>
    <row r="377" spans="1:26" x14ac:dyDescent="0.2">
      <c r="A377" s="1059"/>
      <c r="B377" s="391">
        <v>46081</v>
      </c>
      <c r="C377" s="434" t="str">
        <f t="shared" ref="C377" si="42">IF(B377="","",IF(WEEKDAY(B377)=1,"(日)",IF(WEEKDAY(B377)=2,"(月)",IF(WEEKDAY(B377)=3,"(火)",IF(WEEKDAY(B377)=4,"(水)",IF(WEEKDAY(B377)=5,"(木)",IF(WEEKDAY(B377)=6,"(金)","(土)")))))))</f>
        <v>(土)</v>
      </c>
      <c r="D377" s="591" t="s">
        <v>405</v>
      </c>
      <c r="E377" s="537" t="s">
        <v>24</v>
      </c>
      <c r="F377" s="538">
        <v>11.9</v>
      </c>
      <c r="G377" s="307">
        <v>12.6</v>
      </c>
      <c r="H377" s="541">
        <v>12.5</v>
      </c>
      <c r="I377" s="540">
        <v>7.5</v>
      </c>
      <c r="J377" s="539">
        <v>3</v>
      </c>
      <c r="K377" s="307">
        <v>7.63</v>
      </c>
      <c r="L377" s="539">
        <v>7.56</v>
      </c>
      <c r="M377" s="540">
        <v>28.4</v>
      </c>
      <c r="N377" s="541">
        <v>29.1</v>
      </c>
      <c r="O377" s="542"/>
      <c r="P377" s="542"/>
      <c r="Q377" s="543"/>
      <c r="R377" s="544"/>
      <c r="S377" s="545"/>
      <c r="T377" s="769">
        <v>736</v>
      </c>
      <c r="U377" s="868">
        <v>34</v>
      </c>
      <c r="V377" s="81"/>
      <c r="W377" s="289"/>
      <c r="X377" s="290"/>
      <c r="Y377" s="291"/>
      <c r="Z377" s="290"/>
    </row>
    <row r="378" spans="1:26" x14ac:dyDescent="0.2">
      <c r="A378" s="1059"/>
      <c r="B378" s="1051" t="s">
        <v>238</v>
      </c>
      <c r="C378" s="1051"/>
      <c r="D378" s="508"/>
      <c r="E378" s="493">
        <f>MAX(E350:E377)</f>
        <v>57</v>
      </c>
      <c r="F378" s="509">
        <f t="shared" ref="F378:U378" si="43">IF(COUNT(F350:F377)=0,"",MAX(F350:F377))</f>
        <v>17</v>
      </c>
      <c r="G378" s="10">
        <f t="shared" si="43"/>
        <v>12.6</v>
      </c>
      <c r="H378" s="218">
        <f t="shared" si="43"/>
        <v>12.5</v>
      </c>
      <c r="I378" s="495">
        <f t="shared" si="43"/>
        <v>14.1</v>
      </c>
      <c r="J378" s="496">
        <f t="shared" si="43"/>
        <v>4.3</v>
      </c>
      <c r="K378" s="10">
        <f t="shared" si="43"/>
        <v>8.9499999999999993</v>
      </c>
      <c r="L378" s="218">
        <f t="shared" si="43"/>
        <v>8.1199999999999992</v>
      </c>
      <c r="M378" s="495">
        <f t="shared" si="43"/>
        <v>34.700000000000003</v>
      </c>
      <c r="N378" s="496">
        <f t="shared" si="43"/>
        <v>32.799999999999997</v>
      </c>
      <c r="O378" s="497">
        <f t="shared" si="43"/>
        <v>51.2</v>
      </c>
      <c r="P378" s="497">
        <f t="shared" si="43"/>
        <v>90.3</v>
      </c>
      <c r="Q378" s="547">
        <f t="shared" si="43"/>
        <v>38.6</v>
      </c>
      <c r="R378" s="513">
        <f t="shared" si="43"/>
        <v>218</v>
      </c>
      <c r="S378" s="514">
        <f t="shared" si="43"/>
        <v>0.16</v>
      </c>
      <c r="T378" s="649">
        <f t="shared" si="43"/>
        <v>2523</v>
      </c>
      <c r="U378" s="865">
        <f t="shared" si="43"/>
        <v>40</v>
      </c>
      <c r="V378" s="118"/>
      <c r="W378" s="9" t="s">
        <v>23</v>
      </c>
      <c r="X378" s="1" t="s">
        <v>24</v>
      </c>
      <c r="Y378" s="1" t="s">
        <v>24</v>
      </c>
      <c r="Z378" s="335" t="s">
        <v>24</v>
      </c>
    </row>
    <row r="379" spans="1:26" ht="13.5" customHeight="1" x14ac:dyDescent="0.2">
      <c r="A379" s="1059"/>
      <c r="B379" s="1052" t="s">
        <v>239</v>
      </c>
      <c r="C379" s="1052"/>
      <c r="D379" s="229"/>
      <c r="E379" s="230">
        <f>MIN(E350:E377)</f>
        <v>0</v>
      </c>
      <c r="F379" s="516">
        <f t="shared" ref="F379:S379" si="44">IF(COUNT(F350:F377)=0,"",MIN(F350:F377))</f>
        <v>-1</v>
      </c>
      <c r="G379" s="11">
        <f t="shared" si="44"/>
        <v>5.6</v>
      </c>
      <c r="H379" s="219">
        <f t="shared" si="44"/>
        <v>5.8</v>
      </c>
      <c r="I379" s="12">
        <f t="shared" si="44"/>
        <v>5.0999999999999996</v>
      </c>
      <c r="J379" s="221">
        <f t="shared" si="44"/>
        <v>2</v>
      </c>
      <c r="K379" s="11">
        <f t="shared" si="44"/>
        <v>7.63</v>
      </c>
      <c r="L379" s="219">
        <f t="shared" si="44"/>
        <v>7.49</v>
      </c>
      <c r="M379" s="12">
        <f t="shared" si="44"/>
        <v>28.4</v>
      </c>
      <c r="N379" s="221">
        <f t="shared" si="44"/>
        <v>29.1</v>
      </c>
      <c r="O379" s="220">
        <f t="shared" si="44"/>
        <v>41.3</v>
      </c>
      <c r="P379" s="220">
        <f t="shared" si="44"/>
        <v>83.1</v>
      </c>
      <c r="Q379" s="519">
        <f t="shared" si="44"/>
        <v>29.4</v>
      </c>
      <c r="R379" s="520">
        <f t="shared" si="44"/>
        <v>187</v>
      </c>
      <c r="S379" s="521">
        <f t="shared" si="44"/>
        <v>0.04</v>
      </c>
      <c r="T379" s="861"/>
      <c r="U379" s="866">
        <f>IF(COUNT(U350:U377)=0,"",MIN(U350:U377))</f>
        <v>27</v>
      </c>
      <c r="V379" s="81"/>
      <c r="W379" s="603" t="s">
        <v>299</v>
      </c>
      <c r="X379" s="612"/>
      <c r="Y379" s="612"/>
      <c r="Z379" s="613"/>
    </row>
    <row r="380" spans="1:26" x14ac:dyDescent="0.2">
      <c r="A380" s="1059"/>
      <c r="B380" s="1052" t="s">
        <v>240</v>
      </c>
      <c r="C380" s="1052"/>
      <c r="D380" s="418"/>
      <c r="E380" s="231"/>
      <c r="F380" s="523">
        <f t="shared" ref="F380:S380" si="45">IF(COUNT(F350:F377)=0,"",AVERAGE(F350:F377))</f>
        <v>6.5964285714285706</v>
      </c>
      <c r="G380" s="307">
        <f t="shared" si="45"/>
        <v>8.1571428571428584</v>
      </c>
      <c r="H380" s="539">
        <f t="shared" si="45"/>
        <v>8.2392857142857157</v>
      </c>
      <c r="I380" s="540">
        <f t="shared" si="45"/>
        <v>7.6964285714285712</v>
      </c>
      <c r="J380" s="541">
        <f t="shared" si="45"/>
        <v>3.3821428571428571</v>
      </c>
      <c r="K380" s="307">
        <f t="shared" si="45"/>
        <v>7.9992857142857146</v>
      </c>
      <c r="L380" s="539">
        <f t="shared" si="45"/>
        <v>7.6803571428571447</v>
      </c>
      <c r="M380" s="540">
        <f t="shared" si="45"/>
        <v>30.99642857142857</v>
      </c>
      <c r="N380" s="541">
        <f t="shared" si="45"/>
        <v>31.167857142857144</v>
      </c>
      <c r="O380" s="542">
        <f t="shared" si="45"/>
        <v>47.255555555555553</v>
      </c>
      <c r="P380" s="542">
        <f t="shared" si="45"/>
        <v>87.511111111111106</v>
      </c>
      <c r="Q380" s="519">
        <f t="shared" si="45"/>
        <v>32.172222222222224</v>
      </c>
      <c r="R380" s="524">
        <f t="shared" si="45"/>
        <v>203</v>
      </c>
      <c r="S380" s="521">
        <f t="shared" si="45"/>
        <v>0.1138888888888889</v>
      </c>
      <c r="T380" s="861"/>
      <c r="U380" s="868">
        <f>IF(COUNT(U350:U377)=0,"",AVERAGE(U350:U377))</f>
        <v>30.678571428571427</v>
      </c>
      <c r="V380" s="81"/>
      <c r="W380" s="614"/>
      <c r="X380" s="615"/>
      <c r="Y380" s="615"/>
      <c r="Z380" s="616"/>
    </row>
    <row r="381" spans="1:26" x14ac:dyDescent="0.2">
      <c r="A381" s="1064"/>
      <c r="B381" s="1053" t="s">
        <v>241</v>
      </c>
      <c r="C381" s="1053"/>
      <c r="D381" s="396"/>
      <c r="E381" s="526">
        <f>SUM(E350:E377)</f>
        <v>74.5</v>
      </c>
      <c r="F381" s="232"/>
      <c r="G381" s="232"/>
      <c r="H381" s="390"/>
      <c r="I381" s="232"/>
      <c r="J381" s="390"/>
      <c r="K381" s="529"/>
      <c r="L381" s="598"/>
      <c r="M381" s="553"/>
      <c r="N381" s="554"/>
      <c r="O381" s="532"/>
      <c r="P381" s="555"/>
      <c r="Q381" s="599"/>
      <c r="R381" s="234"/>
      <c r="S381" s="235"/>
      <c r="T381" s="714">
        <f>SUM(T350:T377)</f>
        <v>32624</v>
      </c>
      <c r="U381" s="870"/>
      <c r="V381" s="81"/>
      <c r="W381" s="624"/>
      <c r="X381" s="625"/>
      <c r="Y381" s="625"/>
      <c r="Z381" s="626"/>
    </row>
    <row r="382" spans="1:26" ht="13.5" customHeight="1" x14ac:dyDescent="0.2">
      <c r="A382" s="1065" t="s">
        <v>261</v>
      </c>
      <c r="B382" s="329">
        <v>46082</v>
      </c>
      <c r="C382" s="433" t="str">
        <f>IF(B382="","",IF(WEEKDAY(B382)=1,"(日)",IF(WEEKDAY(B382)=2,"(月)",IF(WEEKDAY(B382)=3,"(火)",IF(WEEKDAY(B382)=4,"(水)",IF(WEEKDAY(B382)=5,"(木)",IF(WEEKDAY(B382)=6,"(金)","(土)")))))))</f>
        <v>(日)</v>
      </c>
      <c r="D382" s="492" t="s">
        <v>405</v>
      </c>
      <c r="E382" s="493" t="s">
        <v>24</v>
      </c>
      <c r="F382" s="494">
        <v>11.1</v>
      </c>
      <c r="G382" s="10">
        <v>12.2</v>
      </c>
      <c r="H382" s="218">
        <v>12.4</v>
      </c>
      <c r="I382" s="495">
        <v>8.3000000000000007</v>
      </c>
      <c r="J382" s="496">
        <v>3.2</v>
      </c>
      <c r="K382" s="10">
        <v>7.57</v>
      </c>
      <c r="L382" s="218">
        <v>7.52</v>
      </c>
      <c r="M382" s="495">
        <v>27.3</v>
      </c>
      <c r="N382" s="496">
        <v>28.9</v>
      </c>
      <c r="O382" s="497"/>
      <c r="P382" s="497"/>
      <c r="Q382" s="547"/>
      <c r="R382" s="501"/>
      <c r="S382" s="559"/>
      <c r="T382" s="632">
        <v>607</v>
      </c>
      <c r="U382" s="865">
        <v>34</v>
      </c>
      <c r="V382" s="81"/>
      <c r="W382" s="340" t="s">
        <v>284</v>
      </c>
      <c r="X382" s="344"/>
      <c r="Y382" s="343">
        <v>46093</v>
      </c>
      <c r="Z382" s="341"/>
    </row>
    <row r="383" spans="1:26" x14ac:dyDescent="0.2">
      <c r="A383" s="1065"/>
      <c r="B383" s="391">
        <v>46083</v>
      </c>
      <c r="C383" s="434" t="str">
        <f t="shared" ref="C383:C412" si="46">IF(B383="","",IF(WEEKDAY(B383)=1,"(日)",IF(WEEKDAY(B383)=2,"(月)",IF(WEEKDAY(B383)=3,"(火)",IF(WEEKDAY(B383)=4,"(水)",IF(WEEKDAY(B383)=5,"(木)",IF(WEEKDAY(B383)=6,"(金)","(土)")))))))</f>
        <v>(月)</v>
      </c>
      <c r="D383" s="502" t="s">
        <v>404</v>
      </c>
      <c r="E383" s="503">
        <v>0</v>
      </c>
      <c r="F383" s="504">
        <v>9.5</v>
      </c>
      <c r="G383" s="11">
        <v>12.5</v>
      </c>
      <c r="H383" s="219">
        <v>12.6</v>
      </c>
      <c r="I383" s="12">
        <v>8.6999999999999993</v>
      </c>
      <c r="J383" s="221">
        <v>3.2</v>
      </c>
      <c r="K383" s="11">
        <v>7.61</v>
      </c>
      <c r="L383" s="219">
        <v>7.48</v>
      </c>
      <c r="M383" s="12">
        <v>25.7</v>
      </c>
      <c r="N383" s="221">
        <v>28.5</v>
      </c>
      <c r="O383" s="220">
        <v>46.2</v>
      </c>
      <c r="P383" s="220">
        <v>79.900000000000006</v>
      </c>
      <c r="Q383" s="561">
        <v>29.4</v>
      </c>
      <c r="R383" s="507">
        <v>183</v>
      </c>
      <c r="S383" s="562">
        <v>0.1</v>
      </c>
      <c r="T383" s="639">
        <v>710</v>
      </c>
      <c r="U383" s="866">
        <v>33</v>
      </c>
      <c r="V383" s="81"/>
      <c r="W383" s="345" t="s">
        <v>2</v>
      </c>
      <c r="X383" s="346" t="s">
        <v>303</v>
      </c>
      <c r="Y383" s="349">
        <v>7.5</v>
      </c>
      <c r="Z383" s="350"/>
    </row>
    <row r="384" spans="1:26" x14ac:dyDescent="0.2">
      <c r="A384" s="1065"/>
      <c r="B384" s="391">
        <v>46084</v>
      </c>
      <c r="C384" s="434" t="str">
        <f t="shared" si="46"/>
        <v>(火)</v>
      </c>
      <c r="D384" s="502" t="s">
        <v>404</v>
      </c>
      <c r="E384" s="503">
        <v>20.5</v>
      </c>
      <c r="F384" s="504">
        <v>8.4</v>
      </c>
      <c r="G384" s="11">
        <v>12.1</v>
      </c>
      <c r="H384" s="219">
        <v>12.2</v>
      </c>
      <c r="I384" s="12">
        <v>8.8000000000000007</v>
      </c>
      <c r="J384" s="221">
        <v>3.2</v>
      </c>
      <c r="K384" s="11">
        <v>7.39</v>
      </c>
      <c r="L384" s="219">
        <v>7.37</v>
      </c>
      <c r="M384" s="12">
        <v>25.8</v>
      </c>
      <c r="N384" s="221">
        <v>26.2</v>
      </c>
      <c r="O384" s="220">
        <v>42.2</v>
      </c>
      <c r="P384" s="220">
        <v>76.900000000000006</v>
      </c>
      <c r="Q384" s="561">
        <v>25.5</v>
      </c>
      <c r="R384" s="507">
        <v>172</v>
      </c>
      <c r="S384" s="562">
        <v>0.1</v>
      </c>
      <c r="T384" s="639">
        <v>727</v>
      </c>
      <c r="U384" s="866">
        <v>26</v>
      </c>
      <c r="V384" s="81"/>
      <c r="W384" s="4" t="s">
        <v>19</v>
      </c>
      <c r="X384" s="5" t="s">
        <v>20</v>
      </c>
      <c r="Y384" s="6" t="s">
        <v>21</v>
      </c>
      <c r="Z384" s="5" t="s">
        <v>22</v>
      </c>
    </row>
    <row r="385" spans="1:26" x14ac:dyDescent="0.2">
      <c r="A385" s="1065"/>
      <c r="B385" s="391">
        <v>46085</v>
      </c>
      <c r="C385" s="434" t="str">
        <f t="shared" si="46"/>
        <v>(水)</v>
      </c>
      <c r="D385" s="502" t="s">
        <v>404</v>
      </c>
      <c r="E385" s="503">
        <v>34</v>
      </c>
      <c r="F385" s="504">
        <v>6.3</v>
      </c>
      <c r="G385" s="11">
        <v>10.9</v>
      </c>
      <c r="H385" s="219">
        <v>11.4</v>
      </c>
      <c r="I385" s="12">
        <v>9.5</v>
      </c>
      <c r="J385" s="221">
        <v>4.0999999999999996</v>
      </c>
      <c r="K385" s="11">
        <v>7.53</v>
      </c>
      <c r="L385" s="219">
        <v>7.41</v>
      </c>
      <c r="M385" s="12">
        <v>25.7</v>
      </c>
      <c r="N385" s="221">
        <v>26</v>
      </c>
      <c r="O385" s="220">
        <v>42.3</v>
      </c>
      <c r="P385" s="220">
        <v>76.7</v>
      </c>
      <c r="Q385" s="561">
        <v>24.5</v>
      </c>
      <c r="R385" s="507">
        <v>166</v>
      </c>
      <c r="S385" s="562">
        <v>0.13</v>
      </c>
      <c r="T385" s="639">
        <v>727</v>
      </c>
      <c r="U385" s="866">
        <v>41</v>
      </c>
      <c r="V385" s="81"/>
      <c r="W385" s="2" t="s">
        <v>182</v>
      </c>
      <c r="X385" s="7" t="s">
        <v>11</v>
      </c>
      <c r="Y385" s="10">
        <v>10.4</v>
      </c>
      <c r="Z385" s="218">
        <v>10.5</v>
      </c>
    </row>
    <row r="386" spans="1:26" x14ac:dyDescent="0.2">
      <c r="A386" s="1065"/>
      <c r="B386" s="391">
        <v>46086</v>
      </c>
      <c r="C386" s="434" t="str">
        <f t="shared" si="46"/>
        <v>(木)</v>
      </c>
      <c r="D386" s="502" t="s">
        <v>405</v>
      </c>
      <c r="E386" s="503" t="s">
        <v>24</v>
      </c>
      <c r="F386" s="504">
        <v>9.1</v>
      </c>
      <c r="G386" s="11">
        <v>10.199999999999999</v>
      </c>
      <c r="H386" s="219">
        <v>10.8</v>
      </c>
      <c r="I386" s="12">
        <v>6.5</v>
      </c>
      <c r="J386" s="221">
        <v>3.7</v>
      </c>
      <c r="K386" s="11">
        <v>7.46</v>
      </c>
      <c r="L386" s="219">
        <v>7.49</v>
      </c>
      <c r="M386" s="12">
        <v>25.7</v>
      </c>
      <c r="N386" s="221">
        <v>26.3</v>
      </c>
      <c r="O386" s="220">
        <v>43</v>
      </c>
      <c r="P386" s="220">
        <v>78.099999999999994</v>
      </c>
      <c r="Q386" s="561">
        <v>24.7</v>
      </c>
      <c r="R386" s="507">
        <v>175</v>
      </c>
      <c r="S386" s="562">
        <v>0.14000000000000001</v>
      </c>
      <c r="T386" s="639">
        <v>753</v>
      </c>
      <c r="U386" s="866">
        <v>56</v>
      </c>
      <c r="V386" s="81"/>
      <c r="W386" s="3" t="s">
        <v>183</v>
      </c>
      <c r="X386" s="8" t="s">
        <v>184</v>
      </c>
      <c r="Y386" s="11">
        <v>9.4</v>
      </c>
      <c r="Z386" s="219">
        <v>2.6</v>
      </c>
    </row>
    <row r="387" spans="1:26" x14ac:dyDescent="0.2">
      <c r="A387" s="1065"/>
      <c r="B387" s="391">
        <v>46087</v>
      </c>
      <c r="C387" s="434" t="str">
        <f t="shared" si="46"/>
        <v>(金)</v>
      </c>
      <c r="D387" s="502" t="s">
        <v>406</v>
      </c>
      <c r="E387" s="503" t="s">
        <v>24</v>
      </c>
      <c r="F387" s="504">
        <v>7.3</v>
      </c>
      <c r="G387" s="11">
        <v>10.4</v>
      </c>
      <c r="H387" s="219">
        <v>10.6</v>
      </c>
      <c r="I387" s="12">
        <v>6.4</v>
      </c>
      <c r="J387" s="221">
        <v>3.3</v>
      </c>
      <c r="K387" s="11">
        <v>7.57</v>
      </c>
      <c r="L387" s="219">
        <v>7.47</v>
      </c>
      <c r="M387" s="12">
        <v>26.3</v>
      </c>
      <c r="N387" s="221">
        <v>24.7</v>
      </c>
      <c r="O387" s="220">
        <v>42.5</v>
      </c>
      <c r="P387" s="220">
        <v>72.099999999999994</v>
      </c>
      <c r="Q387" s="561">
        <v>23.9</v>
      </c>
      <c r="R387" s="507">
        <v>158</v>
      </c>
      <c r="S387" s="562">
        <v>0.12</v>
      </c>
      <c r="T387" s="639">
        <v>693</v>
      </c>
      <c r="U387" s="866">
        <v>29</v>
      </c>
      <c r="V387" s="81"/>
      <c r="W387" s="3" t="s">
        <v>12</v>
      </c>
      <c r="X387" s="8"/>
      <c r="Y387" s="11">
        <v>8.64</v>
      </c>
      <c r="Z387" s="219">
        <v>7.83</v>
      </c>
    </row>
    <row r="388" spans="1:26" x14ac:dyDescent="0.2">
      <c r="A388" s="1065"/>
      <c r="B388" s="391">
        <v>46088</v>
      </c>
      <c r="C388" s="434" t="str">
        <f t="shared" si="46"/>
        <v>(土)</v>
      </c>
      <c r="D388" s="502" t="s">
        <v>405</v>
      </c>
      <c r="E388" s="503">
        <v>8</v>
      </c>
      <c r="F388" s="504">
        <v>11.7</v>
      </c>
      <c r="G388" s="11">
        <v>10.8</v>
      </c>
      <c r="H388" s="219">
        <v>10.9</v>
      </c>
      <c r="I388" s="12">
        <v>7.7</v>
      </c>
      <c r="J388" s="221">
        <v>3.7</v>
      </c>
      <c r="K388" s="11">
        <v>7.49</v>
      </c>
      <c r="L388" s="219">
        <v>7.44</v>
      </c>
      <c r="M388" s="12">
        <v>24.2</v>
      </c>
      <c r="N388" s="221">
        <v>24</v>
      </c>
      <c r="O388" s="220"/>
      <c r="P388" s="220"/>
      <c r="Q388" s="561"/>
      <c r="R388" s="507"/>
      <c r="S388" s="562"/>
      <c r="T388" s="639">
        <v>470</v>
      </c>
      <c r="U388" s="866">
        <v>31</v>
      </c>
      <c r="V388" s="81"/>
      <c r="W388" s="3" t="s">
        <v>185</v>
      </c>
      <c r="X388" s="8" t="s">
        <v>13</v>
      </c>
      <c r="Y388" s="307">
        <v>25.4</v>
      </c>
      <c r="Z388" s="219">
        <v>25.5</v>
      </c>
    </row>
    <row r="389" spans="1:26" x14ac:dyDescent="0.2">
      <c r="A389" s="1065"/>
      <c r="B389" s="391">
        <v>46089</v>
      </c>
      <c r="C389" s="434" t="str">
        <f t="shared" si="46"/>
        <v>(日)</v>
      </c>
      <c r="D389" s="502" t="s">
        <v>405</v>
      </c>
      <c r="E389" s="503" t="s">
        <v>24</v>
      </c>
      <c r="F389" s="504">
        <v>7.2</v>
      </c>
      <c r="G389" s="11">
        <v>10.1</v>
      </c>
      <c r="H389" s="219">
        <v>10.7</v>
      </c>
      <c r="I389" s="12">
        <v>8.1</v>
      </c>
      <c r="J389" s="221">
        <v>4.2</v>
      </c>
      <c r="K389" s="11">
        <v>7.5</v>
      </c>
      <c r="L389" s="219">
        <v>7.44</v>
      </c>
      <c r="M389" s="12">
        <v>22</v>
      </c>
      <c r="N389" s="221">
        <v>22.9</v>
      </c>
      <c r="O389" s="220"/>
      <c r="P389" s="220"/>
      <c r="Q389" s="561"/>
      <c r="R389" s="507"/>
      <c r="S389" s="562"/>
      <c r="T389" s="639">
        <v>479</v>
      </c>
      <c r="U389" s="866">
        <v>28</v>
      </c>
      <c r="V389" s="81"/>
      <c r="W389" s="3" t="s">
        <v>186</v>
      </c>
      <c r="X389" s="236" t="s">
        <v>311</v>
      </c>
      <c r="Y389" s="274">
        <v>47.9</v>
      </c>
      <c r="Z389" s="239">
        <v>42.3</v>
      </c>
    </row>
    <row r="390" spans="1:26" x14ac:dyDescent="0.2">
      <c r="A390" s="1065"/>
      <c r="B390" s="391">
        <v>46090</v>
      </c>
      <c r="C390" s="434" t="str">
        <f t="shared" si="46"/>
        <v>(月)</v>
      </c>
      <c r="D390" s="502" t="s">
        <v>405</v>
      </c>
      <c r="E390" s="503" t="s">
        <v>24</v>
      </c>
      <c r="F390" s="504">
        <v>6.2</v>
      </c>
      <c r="G390" s="11">
        <v>9.9</v>
      </c>
      <c r="H390" s="219">
        <v>10.199999999999999</v>
      </c>
      <c r="I390" s="12">
        <v>9</v>
      </c>
      <c r="J390" s="221">
        <v>4.3</v>
      </c>
      <c r="K390" s="11">
        <v>7.68</v>
      </c>
      <c r="L390" s="219">
        <v>7.56</v>
      </c>
      <c r="M390" s="12">
        <v>24.9</v>
      </c>
      <c r="N390" s="221">
        <v>22.6</v>
      </c>
      <c r="O390" s="220">
        <v>37.4</v>
      </c>
      <c r="P390" s="220">
        <v>71.3</v>
      </c>
      <c r="Q390" s="561">
        <v>21</v>
      </c>
      <c r="R390" s="507">
        <v>153</v>
      </c>
      <c r="S390" s="562">
        <v>0.14000000000000001</v>
      </c>
      <c r="T390" s="639">
        <v>573</v>
      </c>
      <c r="U390" s="866">
        <v>25</v>
      </c>
      <c r="V390" s="81"/>
      <c r="W390" s="3" t="s">
        <v>187</v>
      </c>
      <c r="X390" s="236" t="s">
        <v>311</v>
      </c>
      <c r="Y390" s="274">
        <v>74.099999999999994</v>
      </c>
      <c r="Z390" s="239">
        <v>75.3</v>
      </c>
    </row>
    <row r="391" spans="1:26" x14ac:dyDescent="0.2">
      <c r="A391" s="1065"/>
      <c r="B391" s="391">
        <v>46091</v>
      </c>
      <c r="C391" s="434" t="str">
        <f t="shared" si="46"/>
        <v>(火)</v>
      </c>
      <c r="D391" s="502" t="s">
        <v>406</v>
      </c>
      <c r="E391" s="503">
        <v>2</v>
      </c>
      <c r="F391" s="504">
        <v>4.7</v>
      </c>
      <c r="G391" s="11">
        <v>10.1</v>
      </c>
      <c r="H391" s="219">
        <v>10.3</v>
      </c>
      <c r="I391" s="12">
        <v>11.3</v>
      </c>
      <c r="J391" s="221">
        <v>4.2</v>
      </c>
      <c r="K391" s="11">
        <v>7.83</v>
      </c>
      <c r="L391" s="219">
        <v>7.62</v>
      </c>
      <c r="M391" s="12">
        <v>23.3</v>
      </c>
      <c r="N391" s="221">
        <v>23.2</v>
      </c>
      <c r="O391" s="220">
        <v>36.299999999999997</v>
      </c>
      <c r="P391" s="220">
        <v>69.099999999999994</v>
      </c>
      <c r="Q391" s="561">
        <v>22</v>
      </c>
      <c r="R391" s="507">
        <v>156</v>
      </c>
      <c r="S391" s="562">
        <v>0.11</v>
      </c>
      <c r="T391" s="639">
        <v>984</v>
      </c>
      <c r="U391" s="866">
        <v>24</v>
      </c>
      <c r="V391" s="81"/>
      <c r="W391" s="3" t="s">
        <v>188</v>
      </c>
      <c r="X391" s="236" t="s">
        <v>311</v>
      </c>
      <c r="Y391" s="274">
        <v>55.5</v>
      </c>
      <c r="Z391" s="239">
        <v>56.5</v>
      </c>
    </row>
    <row r="392" spans="1:26" x14ac:dyDescent="0.2">
      <c r="A392" s="1065"/>
      <c r="B392" s="391">
        <v>46092</v>
      </c>
      <c r="C392" s="434" t="str">
        <f t="shared" si="46"/>
        <v>(水)</v>
      </c>
      <c r="D392" s="502" t="s">
        <v>405</v>
      </c>
      <c r="E392" s="503" t="s">
        <v>24</v>
      </c>
      <c r="F392" s="504">
        <v>5.5</v>
      </c>
      <c r="G392" s="11">
        <v>9.8000000000000007</v>
      </c>
      <c r="H392" s="219">
        <v>10</v>
      </c>
      <c r="I392" s="12">
        <v>10</v>
      </c>
      <c r="J392" s="221">
        <v>3.2</v>
      </c>
      <c r="K392" s="11">
        <v>8.4</v>
      </c>
      <c r="L392" s="219">
        <v>7.72</v>
      </c>
      <c r="M392" s="12">
        <v>23.9</v>
      </c>
      <c r="N392" s="221">
        <v>24.1</v>
      </c>
      <c r="O392" s="220">
        <v>39</v>
      </c>
      <c r="P392" s="220">
        <v>70.900000000000006</v>
      </c>
      <c r="Q392" s="561">
        <v>23</v>
      </c>
      <c r="R392" s="507">
        <v>160</v>
      </c>
      <c r="S392" s="562">
        <v>0.08</v>
      </c>
      <c r="T392" s="639">
        <v>1411</v>
      </c>
      <c r="U392" s="866">
        <v>32</v>
      </c>
      <c r="V392" s="81"/>
      <c r="W392" s="3" t="s">
        <v>189</v>
      </c>
      <c r="X392" s="236" t="s">
        <v>311</v>
      </c>
      <c r="Y392" s="274">
        <v>18.600000000000001</v>
      </c>
      <c r="Z392" s="239">
        <v>18.8</v>
      </c>
    </row>
    <row r="393" spans="1:26" x14ac:dyDescent="0.2">
      <c r="A393" s="1065"/>
      <c r="B393" s="391">
        <v>46093</v>
      </c>
      <c r="C393" s="434" t="str">
        <f t="shared" si="46"/>
        <v>(木)</v>
      </c>
      <c r="D393" s="502" t="s">
        <v>405</v>
      </c>
      <c r="E393" s="503" t="s">
        <v>24</v>
      </c>
      <c r="F393" s="504">
        <v>7.5</v>
      </c>
      <c r="G393" s="11">
        <v>10.4</v>
      </c>
      <c r="H393" s="219">
        <v>10.5</v>
      </c>
      <c r="I393" s="12">
        <v>9.4</v>
      </c>
      <c r="J393" s="221">
        <v>2.6</v>
      </c>
      <c r="K393" s="11">
        <v>8.64</v>
      </c>
      <c r="L393" s="219">
        <v>7.83</v>
      </c>
      <c r="M393" s="12">
        <v>25.4</v>
      </c>
      <c r="N393" s="221">
        <v>25.5</v>
      </c>
      <c r="O393" s="220">
        <v>42.3</v>
      </c>
      <c r="P393" s="220">
        <v>75.3</v>
      </c>
      <c r="Q393" s="561">
        <v>25.1</v>
      </c>
      <c r="R393" s="507">
        <v>167</v>
      </c>
      <c r="S393" s="562">
        <v>0.05</v>
      </c>
      <c r="T393" s="639">
        <v>2194</v>
      </c>
      <c r="U393" s="866">
        <v>29</v>
      </c>
      <c r="V393" s="81"/>
      <c r="W393" s="3" t="s">
        <v>190</v>
      </c>
      <c r="X393" s="236" t="s">
        <v>311</v>
      </c>
      <c r="Y393" s="137">
        <v>22.9</v>
      </c>
      <c r="Z393" s="240">
        <v>25.1</v>
      </c>
    </row>
    <row r="394" spans="1:26" x14ac:dyDescent="0.2">
      <c r="A394" s="1065"/>
      <c r="B394" s="391">
        <v>46094</v>
      </c>
      <c r="C394" s="434" t="str">
        <f t="shared" si="46"/>
        <v>(金)</v>
      </c>
      <c r="D394" s="502" t="s">
        <v>406</v>
      </c>
      <c r="E394" s="503" t="s">
        <v>24</v>
      </c>
      <c r="F394" s="504">
        <v>6.6</v>
      </c>
      <c r="G394" s="11">
        <v>10.5</v>
      </c>
      <c r="H394" s="219">
        <v>10.6</v>
      </c>
      <c r="I394" s="12">
        <v>9.6999999999999993</v>
      </c>
      <c r="J394" s="221">
        <v>2.2999999999999998</v>
      </c>
      <c r="K394" s="11">
        <v>8.7799999999999994</v>
      </c>
      <c r="L394" s="219">
        <v>7.73</v>
      </c>
      <c r="M394" s="12">
        <v>26.2</v>
      </c>
      <c r="N394" s="221">
        <v>26.4</v>
      </c>
      <c r="O394" s="220">
        <v>45.1</v>
      </c>
      <c r="P394" s="220">
        <v>79.5</v>
      </c>
      <c r="Q394" s="561">
        <v>26.7</v>
      </c>
      <c r="R394" s="507">
        <v>174</v>
      </c>
      <c r="S394" s="562">
        <v>0.04</v>
      </c>
      <c r="T394" s="639">
        <v>2157</v>
      </c>
      <c r="U394" s="866">
        <v>31</v>
      </c>
      <c r="V394" s="81"/>
      <c r="W394" s="3" t="s">
        <v>191</v>
      </c>
      <c r="X394" s="236" t="s">
        <v>311</v>
      </c>
      <c r="Y394" s="139">
        <v>167</v>
      </c>
      <c r="Z394" s="308">
        <v>167</v>
      </c>
    </row>
    <row r="395" spans="1:26" x14ac:dyDescent="0.2">
      <c r="A395" s="1065"/>
      <c r="B395" s="391">
        <v>46095</v>
      </c>
      <c r="C395" s="434" t="str">
        <f t="shared" si="46"/>
        <v>(土)</v>
      </c>
      <c r="D395" s="502" t="s">
        <v>405</v>
      </c>
      <c r="E395" s="503">
        <v>0</v>
      </c>
      <c r="F395" s="504">
        <v>8.9</v>
      </c>
      <c r="G395" s="11">
        <v>10.5</v>
      </c>
      <c r="H395" s="219">
        <v>10.7</v>
      </c>
      <c r="I395" s="12">
        <v>10.199999999999999</v>
      </c>
      <c r="J395" s="221">
        <v>3.5</v>
      </c>
      <c r="K395" s="11">
        <v>8.65</v>
      </c>
      <c r="L395" s="219">
        <v>7.98</v>
      </c>
      <c r="M395" s="12">
        <v>26.4</v>
      </c>
      <c r="N395" s="221">
        <v>26.8</v>
      </c>
      <c r="O395" s="220"/>
      <c r="P395" s="220"/>
      <c r="Q395" s="561"/>
      <c r="R395" s="507"/>
      <c r="S395" s="562"/>
      <c r="T395" s="639">
        <v>1918</v>
      </c>
      <c r="U395" s="866">
        <v>31</v>
      </c>
      <c r="V395" s="81"/>
      <c r="W395" s="3" t="s">
        <v>192</v>
      </c>
      <c r="X395" s="236" t="s">
        <v>311</v>
      </c>
      <c r="Y395" s="138">
        <v>0.23</v>
      </c>
      <c r="Z395" s="223">
        <v>0.05</v>
      </c>
    </row>
    <row r="396" spans="1:26" x14ac:dyDescent="0.2">
      <c r="A396" s="1065"/>
      <c r="B396" s="391">
        <v>46096</v>
      </c>
      <c r="C396" s="434" t="str">
        <f t="shared" si="46"/>
        <v>(日)</v>
      </c>
      <c r="D396" s="502" t="s">
        <v>405</v>
      </c>
      <c r="E396" s="503" t="s">
        <v>24</v>
      </c>
      <c r="F396" s="504">
        <v>10.7</v>
      </c>
      <c r="G396" s="11">
        <v>11.1</v>
      </c>
      <c r="H396" s="219">
        <v>11</v>
      </c>
      <c r="I396" s="12">
        <v>9.3000000000000007</v>
      </c>
      <c r="J396" s="221">
        <v>2.5</v>
      </c>
      <c r="K396" s="11">
        <v>8.65</v>
      </c>
      <c r="L396" s="219">
        <v>7.91</v>
      </c>
      <c r="M396" s="12">
        <v>27.2</v>
      </c>
      <c r="N396" s="221">
        <v>27.7</v>
      </c>
      <c r="O396" s="220"/>
      <c r="P396" s="220"/>
      <c r="Q396" s="561"/>
      <c r="R396" s="507"/>
      <c r="S396" s="562"/>
      <c r="T396" s="639">
        <v>2166</v>
      </c>
      <c r="U396" s="866">
        <v>33</v>
      </c>
      <c r="V396" s="81"/>
      <c r="W396" s="3" t="s">
        <v>14</v>
      </c>
      <c r="X396" s="236" t="s">
        <v>311</v>
      </c>
      <c r="Y396" s="136">
        <v>5.0999999999999996</v>
      </c>
      <c r="Z396" s="224">
        <v>3.6</v>
      </c>
    </row>
    <row r="397" spans="1:26" x14ac:dyDescent="0.2">
      <c r="A397" s="1065"/>
      <c r="B397" s="391">
        <v>46097</v>
      </c>
      <c r="C397" s="434" t="str">
        <f t="shared" si="46"/>
        <v>(月)</v>
      </c>
      <c r="D397" s="502" t="s">
        <v>406</v>
      </c>
      <c r="E397" s="503">
        <v>0</v>
      </c>
      <c r="F397" s="504">
        <v>8.4</v>
      </c>
      <c r="G397" s="11">
        <v>11.6</v>
      </c>
      <c r="H397" s="219">
        <v>11.7</v>
      </c>
      <c r="I397" s="12">
        <v>8.6</v>
      </c>
      <c r="J397" s="221">
        <v>2.2999999999999998</v>
      </c>
      <c r="K397" s="11">
        <v>8.3800000000000008</v>
      </c>
      <c r="L397" s="219">
        <v>7.76</v>
      </c>
      <c r="M397" s="12">
        <v>27.2</v>
      </c>
      <c r="N397" s="221">
        <v>28</v>
      </c>
      <c r="O397" s="220">
        <v>53.7</v>
      </c>
      <c r="P397" s="220">
        <v>83.7</v>
      </c>
      <c r="Q397" s="561">
        <v>29.3</v>
      </c>
      <c r="R397" s="507">
        <v>184</v>
      </c>
      <c r="S397" s="562">
        <v>0.04</v>
      </c>
      <c r="T397" s="639">
        <v>1724</v>
      </c>
      <c r="U397" s="866">
        <v>34</v>
      </c>
      <c r="V397" s="81"/>
      <c r="W397" s="3" t="s">
        <v>15</v>
      </c>
      <c r="X397" s="236" t="s">
        <v>311</v>
      </c>
      <c r="Y397" s="136">
        <v>3</v>
      </c>
      <c r="Z397" s="224">
        <v>1.8</v>
      </c>
    </row>
    <row r="398" spans="1:26" x14ac:dyDescent="0.2">
      <c r="A398" s="1065"/>
      <c r="B398" s="391">
        <v>46098</v>
      </c>
      <c r="C398" s="434" t="str">
        <f t="shared" si="46"/>
        <v>(火)</v>
      </c>
      <c r="D398" s="502" t="s">
        <v>406</v>
      </c>
      <c r="E398" s="503" t="s">
        <v>24</v>
      </c>
      <c r="F398" s="504">
        <v>9.6999999999999993</v>
      </c>
      <c r="G398" s="11">
        <v>11.9</v>
      </c>
      <c r="H398" s="219">
        <v>11.9</v>
      </c>
      <c r="I398" s="12">
        <v>8.9</v>
      </c>
      <c r="J398" s="221">
        <v>2.5</v>
      </c>
      <c r="K398" s="11">
        <v>8.35</v>
      </c>
      <c r="L398" s="219">
        <v>7.77</v>
      </c>
      <c r="M398" s="12">
        <v>27.4</v>
      </c>
      <c r="N398" s="221">
        <v>27.9</v>
      </c>
      <c r="O398" s="220">
        <v>49.5</v>
      </c>
      <c r="P398" s="220">
        <v>83.5</v>
      </c>
      <c r="Q398" s="561">
        <v>29</v>
      </c>
      <c r="R398" s="507">
        <v>187</v>
      </c>
      <c r="S398" s="562">
        <v>0.06</v>
      </c>
      <c r="T398" s="639">
        <v>1945</v>
      </c>
      <c r="U398" s="866">
        <v>32</v>
      </c>
      <c r="V398" s="81"/>
      <c r="W398" s="3" t="s">
        <v>193</v>
      </c>
      <c r="X398" s="236" t="s">
        <v>311</v>
      </c>
      <c r="Y398" s="136">
        <v>13.3</v>
      </c>
      <c r="Z398" s="224">
        <v>12.6</v>
      </c>
    </row>
    <row r="399" spans="1:26" x14ac:dyDescent="0.2">
      <c r="A399" s="1065"/>
      <c r="B399" s="391">
        <v>46099</v>
      </c>
      <c r="C399" s="434" t="str">
        <f t="shared" si="46"/>
        <v>(水)</v>
      </c>
      <c r="D399" s="502" t="s">
        <v>405</v>
      </c>
      <c r="E399" s="503" t="s">
        <v>24</v>
      </c>
      <c r="F399" s="504">
        <v>12.7</v>
      </c>
      <c r="G399" s="11">
        <v>12.7</v>
      </c>
      <c r="H399" s="219">
        <v>12.6</v>
      </c>
      <c r="I399" s="12">
        <v>8.1999999999999993</v>
      </c>
      <c r="J399" s="221">
        <v>2.4</v>
      </c>
      <c r="K399" s="11">
        <v>8.49</v>
      </c>
      <c r="L399" s="219">
        <v>7.85</v>
      </c>
      <c r="M399" s="12">
        <v>27.3</v>
      </c>
      <c r="N399" s="221">
        <v>28</v>
      </c>
      <c r="O399" s="220">
        <v>47.5</v>
      </c>
      <c r="P399" s="220">
        <v>82.9</v>
      </c>
      <c r="Q399" s="561">
        <v>29.2</v>
      </c>
      <c r="R399" s="507">
        <v>186</v>
      </c>
      <c r="S399" s="562">
        <v>0.05</v>
      </c>
      <c r="T399" s="639">
        <v>2431</v>
      </c>
      <c r="U399" s="866">
        <v>30</v>
      </c>
      <c r="V399" s="81"/>
      <c r="W399" s="3" t="s">
        <v>194</v>
      </c>
      <c r="X399" s="236" t="s">
        <v>311</v>
      </c>
      <c r="Y399" s="138">
        <v>4.3999999999999997E-2</v>
      </c>
      <c r="Z399" s="225">
        <v>2.8000000000000001E-2</v>
      </c>
    </row>
    <row r="400" spans="1:26" x14ac:dyDescent="0.2">
      <c r="A400" s="1065"/>
      <c r="B400" s="391">
        <v>46100</v>
      </c>
      <c r="C400" s="434" t="str">
        <f t="shared" si="46"/>
        <v>(木)</v>
      </c>
      <c r="D400" s="502" t="s">
        <v>404</v>
      </c>
      <c r="E400" s="503">
        <v>2</v>
      </c>
      <c r="F400" s="504">
        <v>12</v>
      </c>
      <c r="G400" s="11">
        <v>13.3</v>
      </c>
      <c r="H400" s="219">
        <v>13.2</v>
      </c>
      <c r="I400" s="12">
        <v>8.6</v>
      </c>
      <c r="J400" s="221">
        <v>2.4</v>
      </c>
      <c r="K400" s="11">
        <v>8.76</v>
      </c>
      <c r="L400" s="219">
        <v>7.8</v>
      </c>
      <c r="M400" s="12">
        <v>27.2</v>
      </c>
      <c r="N400" s="221">
        <v>27.8</v>
      </c>
      <c r="O400" s="220">
        <v>47.1</v>
      </c>
      <c r="P400" s="220">
        <v>81.099999999999994</v>
      </c>
      <c r="Q400" s="561">
        <v>29.2</v>
      </c>
      <c r="R400" s="507">
        <v>182</v>
      </c>
      <c r="S400" s="562">
        <v>0.04</v>
      </c>
      <c r="T400" s="639">
        <v>2033</v>
      </c>
      <c r="U400" s="866">
        <v>29</v>
      </c>
      <c r="V400" s="81"/>
      <c r="W400" s="3" t="s">
        <v>16</v>
      </c>
      <c r="X400" s="236" t="s">
        <v>311</v>
      </c>
      <c r="Y400" s="138">
        <v>0.03</v>
      </c>
      <c r="Z400" s="225">
        <v>0.02</v>
      </c>
    </row>
    <row r="401" spans="1:26" x14ac:dyDescent="0.2">
      <c r="A401" s="1065"/>
      <c r="B401" s="391">
        <v>46101</v>
      </c>
      <c r="C401" s="434" t="str">
        <f t="shared" si="46"/>
        <v>(金)</v>
      </c>
      <c r="D401" s="502" t="s">
        <v>404</v>
      </c>
      <c r="E401" s="503">
        <v>2.5</v>
      </c>
      <c r="F401" s="504">
        <v>9.1999999999999993</v>
      </c>
      <c r="G401" s="11">
        <v>13.3</v>
      </c>
      <c r="H401" s="219">
        <v>13.4</v>
      </c>
      <c r="I401" s="12">
        <v>8</v>
      </c>
      <c r="J401" s="221">
        <v>2.4</v>
      </c>
      <c r="K401" s="11">
        <v>8.4700000000000006</v>
      </c>
      <c r="L401" s="219">
        <v>7.8</v>
      </c>
      <c r="M401" s="12">
        <v>26.4</v>
      </c>
      <c r="N401" s="221">
        <v>27.2</v>
      </c>
      <c r="O401" s="220"/>
      <c r="P401" s="220"/>
      <c r="Q401" s="561"/>
      <c r="R401" s="507"/>
      <c r="S401" s="562"/>
      <c r="T401" s="639">
        <v>1282</v>
      </c>
      <c r="U401" s="866">
        <v>36</v>
      </c>
      <c r="V401" s="81"/>
      <c r="W401" s="3" t="s">
        <v>195</v>
      </c>
      <c r="X401" s="236" t="s">
        <v>311</v>
      </c>
      <c r="Y401" s="138">
        <v>2.56</v>
      </c>
      <c r="Z401" s="225">
        <v>2.1800000000000002</v>
      </c>
    </row>
    <row r="402" spans="1:26" x14ac:dyDescent="0.2">
      <c r="A402" s="1065"/>
      <c r="B402" s="391">
        <v>46102</v>
      </c>
      <c r="C402" s="434" t="str">
        <f t="shared" si="46"/>
        <v>(土)</v>
      </c>
      <c r="D402" s="502" t="s">
        <v>405</v>
      </c>
      <c r="E402" s="503" t="s">
        <v>24</v>
      </c>
      <c r="F402" s="504">
        <v>8.3000000000000007</v>
      </c>
      <c r="G402" s="11">
        <v>12.8</v>
      </c>
      <c r="H402" s="219">
        <v>12.9</v>
      </c>
      <c r="I402" s="12">
        <v>6.8</v>
      </c>
      <c r="J402" s="221">
        <v>2.1</v>
      </c>
      <c r="K402" s="11">
        <v>7.89</v>
      </c>
      <c r="L402" s="219">
        <v>7.76</v>
      </c>
      <c r="M402" s="12">
        <v>26.4</v>
      </c>
      <c r="N402" s="221">
        <v>25.9</v>
      </c>
      <c r="O402" s="220"/>
      <c r="P402" s="220"/>
      <c r="Q402" s="561"/>
      <c r="R402" s="507"/>
      <c r="S402" s="562"/>
      <c r="T402" s="639">
        <v>698</v>
      </c>
      <c r="U402" s="866">
        <v>32</v>
      </c>
      <c r="V402" s="81"/>
      <c r="W402" s="3" t="s">
        <v>196</v>
      </c>
      <c r="X402" s="236" t="s">
        <v>311</v>
      </c>
      <c r="Y402" s="138">
        <v>0.121</v>
      </c>
      <c r="Z402" s="225">
        <v>4.4999999999999998E-2</v>
      </c>
    </row>
    <row r="403" spans="1:26" x14ac:dyDescent="0.2">
      <c r="A403" s="1065"/>
      <c r="B403" s="391">
        <v>46103</v>
      </c>
      <c r="C403" s="434" t="str">
        <f t="shared" si="46"/>
        <v>(日)</v>
      </c>
      <c r="D403" s="502" t="s">
        <v>405</v>
      </c>
      <c r="E403" s="503" t="s">
        <v>24</v>
      </c>
      <c r="F403" s="504">
        <v>9.1999999999999993</v>
      </c>
      <c r="G403" s="11">
        <v>13.1</v>
      </c>
      <c r="H403" s="219">
        <v>13.3</v>
      </c>
      <c r="I403" s="12">
        <v>6.3</v>
      </c>
      <c r="J403" s="221">
        <v>2.7</v>
      </c>
      <c r="K403" s="11">
        <v>7.82</v>
      </c>
      <c r="L403" s="219">
        <v>7.76</v>
      </c>
      <c r="M403" s="12">
        <v>26.5</v>
      </c>
      <c r="N403" s="221">
        <v>26.4</v>
      </c>
      <c r="O403" s="220"/>
      <c r="P403" s="220"/>
      <c r="Q403" s="561"/>
      <c r="R403" s="507"/>
      <c r="S403" s="562"/>
      <c r="T403" s="639">
        <v>690</v>
      </c>
      <c r="U403" s="866">
        <v>29</v>
      </c>
      <c r="V403" s="81"/>
      <c r="W403" s="3" t="s">
        <v>197</v>
      </c>
      <c r="X403" s="236" t="s">
        <v>311</v>
      </c>
      <c r="Y403" s="136">
        <v>29.6</v>
      </c>
      <c r="Z403" s="224">
        <v>31.3</v>
      </c>
    </row>
    <row r="404" spans="1:26" x14ac:dyDescent="0.2">
      <c r="A404" s="1065"/>
      <c r="B404" s="391">
        <v>46104</v>
      </c>
      <c r="C404" s="434" t="str">
        <f t="shared" si="46"/>
        <v>(月)</v>
      </c>
      <c r="D404" s="502" t="s">
        <v>404</v>
      </c>
      <c r="E404" s="503">
        <v>0.5</v>
      </c>
      <c r="F404" s="504">
        <v>11.4</v>
      </c>
      <c r="G404" s="11">
        <v>13.6</v>
      </c>
      <c r="H404" s="219">
        <v>13.7</v>
      </c>
      <c r="I404" s="12">
        <v>6.1</v>
      </c>
      <c r="J404" s="221">
        <v>3.3</v>
      </c>
      <c r="K404" s="11">
        <v>7.81</v>
      </c>
      <c r="L404" s="219">
        <v>7.71</v>
      </c>
      <c r="M404" s="12">
        <v>27.4</v>
      </c>
      <c r="N404" s="221">
        <v>27.2</v>
      </c>
      <c r="O404" s="220">
        <v>47.9</v>
      </c>
      <c r="P404" s="220">
        <v>77.7</v>
      </c>
      <c r="Q404" s="561">
        <v>27.4</v>
      </c>
      <c r="R404" s="507">
        <v>182</v>
      </c>
      <c r="S404" s="562">
        <v>0.1</v>
      </c>
      <c r="T404" s="639">
        <v>946</v>
      </c>
      <c r="U404" s="866">
        <v>28</v>
      </c>
      <c r="V404" s="81"/>
      <c r="W404" s="3" t="s">
        <v>17</v>
      </c>
      <c r="X404" s="236" t="s">
        <v>311</v>
      </c>
      <c r="Y404" s="136">
        <v>17.8</v>
      </c>
      <c r="Z404" s="224">
        <v>16.2</v>
      </c>
    </row>
    <row r="405" spans="1:26" x14ac:dyDescent="0.2">
      <c r="A405" s="1065"/>
      <c r="B405" s="391">
        <v>46105</v>
      </c>
      <c r="C405" s="434" t="str">
        <f t="shared" si="46"/>
        <v>(火)</v>
      </c>
      <c r="D405" s="502" t="s">
        <v>405</v>
      </c>
      <c r="E405" s="503" t="s">
        <v>24</v>
      </c>
      <c r="F405" s="504">
        <v>12.8</v>
      </c>
      <c r="G405" s="11">
        <v>13.5</v>
      </c>
      <c r="H405" s="219">
        <v>13.7</v>
      </c>
      <c r="I405" s="12">
        <v>6.1</v>
      </c>
      <c r="J405" s="221">
        <v>3.6</v>
      </c>
      <c r="K405" s="11">
        <v>8.01</v>
      </c>
      <c r="L405" s="219">
        <v>7.78</v>
      </c>
      <c r="M405" s="12">
        <v>26</v>
      </c>
      <c r="N405" s="221">
        <v>26.4</v>
      </c>
      <c r="O405" s="220">
        <v>47.8</v>
      </c>
      <c r="P405" s="220">
        <v>76.900000000000006</v>
      </c>
      <c r="Q405" s="561">
        <v>25.9</v>
      </c>
      <c r="R405" s="507">
        <v>175</v>
      </c>
      <c r="S405" s="562">
        <v>0.11</v>
      </c>
      <c r="T405" s="639">
        <v>1008</v>
      </c>
      <c r="U405" s="866">
        <v>28</v>
      </c>
      <c r="V405" s="81"/>
      <c r="W405" s="3" t="s">
        <v>198</v>
      </c>
      <c r="X405" s="236" t="s">
        <v>184</v>
      </c>
      <c r="Y405" s="274">
        <v>7.9</v>
      </c>
      <c r="Z405" s="286">
        <v>3.6</v>
      </c>
    </row>
    <row r="406" spans="1:26" x14ac:dyDescent="0.2">
      <c r="A406" s="1065"/>
      <c r="B406" s="391">
        <v>46106</v>
      </c>
      <c r="C406" s="434" t="str">
        <f t="shared" si="46"/>
        <v>(水)</v>
      </c>
      <c r="D406" s="502" t="s">
        <v>406</v>
      </c>
      <c r="E406" s="503">
        <v>12</v>
      </c>
      <c r="F406" s="504">
        <v>13.1</v>
      </c>
      <c r="G406" s="11">
        <v>13.8</v>
      </c>
      <c r="H406" s="219">
        <v>14</v>
      </c>
      <c r="I406" s="12">
        <v>6.7</v>
      </c>
      <c r="J406" s="221">
        <v>2.9</v>
      </c>
      <c r="K406" s="11">
        <v>8.31</v>
      </c>
      <c r="L406" s="219">
        <v>7.8</v>
      </c>
      <c r="M406" s="12">
        <v>26.2</v>
      </c>
      <c r="N406" s="221">
        <v>27.8</v>
      </c>
      <c r="O406" s="220">
        <v>45.02</v>
      </c>
      <c r="P406" s="220">
        <v>78.099999999999994</v>
      </c>
      <c r="Q406" s="561">
        <v>29.3</v>
      </c>
      <c r="R406" s="507">
        <v>181</v>
      </c>
      <c r="S406" s="562">
        <v>7.0000000000000007E-2</v>
      </c>
      <c r="T406" s="639">
        <v>1322</v>
      </c>
      <c r="U406" s="866">
        <v>28</v>
      </c>
      <c r="V406" s="81"/>
      <c r="W406" s="3" t="s">
        <v>199</v>
      </c>
      <c r="X406" s="236" t="s">
        <v>311</v>
      </c>
      <c r="Y406" s="274">
        <v>11.1</v>
      </c>
      <c r="Z406" s="286">
        <v>4.5</v>
      </c>
    </row>
    <row r="407" spans="1:26" x14ac:dyDescent="0.2">
      <c r="A407" s="1065"/>
      <c r="B407" s="391">
        <v>46107</v>
      </c>
      <c r="C407" s="434" t="str">
        <f t="shared" si="46"/>
        <v>(木)</v>
      </c>
      <c r="D407" s="502" t="s">
        <v>404</v>
      </c>
      <c r="E407" s="503">
        <v>13.5</v>
      </c>
      <c r="F407" s="504">
        <v>11.7</v>
      </c>
      <c r="G407" s="11">
        <v>13.7</v>
      </c>
      <c r="H407" s="219">
        <v>13.7</v>
      </c>
      <c r="I407" s="12">
        <v>6</v>
      </c>
      <c r="J407" s="221">
        <v>2.2000000000000002</v>
      </c>
      <c r="K407" s="11">
        <v>8.19</v>
      </c>
      <c r="L407" s="219">
        <v>7.73</v>
      </c>
      <c r="M407" s="12">
        <v>26.6</v>
      </c>
      <c r="N407" s="221">
        <v>27</v>
      </c>
      <c r="O407" s="220">
        <v>46.1</v>
      </c>
      <c r="P407" s="220">
        <v>77.099999999999994</v>
      </c>
      <c r="Q407" s="561">
        <v>26.9</v>
      </c>
      <c r="R407" s="507">
        <v>174</v>
      </c>
      <c r="S407" s="562">
        <v>0.06</v>
      </c>
      <c r="T407" s="639">
        <v>941</v>
      </c>
      <c r="U407" s="866">
        <v>32</v>
      </c>
      <c r="V407" s="81"/>
      <c r="W407" s="3"/>
      <c r="X407" s="287"/>
      <c r="Y407" s="309"/>
      <c r="Z407" s="310"/>
    </row>
    <row r="408" spans="1:26" x14ac:dyDescent="0.2">
      <c r="A408" s="1065"/>
      <c r="B408" s="391">
        <v>46108</v>
      </c>
      <c r="C408" s="434" t="str">
        <f t="shared" si="46"/>
        <v>(金)</v>
      </c>
      <c r="D408" s="536" t="s">
        <v>405</v>
      </c>
      <c r="E408" s="537">
        <v>1.5</v>
      </c>
      <c r="F408" s="538">
        <v>13.9</v>
      </c>
      <c r="G408" s="307">
        <v>13.8</v>
      </c>
      <c r="H408" s="539">
        <v>13.9</v>
      </c>
      <c r="I408" s="540">
        <v>5.2</v>
      </c>
      <c r="J408" s="541">
        <v>3.7</v>
      </c>
      <c r="K408" s="307">
        <v>7.79</v>
      </c>
      <c r="L408" s="539">
        <v>7.83</v>
      </c>
      <c r="M408" s="540">
        <v>27</v>
      </c>
      <c r="N408" s="541">
        <v>27.5</v>
      </c>
      <c r="O408" s="542">
        <v>44.3</v>
      </c>
      <c r="P408" s="542">
        <v>80.099999999999994</v>
      </c>
      <c r="Q408" s="543">
        <v>26.8</v>
      </c>
      <c r="R408" s="544">
        <v>174</v>
      </c>
      <c r="S408" s="545">
        <v>0.1</v>
      </c>
      <c r="T408" s="577">
        <v>847</v>
      </c>
      <c r="U408" s="868">
        <v>45</v>
      </c>
      <c r="V408" s="81"/>
      <c r="W408" s="3"/>
      <c r="X408" s="287"/>
      <c r="Y408" s="288"/>
      <c r="Z408" s="287"/>
    </row>
    <row r="409" spans="1:26" x14ac:dyDescent="0.2">
      <c r="A409" s="1065"/>
      <c r="B409" s="391">
        <v>46109</v>
      </c>
      <c r="C409" s="434" t="str">
        <f t="shared" si="46"/>
        <v>(土)</v>
      </c>
      <c r="D409" s="536" t="s">
        <v>405</v>
      </c>
      <c r="E409" s="537">
        <v>1.5</v>
      </c>
      <c r="F409" s="538">
        <v>13.2</v>
      </c>
      <c r="G409" s="307">
        <v>14.7</v>
      </c>
      <c r="H409" s="539">
        <v>14.3</v>
      </c>
      <c r="I409" s="540">
        <v>5</v>
      </c>
      <c r="J409" s="541">
        <v>3</v>
      </c>
      <c r="K409" s="307">
        <v>7.61</v>
      </c>
      <c r="L409" s="539">
        <v>7.82</v>
      </c>
      <c r="M409" s="540">
        <v>26.8</v>
      </c>
      <c r="N409" s="541">
        <v>26.2</v>
      </c>
      <c r="O409" s="542"/>
      <c r="P409" s="542"/>
      <c r="Q409" s="543"/>
      <c r="R409" s="544"/>
      <c r="S409" s="545"/>
      <c r="T409" s="577">
        <v>659</v>
      </c>
      <c r="U409" s="868">
        <v>33</v>
      </c>
      <c r="V409" s="81"/>
      <c r="W409" s="289"/>
      <c r="X409" s="290"/>
      <c r="Y409" s="291"/>
      <c r="Z409" s="290"/>
    </row>
    <row r="410" spans="1:26" x14ac:dyDescent="0.2">
      <c r="A410" s="1065"/>
      <c r="B410" s="391">
        <v>46110</v>
      </c>
      <c r="C410" s="434" t="str">
        <f t="shared" si="46"/>
        <v>(日)</v>
      </c>
      <c r="D410" s="536" t="s">
        <v>405</v>
      </c>
      <c r="E410" s="537" t="s">
        <v>24</v>
      </c>
      <c r="F410" s="538">
        <v>14.9</v>
      </c>
      <c r="G410" s="307">
        <v>15.2</v>
      </c>
      <c r="H410" s="539">
        <v>15.4</v>
      </c>
      <c r="I410" s="540">
        <v>5.8</v>
      </c>
      <c r="J410" s="541">
        <v>2.8</v>
      </c>
      <c r="K410" s="307">
        <v>7.77</v>
      </c>
      <c r="L410" s="539">
        <v>7.84</v>
      </c>
      <c r="M410" s="540">
        <v>25.8</v>
      </c>
      <c r="N410" s="541">
        <v>26.6</v>
      </c>
      <c r="O410" s="542"/>
      <c r="P410" s="542"/>
      <c r="Q410" s="543"/>
      <c r="R410" s="544"/>
      <c r="S410" s="545"/>
      <c r="T410" s="577">
        <v>753</v>
      </c>
      <c r="U410" s="868">
        <v>38</v>
      </c>
      <c r="V410" s="81"/>
      <c r="W410" s="1027" t="s">
        <v>23</v>
      </c>
      <c r="X410" s="1028" t="s">
        <v>24</v>
      </c>
      <c r="Y410" s="1028" t="s">
        <v>24</v>
      </c>
      <c r="Z410" s="1029" t="s">
        <v>24</v>
      </c>
    </row>
    <row r="411" spans="1:26" ht="13.5" customHeight="1" x14ac:dyDescent="0.2">
      <c r="A411" s="1065"/>
      <c r="B411" s="391">
        <v>46111</v>
      </c>
      <c r="C411" s="434" t="str">
        <f t="shared" si="46"/>
        <v>(月)</v>
      </c>
      <c r="D411" s="536" t="s">
        <v>406</v>
      </c>
      <c r="E411" s="537" t="s">
        <v>24</v>
      </c>
      <c r="F411" s="538">
        <v>10.6</v>
      </c>
      <c r="G411" s="307">
        <v>15.8</v>
      </c>
      <c r="H411" s="539">
        <v>15.9</v>
      </c>
      <c r="I411" s="540">
        <v>5.6</v>
      </c>
      <c r="J411" s="541">
        <v>3.3</v>
      </c>
      <c r="K411" s="307">
        <v>7.92</v>
      </c>
      <c r="L411" s="539">
        <v>7.82</v>
      </c>
      <c r="M411" s="540">
        <v>24.6</v>
      </c>
      <c r="N411" s="541">
        <v>25.4</v>
      </c>
      <c r="O411" s="542">
        <v>42.2</v>
      </c>
      <c r="P411" s="542">
        <v>72.099999999999994</v>
      </c>
      <c r="Q411" s="543">
        <v>25</v>
      </c>
      <c r="R411" s="544">
        <v>158</v>
      </c>
      <c r="S411" s="545">
        <v>0.08</v>
      </c>
      <c r="T411" s="577">
        <v>1368</v>
      </c>
      <c r="U411" s="868">
        <v>32</v>
      </c>
      <c r="V411" s="81"/>
      <c r="W411" s="1030" t="s">
        <v>299</v>
      </c>
      <c r="X411" s="1031"/>
      <c r="Y411" s="1031"/>
      <c r="Z411" s="1032"/>
    </row>
    <row r="412" spans="1:26" x14ac:dyDescent="0.2">
      <c r="A412" s="1065"/>
      <c r="B412" s="391">
        <v>46112</v>
      </c>
      <c r="C412" s="434" t="str">
        <f t="shared" si="46"/>
        <v>(火)</v>
      </c>
      <c r="D412" s="573" t="s">
        <v>404</v>
      </c>
      <c r="E412" s="526">
        <v>20</v>
      </c>
      <c r="F412" s="564">
        <v>17.399999999999999</v>
      </c>
      <c r="G412" s="368">
        <v>16.3</v>
      </c>
      <c r="H412" s="298">
        <v>16.600000000000001</v>
      </c>
      <c r="I412" s="566">
        <v>6.5</v>
      </c>
      <c r="J412" s="565">
        <v>2.6</v>
      </c>
      <c r="K412" s="368">
        <v>8.2799999999999994</v>
      </c>
      <c r="L412" s="298">
        <v>7.74</v>
      </c>
      <c r="M412" s="566">
        <v>24.6</v>
      </c>
      <c r="N412" s="565">
        <v>25.9</v>
      </c>
      <c r="O412" s="567">
        <v>41.1</v>
      </c>
      <c r="P412" s="567">
        <v>73.099999999999994</v>
      </c>
      <c r="Q412" s="568">
        <v>27.6</v>
      </c>
      <c r="R412" s="569">
        <v>162</v>
      </c>
      <c r="S412" s="570">
        <v>0.04</v>
      </c>
      <c r="T412" s="574">
        <v>1428</v>
      </c>
      <c r="U412" s="871">
        <v>32</v>
      </c>
      <c r="V412" s="81"/>
      <c r="W412" s="1033"/>
      <c r="X412" s="1034"/>
      <c r="Y412" s="1034"/>
      <c r="Z412" s="1035"/>
    </row>
    <row r="413" spans="1:26" x14ac:dyDescent="0.2">
      <c r="A413" s="1065"/>
      <c r="B413" s="1051" t="s">
        <v>238</v>
      </c>
      <c r="C413" s="1051"/>
      <c r="D413" s="508"/>
      <c r="E413" s="493">
        <f>MAX(E382:E412)</f>
        <v>34</v>
      </c>
      <c r="F413" s="509">
        <f t="shared" ref="F413:U413" si="47">IF(COUNT(F382:F412)=0,"",MAX(F382:F412))</f>
        <v>17.399999999999999</v>
      </c>
      <c r="G413" s="10">
        <f t="shared" si="47"/>
        <v>16.3</v>
      </c>
      <c r="H413" s="218">
        <f t="shared" si="47"/>
        <v>16.600000000000001</v>
      </c>
      <c r="I413" s="495">
        <f t="shared" si="47"/>
        <v>11.3</v>
      </c>
      <c r="J413" s="496">
        <f t="shared" si="47"/>
        <v>4.3</v>
      </c>
      <c r="K413" s="10">
        <f t="shared" si="47"/>
        <v>8.7799999999999994</v>
      </c>
      <c r="L413" s="218">
        <f t="shared" si="47"/>
        <v>7.98</v>
      </c>
      <c r="M413" s="495">
        <f t="shared" si="47"/>
        <v>27.4</v>
      </c>
      <c r="N413" s="496">
        <f t="shared" si="47"/>
        <v>28.9</v>
      </c>
      <c r="O413" s="497">
        <f t="shared" si="47"/>
        <v>53.7</v>
      </c>
      <c r="P413" s="497">
        <f t="shared" si="47"/>
        <v>83.7</v>
      </c>
      <c r="Q413" s="547">
        <f t="shared" si="47"/>
        <v>29.4</v>
      </c>
      <c r="R413" s="513">
        <f t="shared" si="47"/>
        <v>187</v>
      </c>
      <c r="S413" s="514">
        <f t="shared" si="47"/>
        <v>0.14000000000000001</v>
      </c>
      <c r="T413" s="857">
        <f t="shared" si="47"/>
        <v>2431</v>
      </c>
      <c r="U413" s="865">
        <f t="shared" si="47"/>
        <v>56</v>
      </c>
      <c r="V413" s="83"/>
      <c r="W413" s="1033"/>
      <c r="X413" s="1034"/>
      <c r="Y413" s="1034"/>
      <c r="Z413" s="1035"/>
    </row>
    <row r="414" spans="1:26" x14ac:dyDescent="0.2">
      <c r="A414" s="1065"/>
      <c r="B414" s="1052" t="s">
        <v>239</v>
      </c>
      <c r="C414" s="1052"/>
      <c r="D414" s="229"/>
      <c r="E414" s="230">
        <f>MIN(E382:E412)</f>
        <v>0</v>
      </c>
      <c r="F414" s="516">
        <f t="shared" ref="F414:U414" si="48">IF(COUNT(F382:F412)=0,"",MIN(F382:F412))</f>
        <v>4.7</v>
      </c>
      <c r="G414" s="11">
        <f t="shared" si="48"/>
        <v>9.8000000000000007</v>
      </c>
      <c r="H414" s="219">
        <f t="shared" si="48"/>
        <v>10</v>
      </c>
      <c r="I414" s="12">
        <f t="shared" si="48"/>
        <v>5</v>
      </c>
      <c r="J414" s="221">
        <f t="shared" si="48"/>
        <v>2.1</v>
      </c>
      <c r="K414" s="11">
        <f t="shared" si="48"/>
        <v>7.39</v>
      </c>
      <c r="L414" s="219">
        <f t="shared" si="48"/>
        <v>7.37</v>
      </c>
      <c r="M414" s="12">
        <f t="shared" si="48"/>
        <v>22</v>
      </c>
      <c r="N414" s="221">
        <f t="shared" si="48"/>
        <v>22.6</v>
      </c>
      <c r="O414" s="220">
        <f t="shared" si="48"/>
        <v>36.299999999999997</v>
      </c>
      <c r="P414" s="220">
        <f t="shared" si="48"/>
        <v>69.099999999999994</v>
      </c>
      <c r="Q414" s="519">
        <f t="shared" si="48"/>
        <v>21</v>
      </c>
      <c r="R414" s="520">
        <f t="shared" si="48"/>
        <v>153</v>
      </c>
      <c r="S414" s="521">
        <f t="shared" si="48"/>
        <v>0.04</v>
      </c>
      <c r="T414" s="856"/>
      <c r="U414" s="866">
        <f t="shared" si="48"/>
        <v>24</v>
      </c>
      <c r="V414" s="83"/>
      <c r="W414" s="1033"/>
      <c r="X414" s="1034"/>
      <c r="Y414" s="1034"/>
      <c r="Z414" s="1035"/>
    </row>
    <row r="415" spans="1:26" x14ac:dyDescent="0.2">
      <c r="A415" s="1065"/>
      <c r="B415" s="1052" t="s">
        <v>240</v>
      </c>
      <c r="C415" s="1052"/>
      <c r="D415" s="418"/>
      <c r="E415" s="231"/>
      <c r="F415" s="523">
        <f t="shared" ref="F415:U415" si="49">IF(COUNT(F382:F412)=0,"",AVERAGE(F382:F412))</f>
        <v>9.9741935483870954</v>
      </c>
      <c r="G415" s="307">
        <f t="shared" si="49"/>
        <v>12.27741935483871</v>
      </c>
      <c r="H415" s="539">
        <f t="shared" si="49"/>
        <v>12.42258064516129</v>
      </c>
      <c r="I415" s="540">
        <f t="shared" si="49"/>
        <v>7.7838709677419349</v>
      </c>
      <c r="J415" s="541">
        <f t="shared" si="49"/>
        <v>3.0774193548387094</v>
      </c>
      <c r="K415" s="307">
        <f t="shared" si="49"/>
        <v>8.0193548387096776</v>
      </c>
      <c r="L415" s="539">
        <f t="shared" si="49"/>
        <v>7.6948387096774198</v>
      </c>
      <c r="M415" s="540">
        <f t="shared" si="49"/>
        <v>25.916129032258059</v>
      </c>
      <c r="N415" s="541">
        <f t="shared" si="49"/>
        <v>26.290322580645157</v>
      </c>
      <c r="O415" s="542">
        <f t="shared" si="49"/>
        <v>44.215238095238092</v>
      </c>
      <c r="P415" s="542">
        <f t="shared" si="49"/>
        <v>76.957142857142841</v>
      </c>
      <c r="Q415" s="549">
        <f t="shared" si="49"/>
        <v>26.257142857142856</v>
      </c>
      <c r="R415" s="550">
        <f t="shared" si="49"/>
        <v>171.85714285714286</v>
      </c>
      <c r="S415" s="551">
        <f t="shared" si="49"/>
        <v>8.3809523809523848E-2</v>
      </c>
      <c r="T415" s="858"/>
      <c r="U415" s="869">
        <f t="shared" si="49"/>
        <v>32.29032258064516</v>
      </c>
      <c r="V415" s="83"/>
      <c r="W415" s="1033"/>
      <c r="X415" s="1034"/>
      <c r="Y415" s="1034"/>
      <c r="Z415" s="1035"/>
    </row>
    <row r="416" spans="1:26" x14ac:dyDescent="0.2">
      <c r="A416" s="1065"/>
      <c r="B416" s="1053" t="s">
        <v>241</v>
      </c>
      <c r="C416" s="1053"/>
      <c r="D416" s="396"/>
      <c r="E416" s="526">
        <f>SUM(E382:E412)</f>
        <v>118</v>
      </c>
      <c r="F416" s="232"/>
      <c r="G416" s="232"/>
      <c r="H416" s="390"/>
      <c r="I416" s="232"/>
      <c r="J416" s="390"/>
      <c r="K416" s="528"/>
      <c r="L416" s="529"/>
      <c r="M416" s="553"/>
      <c r="N416" s="554"/>
      <c r="O416" s="555"/>
      <c r="P416" s="555"/>
      <c r="Q416" s="556"/>
      <c r="R416" s="234"/>
      <c r="S416" s="235"/>
      <c r="T416" s="859">
        <f>SUM(T382:T412)</f>
        <v>36644</v>
      </c>
      <c r="U416" s="870"/>
      <c r="V416" s="83"/>
      <c r="W416" s="1036"/>
      <c r="X416" s="1037"/>
      <c r="Y416" s="1037"/>
      <c r="Z416" s="1038"/>
    </row>
    <row r="417" spans="1:23" x14ac:dyDescent="0.2">
      <c r="A417" s="1062" t="s">
        <v>245</v>
      </c>
      <c r="B417" s="1045" t="s">
        <v>238</v>
      </c>
      <c r="C417" s="1046"/>
      <c r="D417" s="508"/>
      <c r="E417" s="493">
        <f t="shared" ref="E417:U417" si="50">MAX(E$4:E$33,E$38:E$68,E$73:E$102,E$107:E$137,E$142:E$172,E$177:E$206,E$211:E$241,E$246:E$275,E$280:E$310,E$315:E$345,E$350:E$377,E$382:E$412)</f>
        <v>115.5</v>
      </c>
      <c r="F417" s="493">
        <f t="shared" si="50"/>
        <v>33.299999999999997</v>
      </c>
      <c r="G417" s="904">
        <f t="shared" si="50"/>
        <v>32</v>
      </c>
      <c r="H417" s="905">
        <f t="shared" si="50"/>
        <v>31.9</v>
      </c>
      <c r="I417" s="906">
        <f t="shared" si="50"/>
        <v>29.9</v>
      </c>
      <c r="J417" s="907">
        <f t="shared" si="50"/>
        <v>4.7</v>
      </c>
      <c r="K417" s="904">
        <f t="shared" si="50"/>
        <v>8.9499999999999993</v>
      </c>
      <c r="L417" s="905">
        <f t="shared" si="50"/>
        <v>8.1199999999999992</v>
      </c>
      <c r="M417" s="904">
        <f t="shared" si="50"/>
        <v>34.700000000000003</v>
      </c>
      <c r="N417" s="905">
        <f t="shared" si="50"/>
        <v>32.799999999999997</v>
      </c>
      <c r="O417" s="511">
        <f t="shared" si="50"/>
        <v>55.7</v>
      </c>
      <c r="P417" s="511">
        <f t="shared" si="50"/>
        <v>90.3</v>
      </c>
      <c r="Q417" s="493">
        <f t="shared" si="50"/>
        <v>38.6</v>
      </c>
      <c r="R417" s="511">
        <f t="shared" si="50"/>
        <v>218</v>
      </c>
      <c r="S417" s="775">
        <f t="shared" si="50"/>
        <v>0.19</v>
      </c>
      <c r="T417" s="911">
        <f t="shared" si="50"/>
        <v>2523</v>
      </c>
      <c r="U417" s="865">
        <f t="shared" si="50"/>
        <v>302</v>
      </c>
    </row>
    <row r="418" spans="1:23" s="1" customFormat="1" ht="13.5" customHeight="1" x14ac:dyDescent="0.2">
      <c r="A418" s="1062"/>
      <c r="B418" s="1047" t="s">
        <v>239</v>
      </c>
      <c r="C418" s="1048"/>
      <c r="D418" s="229"/>
      <c r="E418" s="230"/>
      <c r="F418" s="198">
        <f t="shared" ref="F418:S418" si="51">MIN(F$4:F$33,F$38:F$68,F$73:F$102,F$107:F$137,F$142:F$172,F$177:F$206,F$211:F$241,F$246:F$275,F$280:F$310,F$315:F$345,F$350:F$377,F$382:F$412)</f>
        <v>-1</v>
      </c>
      <c r="G418" s="880">
        <f t="shared" si="51"/>
        <v>5.0999999999999996</v>
      </c>
      <c r="H418" s="879">
        <f t="shared" si="51"/>
        <v>5.5</v>
      </c>
      <c r="I418" s="882">
        <f t="shared" si="51"/>
        <v>2.6</v>
      </c>
      <c r="J418" s="881">
        <f t="shared" si="51"/>
        <v>1.6</v>
      </c>
      <c r="K418" s="880">
        <f t="shared" si="51"/>
        <v>6.97</v>
      </c>
      <c r="L418" s="879">
        <f t="shared" si="51"/>
        <v>6.98</v>
      </c>
      <c r="M418" s="880">
        <f t="shared" si="51"/>
        <v>11.7</v>
      </c>
      <c r="N418" s="879">
        <f t="shared" si="51"/>
        <v>12.8</v>
      </c>
      <c r="O418" s="417">
        <f t="shared" si="51"/>
        <v>20.2</v>
      </c>
      <c r="P418" s="417">
        <f t="shared" si="51"/>
        <v>40</v>
      </c>
      <c r="Q418" s="198">
        <f t="shared" si="51"/>
        <v>9.6</v>
      </c>
      <c r="R418" s="417">
        <f t="shared" si="51"/>
        <v>82</v>
      </c>
      <c r="S418" s="829">
        <f t="shared" si="51"/>
        <v>0</v>
      </c>
      <c r="T418" s="863"/>
      <c r="U418" s="872">
        <f>MIN(U$4:U$33,U$38:U$68,U$73:U$102,U$107:U$137,U$142:U$172,U$177:U$206,U$211:U$241,U$246:U$275,U$280:U$310,U$315:U$345,U$350:U$377,U$382:U$412)</f>
        <v>24</v>
      </c>
      <c r="V418" s="81"/>
      <c r="W418" s="109"/>
    </row>
    <row r="419" spans="1:23" s="1" customFormat="1" ht="13.5" customHeight="1" x14ac:dyDescent="0.2">
      <c r="A419" s="1062"/>
      <c r="B419" s="1047" t="s">
        <v>240</v>
      </c>
      <c r="C419" s="1048"/>
      <c r="D419" s="418"/>
      <c r="E419" s="231"/>
      <c r="F419" s="198">
        <f t="shared" ref="F419:S419" si="52">AVERAGE(F$4:F$33,F$38:F$68,F$73:F$102,F$107:F$137,F$142:F$172,F$177:F$206,F$211:F$241,F$246:F$275,F$280:F$310,F$315:F$345,F$350:F$377,F$382:F$412)</f>
        <v>17.333698630136979</v>
      </c>
      <c r="G419" s="880">
        <f t="shared" si="52"/>
        <v>17.942465753424656</v>
      </c>
      <c r="H419" s="879">
        <f t="shared" si="52"/>
        <v>18.102739726027401</v>
      </c>
      <c r="I419" s="882">
        <f t="shared" si="52"/>
        <v>6.5087671232876696</v>
      </c>
      <c r="J419" s="881">
        <f t="shared" si="52"/>
        <v>2.8602739726027417</v>
      </c>
      <c r="K419" s="880">
        <f t="shared" si="52"/>
        <v>7.5144109589041106</v>
      </c>
      <c r="L419" s="879">
        <f t="shared" si="52"/>
        <v>7.4897808219178108</v>
      </c>
      <c r="M419" s="880">
        <f t="shared" si="52"/>
        <v>23.194246575342451</v>
      </c>
      <c r="N419" s="879">
        <f t="shared" si="52"/>
        <v>23.481917808219166</v>
      </c>
      <c r="O419" s="417">
        <f t="shared" si="52"/>
        <v>41.228181818181824</v>
      </c>
      <c r="P419" s="417">
        <f t="shared" si="52"/>
        <v>70.740082644628174</v>
      </c>
      <c r="Q419" s="198">
        <f t="shared" si="52"/>
        <v>20.292148760330566</v>
      </c>
      <c r="R419" s="417">
        <f t="shared" si="52"/>
        <v>155.72314049586777</v>
      </c>
      <c r="S419" s="829">
        <f t="shared" si="52"/>
        <v>0.10210743801652887</v>
      </c>
      <c r="T419" s="864"/>
      <c r="U419" s="872">
        <f>AVERAGE(U$4:U$33,U$38:U$68,U$73:U$102,U$107:U$137,U$142:U$172,U$177:U$206,U$211:U$241,U$246:U$275,U$280:U$310,U$315:U$345,U$350:U$377,U$382:U$412)</f>
        <v>60.249315068493154</v>
      </c>
      <c r="V419" s="81"/>
      <c r="W419" s="109"/>
    </row>
    <row r="420" spans="1:23" s="1" customFormat="1" ht="13.5" customHeight="1" x14ac:dyDescent="0.2">
      <c r="A420" s="1062"/>
      <c r="B420" s="1049" t="s">
        <v>241</v>
      </c>
      <c r="C420" s="1050"/>
      <c r="D420" s="420"/>
      <c r="E420" s="198">
        <f>SUM(E$4:E$33,E$38:E$68,E$73:E$102,E$107:E$137,E$142:E$172,E$177:E$206,E$211:E$241,E$246:E$275,E$280:E$310,E$315:E$345,E$350:E$377,E$382:E$412)</f>
        <v>1171</v>
      </c>
      <c r="F420" s="232"/>
      <c r="G420" s="232"/>
      <c r="H420" s="390"/>
      <c r="I420" s="232"/>
      <c r="J420" s="390"/>
      <c r="K420" s="233"/>
      <c r="L420" s="421"/>
      <c r="M420" s="232"/>
      <c r="N420" s="390"/>
      <c r="O420" s="390"/>
      <c r="P420" s="390"/>
      <c r="Q420" s="422"/>
      <c r="R420" s="234"/>
      <c r="S420" s="235"/>
      <c r="T420" s="862">
        <f>SUM(T$4:T$33,T$38:T$68,T$73:T$102,T$107:T$137,T$142:T$172,T$177:T$206,T$211:T$241,T$246:T$275,T$280:T$310,T$315:T$345,T$350:T$377,T$382:T$412)</f>
        <v>170049</v>
      </c>
      <c r="U420" s="870"/>
      <c r="V420" s="81"/>
      <c r="W420" s="109"/>
    </row>
    <row r="421" spans="1:23" s="1" customFormat="1" ht="13.5" customHeight="1" x14ac:dyDescent="0.2">
      <c r="A421" s="394"/>
      <c r="B421" s="1056" t="s">
        <v>244</v>
      </c>
      <c r="C421" s="1057"/>
      <c r="D421" s="854">
        <f>COUNTIF(E$4:E$33,"&gt;0")+COUNTIF(E$38:E$68,"&gt;0")+COUNTIF(E$73:E$102,"&gt;0")+COUNTIF(E$107:E$137,"&gt;0")+COUNTIF(E$142:E$172,"&gt;0")+COUNTIF(E$177:E$206,"&gt;0")+COUNTIF(E$211:E$241,"&gt;0")+COUNTIF(E$246:E$275,"&gt;0")+COUNTIF(E$280:E$310,"&gt;0")+COUNTIF(E$315:E$345,"&gt;0")+COUNTIF(E$350:E$377,"&gt;0")+COUNTIF(E$382:E$412,"&gt;0")</f>
        <v>97</v>
      </c>
      <c r="E421" s="104"/>
      <c r="F421" s="105"/>
      <c r="G421" s="105"/>
      <c r="H421" s="105"/>
      <c r="I421" s="106"/>
      <c r="J421" s="106"/>
      <c r="K421" s="107"/>
      <c r="L421" s="107"/>
      <c r="M421" s="106"/>
      <c r="N421" s="106"/>
      <c r="O421" s="105"/>
      <c r="P421" s="105"/>
      <c r="Q421" s="106"/>
      <c r="R421" s="108"/>
      <c r="S421" s="107"/>
      <c r="T421" s="108"/>
      <c r="U421" s="108"/>
      <c r="V421" s="80"/>
      <c r="W421" s="109"/>
    </row>
  </sheetData>
  <protectedRanges>
    <protectedRange sqref="D281:N310" name="範囲1_1"/>
    <protectedRange sqref="O281:S310" name="範囲1_5_1"/>
    <protectedRange sqref="P142:P172" name="範囲1_6_2"/>
    <protectedRange sqref="Q142:Q172" name="範囲1_6_2_1"/>
  </protectedRanges>
  <sortState xmlns:xlrd2="http://schemas.microsoft.com/office/spreadsheetml/2017/richdata2" ref="Y112:Z131">
    <sortCondition ref="Y112"/>
  </sortState>
  <mergeCells count="68">
    <mergeCell ref="A382:A416"/>
    <mergeCell ref="B413:C413"/>
    <mergeCell ref="B414:C414"/>
    <mergeCell ref="B415:C415"/>
    <mergeCell ref="B416:C416"/>
    <mergeCell ref="A350:A381"/>
    <mergeCell ref="B141:C141"/>
    <mergeCell ref="A246:A279"/>
    <mergeCell ref="B243:C243"/>
    <mergeCell ref="B244:C244"/>
    <mergeCell ref="B245:C245"/>
    <mergeCell ref="A211:A245"/>
    <mergeCell ref="A177:A210"/>
    <mergeCell ref="B207:C207"/>
    <mergeCell ref="B208:C208"/>
    <mergeCell ref="B209:C209"/>
    <mergeCell ref="B210:C210"/>
    <mergeCell ref="B242:C242"/>
    <mergeCell ref="G2:H2"/>
    <mergeCell ref="A38:A72"/>
    <mergeCell ref="B72:C72"/>
    <mergeCell ref="B174:C174"/>
    <mergeCell ref="B175:C175"/>
    <mergeCell ref="A73:A106"/>
    <mergeCell ref="A142:A176"/>
    <mergeCell ref="B139:C139"/>
    <mergeCell ref="B103:C103"/>
    <mergeCell ref="B138:C138"/>
    <mergeCell ref="B104:C104"/>
    <mergeCell ref="A107:A141"/>
    <mergeCell ref="B173:C173"/>
    <mergeCell ref="B1:E1"/>
    <mergeCell ref="A4:A37"/>
    <mergeCell ref="B69:C69"/>
    <mergeCell ref="B70:C70"/>
    <mergeCell ref="B71:C71"/>
    <mergeCell ref="B421:C421"/>
    <mergeCell ref="A280:A314"/>
    <mergeCell ref="B346:C346"/>
    <mergeCell ref="B347:C347"/>
    <mergeCell ref="B348:C348"/>
    <mergeCell ref="B349:C349"/>
    <mergeCell ref="A315:A349"/>
    <mergeCell ref="B311:C311"/>
    <mergeCell ref="B312:C312"/>
    <mergeCell ref="B313:C313"/>
    <mergeCell ref="B314:C314"/>
    <mergeCell ref="A417:A420"/>
    <mergeCell ref="B378:C378"/>
    <mergeCell ref="B379:C379"/>
    <mergeCell ref="B380:C380"/>
    <mergeCell ref="B381:C381"/>
    <mergeCell ref="W2:Z3"/>
    <mergeCell ref="B417:C417"/>
    <mergeCell ref="B418:C418"/>
    <mergeCell ref="B419:C419"/>
    <mergeCell ref="B420:C420"/>
    <mergeCell ref="B276:C276"/>
    <mergeCell ref="B277:C277"/>
    <mergeCell ref="B278:C278"/>
    <mergeCell ref="B279:C279"/>
    <mergeCell ref="B105:C105"/>
    <mergeCell ref="B106:C106"/>
    <mergeCell ref="B140:C140"/>
    <mergeCell ref="K2:L2"/>
    <mergeCell ref="M2:N2"/>
    <mergeCell ref="I2:J2"/>
    <mergeCell ref="B176:C176"/>
  </mergeCells>
  <phoneticPr fontId="4"/>
  <conditionalFormatting sqref="D349">
    <cfRule type="expression" dxfId="259" priority="110" stopIfTrue="1">
      <formula>$A$1=1</formula>
    </cfRule>
  </conditionalFormatting>
  <conditionalFormatting sqref="D381">
    <cfRule type="expression" dxfId="258" priority="106" stopIfTrue="1">
      <formula>$A$1=1</formula>
    </cfRule>
  </conditionalFormatting>
  <conditionalFormatting sqref="D416">
    <cfRule type="expression" dxfId="257" priority="49" stopIfTrue="1">
      <formula>$A$1=1</formula>
    </cfRule>
  </conditionalFormatting>
  <conditionalFormatting sqref="D420">
    <cfRule type="expression" dxfId="256" priority="44" stopIfTrue="1">
      <formula>$A$1=1</formula>
    </cfRule>
  </conditionalFormatting>
  <conditionalFormatting sqref="F34:S36 F37:P37 F69:S71 F72:P72 F103:S105 F106:P106 F138:S140 F141:P141 F173:S175 F176:P176 F207:S209 F210:P210 F242:S244 F245:P245 F276:S278 F279:P279 D281:S310 F311:S313 F314:P314 F346:S348 F349:P349 F378:S380 F381:P381 F413:S415 F416:P416 F420:P420">
    <cfRule type="expression" dxfId="255" priority="128" stopIfTrue="1">
      <formula>$A$1=1</formula>
    </cfRule>
  </conditionalFormatting>
  <conditionalFormatting sqref="P142:Q172">
    <cfRule type="expression" dxfId="254" priority="1" stopIfTrue="1">
      <formula>$A$1=1</formula>
    </cfRule>
  </conditionalFormatting>
  <conditionalFormatting sqref="T34:T37">
    <cfRule type="expression" dxfId="253" priority="52" stopIfTrue="1">
      <formula>$A$1=1</formula>
    </cfRule>
  </conditionalFormatting>
  <conditionalFormatting sqref="T69:T72">
    <cfRule type="expression" dxfId="252" priority="100" stopIfTrue="1">
      <formula>$A$1=1</formula>
    </cfRule>
  </conditionalFormatting>
  <conditionalFormatting sqref="T103:T106">
    <cfRule type="expression" dxfId="251" priority="30" stopIfTrue="1">
      <formula>$A$1=1</formula>
    </cfRule>
  </conditionalFormatting>
  <conditionalFormatting sqref="T138:T141">
    <cfRule type="expression" dxfId="250" priority="76" stopIfTrue="1">
      <formula>$A$1=1</formula>
    </cfRule>
  </conditionalFormatting>
  <conditionalFormatting sqref="T173:T176">
    <cfRule type="expression" dxfId="249" priority="72" stopIfTrue="1">
      <formula>$A$1=1</formula>
    </cfRule>
  </conditionalFormatting>
  <conditionalFormatting sqref="T207:T210">
    <cfRule type="expression" dxfId="248" priority="84" stopIfTrue="1">
      <formula>$A$1=1</formula>
    </cfRule>
  </conditionalFormatting>
  <conditionalFormatting sqref="T242:T245">
    <cfRule type="expression" dxfId="247" priority="68" stopIfTrue="1">
      <formula>$A$1=1</formula>
    </cfRule>
  </conditionalFormatting>
  <conditionalFormatting sqref="T276:T279">
    <cfRule type="expression" dxfId="246" priority="27" stopIfTrue="1">
      <formula>$A$1=1</formula>
    </cfRule>
  </conditionalFormatting>
  <conditionalFormatting sqref="T311:T314">
    <cfRule type="expression" dxfId="245" priority="34" stopIfTrue="1">
      <formula>$A$1=1</formula>
    </cfRule>
  </conditionalFormatting>
  <conditionalFormatting sqref="T346:T349">
    <cfRule type="expression" dxfId="244" priority="60" stopIfTrue="1">
      <formula>$A$1=1</formula>
    </cfRule>
  </conditionalFormatting>
  <conditionalFormatting sqref="T413:T416">
    <cfRule type="expression" dxfId="243" priority="47" stopIfTrue="1">
      <formula>$A$1=1</formula>
    </cfRule>
  </conditionalFormatting>
  <conditionalFormatting sqref="T418:T419">
    <cfRule type="expression" dxfId="242" priority="42" stopIfTrue="1">
      <formula>$A$1=1</formula>
    </cfRule>
  </conditionalFormatting>
  <conditionalFormatting sqref="T378:U381">
    <cfRule type="expression" dxfId="241" priority="103" stopIfTrue="1">
      <formula>$A$1=1</formula>
    </cfRule>
  </conditionalFormatting>
  <conditionalFormatting sqref="U34:U36">
    <cfRule type="expression" dxfId="240" priority="50" stopIfTrue="1">
      <formula>$A$1=1</formula>
    </cfRule>
  </conditionalFormatting>
  <conditionalFormatting sqref="U69:U71">
    <cfRule type="expression" dxfId="239" priority="98" stopIfTrue="1">
      <formula>$A$1=1</formula>
    </cfRule>
  </conditionalFormatting>
  <conditionalFormatting sqref="U103:U105">
    <cfRule type="expression" dxfId="238" priority="29" stopIfTrue="1">
      <formula>$A$1=1</formula>
    </cfRule>
  </conditionalFormatting>
  <conditionalFormatting sqref="U138:U140">
    <cfRule type="expression" dxfId="237" priority="74" stopIfTrue="1">
      <formula>$A$1=1</formula>
    </cfRule>
  </conditionalFormatting>
  <conditionalFormatting sqref="U173:U175">
    <cfRule type="expression" dxfId="236" priority="70" stopIfTrue="1">
      <formula>$A$1=1</formula>
    </cfRule>
  </conditionalFormatting>
  <conditionalFormatting sqref="U207:U209">
    <cfRule type="expression" dxfId="235" priority="82" stopIfTrue="1">
      <formula>$A$1=1</formula>
    </cfRule>
  </conditionalFormatting>
  <conditionalFormatting sqref="U242:U244">
    <cfRule type="expression" dxfId="234" priority="66" stopIfTrue="1">
      <formula>$A$1=1</formula>
    </cfRule>
  </conditionalFormatting>
  <conditionalFormatting sqref="U276:U278">
    <cfRule type="expression" dxfId="233" priority="25" stopIfTrue="1">
      <formula>$A$1=1</formula>
    </cfRule>
  </conditionalFormatting>
  <conditionalFormatting sqref="U311:U313">
    <cfRule type="expression" dxfId="232" priority="32" stopIfTrue="1">
      <formula>$A$1=1</formula>
    </cfRule>
  </conditionalFormatting>
  <conditionalFormatting sqref="U346:U348">
    <cfRule type="expression" dxfId="231" priority="58" stopIfTrue="1">
      <formula>$A$1=1</formula>
    </cfRule>
  </conditionalFormatting>
  <conditionalFormatting sqref="U413:U415">
    <cfRule type="expression" dxfId="230" priority="45" stopIfTrue="1">
      <formula>$A$1=1</formula>
    </cfRule>
  </conditionalFormatting>
  <conditionalFormatting sqref="V310:V315">
    <cfRule type="expression" dxfId="229" priority="126" stopIfTrue="1">
      <formula>$A$1=1</formula>
    </cfRule>
  </conditionalFormatting>
  <conditionalFormatting sqref="W314:Z314">
    <cfRule type="expression" dxfId="228" priority="120" stopIfTrue="1">
      <formula>$A$1=1</formula>
    </cfRule>
  </conditionalFormatting>
  <conditionalFormatting sqref="Y7:Z28">
    <cfRule type="expression" dxfId="227" priority="129" stopIfTrue="1">
      <formula>$B$1=1</formula>
    </cfRule>
  </conditionalFormatting>
  <conditionalFormatting sqref="Y41:Z62">
    <cfRule type="expression" dxfId="226" priority="23" stopIfTrue="1">
      <formula>$B$1=1</formula>
    </cfRule>
  </conditionalFormatting>
  <conditionalFormatting sqref="Y76:Z97">
    <cfRule type="expression" dxfId="225" priority="21" stopIfTrue="1">
      <formula>$B$1=1</formula>
    </cfRule>
  </conditionalFormatting>
  <conditionalFormatting sqref="Y110:Z131">
    <cfRule type="expression" dxfId="224" priority="19" stopIfTrue="1">
      <formula>$B$1=1</formula>
    </cfRule>
  </conditionalFormatting>
  <conditionalFormatting sqref="Y145:Z166">
    <cfRule type="expression" dxfId="223" priority="17" stopIfTrue="1">
      <formula>$B$1=1</formula>
    </cfRule>
  </conditionalFormatting>
  <conditionalFormatting sqref="Y180:Z201">
    <cfRule type="expression" dxfId="222" priority="15" stopIfTrue="1">
      <formula>$B$1=1</formula>
    </cfRule>
  </conditionalFormatting>
  <conditionalFormatting sqref="Y214:Z235">
    <cfRule type="expression" dxfId="221" priority="13" stopIfTrue="1">
      <formula>$B$1=1</formula>
    </cfRule>
  </conditionalFormatting>
  <conditionalFormatting sqref="Y249:Z270">
    <cfRule type="expression" dxfId="220" priority="11" stopIfTrue="1">
      <formula>$B$1=1</formula>
    </cfRule>
  </conditionalFormatting>
  <conditionalFormatting sqref="Y283:Z304">
    <cfRule type="expression" dxfId="219" priority="9" stopIfTrue="1">
      <formula>$B$1=1</formula>
    </cfRule>
  </conditionalFormatting>
  <conditionalFormatting sqref="Y318:Z339">
    <cfRule type="expression" dxfId="218" priority="7" stopIfTrue="1">
      <formula>$B$1=1</formula>
    </cfRule>
  </conditionalFormatting>
  <conditionalFormatting sqref="Y353:Z374">
    <cfRule type="expression" dxfId="217" priority="5" stopIfTrue="1">
      <formula>$B$1=1</formula>
    </cfRule>
  </conditionalFormatting>
  <conditionalFormatting sqref="Y385:Z406">
    <cfRule type="expression" dxfId="216" priority="3" stopIfTrue="1">
      <formula>$B$1=1</formula>
    </cfRule>
  </conditionalFormatting>
  <dataValidations count="2">
    <dataValidation imeMode="off" allowBlank="1" showInputMessage="1" showErrorMessage="1" sqref="Y2 E382:U412 E4:V33 E281:S310 W18:X31 Y29:Z31 W52:X65 Y63:Z65 W87:X100 Y98:Z100 W121:X134 Y132:Z134 W156:X169 Y167:Z169 W191:X204 Y202:Z204 W225:X238 Y236:Z238 W260:X273 Y271:Z273 W294:X307 Y305:Z307 W329:X342 Y340:Z342 P142:Q172 W396:X409 Y407:Z409 Y375:Z377 W364:X377 E371:U377 V371:V412" xr:uid="{00000000-0002-0000-0000-000000000000}"/>
    <dataValidation imeMode="on" allowBlank="1" showInputMessage="1" showErrorMessage="1" sqref="Y6:Z6 D4:D33 X66:Z66 Y384:Z384 X343:Z343 X378:Z378 W32:W33 D281:D310 X101:Z101 X135:Z135 X170:Z170 X205:Z205 X239:Z239 X274:Z274 X308:Z308 D382:D412 X32:Z32 W410:W411 Y40:Z40 W66:W67 Y75:Z75 W101:W102 W141:Z141 Y109:Z109 W135:W136 W176:Z176 Y144:Z144 W170:W171 Y179:Z179 W205:W206 W245:Z245 Y213:Z213 W239:W240 Y248:Z248 W274:W275 Y282:Z282 W308:W309 Y317:Z317 W343:W344 Y352:Z352 W378:W379 W416:Z416 X410:Z410 D371:D377" xr:uid="{00000000-0002-0000-0000-000001000000}"/>
  </dataValidations>
  <pageMargins left="0.25" right="0.25" top="0.75" bottom="0.75" header="0.3" footer="0.3"/>
  <pageSetup paperSize="9" scale="96"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25" man="1"/>
    <brk id="381" max="16383" man="1"/>
    <brk id="41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499984740745262"/>
  </sheetPr>
  <dimension ref="B1:O42"/>
  <sheetViews>
    <sheetView topLeftCell="B1" zoomScale="90" zoomScaleNormal="90" workbookViewId="0">
      <pane xSplit="3" ySplit="5" topLeftCell="E6" activePane="bottomRight" state="frozen"/>
      <selection activeCell="B1" sqref="B1"/>
      <selection pane="topRight" activeCell="E1" sqref="E1"/>
      <selection pane="bottomLeft" activeCell="B6" sqref="B6"/>
      <selection pane="bottomRight" activeCell="B1" sqref="B1:G1"/>
    </sheetView>
  </sheetViews>
  <sheetFormatPr defaultColWidth="9" defaultRowHeight="13.2" x14ac:dyDescent="0.2"/>
  <cols>
    <col min="1" max="1" width="2.33203125" style="18" customWidth="1"/>
    <col min="2" max="2" width="3.77734375" style="18" customWidth="1"/>
    <col min="3" max="3" width="4.109375" style="18" customWidth="1"/>
    <col min="4" max="4" width="26.44140625" style="18" customWidth="1"/>
    <col min="5" max="11" width="12.77734375" style="18" customWidth="1"/>
    <col min="12" max="12" width="14.77734375" style="18" customWidth="1"/>
    <col min="13" max="13" width="24.44140625" style="18" customWidth="1"/>
    <col min="14" max="14" width="24.33203125" style="18" customWidth="1"/>
    <col min="15" max="15" width="27.44140625" style="18" customWidth="1"/>
    <col min="16" max="16384" width="9" style="18"/>
  </cols>
  <sheetData>
    <row r="1" spans="2:15" ht="29.25" customHeight="1" thickBot="1" x14ac:dyDescent="0.25">
      <c r="B1" s="1176" t="s">
        <v>229</v>
      </c>
      <c r="C1" s="1176"/>
      <c r="D1" s="1176"/>
      <c r="E1" s="1176"/>
      <c r="F1" s="1176"/>
      <c r="G1" s="1176"/>
    </row>
    <row r="2" spans="2:15" ht="8.25" customHeight="1" thickTop="1" x14ac:dyDescent="0.2">
      <c r="B2" s="65"/>
      <c r="C2" s="65"/>
      <c r="D2" s="65"/>
      <c r="E2" s="65"/>
      <c r="F2" s="65"/>
      <c r="G2" s="65"/>
    </row>
    <row r="3" spans="2:15" ht="15.75" customHeight="1" x14ac:dyDescent="0.2">
      <c r="I3" s="1181" t="s">
        <v>177</v>
      </c>
      <c r="J3" s="1181"/>
      <c r="K3" s="1181"/>
      <c r="L3" s="1181"/>
      <c r="M3" s="1181"/>
      <c r="N3" s="1181"/>
      <c r="O3" s="1181"/>
    </row>
    <row r="4" spans="2:15" ht="20.25" customHeight="1" x14ac:dyDescent="0.2">
      <c r="B4" s="1182" t="s">
        <v>150</v>
      </c>
      <c r="C4" s="1182"/>
      <c r="D4" s="62"/>
      <c r="E4" s="1178" t="s">
        <v>151</v>
      </c>
      <c r="F4" s="1180"/>
      <c r="G4" s="1178" t="s">
        <v>471</v>
      </c>
      <c r="H4" s="1180"/>
      <c r="I4" s="1178" t="s">
        <v>152</v>
      </c>
      <c r="J4" s="1179"/>
      <c r="K4" s="1180"/>
      <c r="L4" s="120" t="s">
        <v>263</v>
      </c>
      <c r="M4" s="135" t="s">
        <v>266</v>
      </c>
      <c r="N4" s="135" t="s">
        <v>267</v>
      </c>
      <c r="O4" s="1183" t="s">
        <v>179</v>
      </c>
    </row>
    <row r="5" spans="2:15" x14ac:dyDescent="0.2">
      <c r="B5" s="1182"/>
      <c r="C5" s="1182"/>
      <c r="D5" s="63" t="s">
        <v>176</v>
      </c>
      <c r="E5" s="90">
        <v>45841</v>
      </c>
      <c r="F5" s="90">
        <v>46030</v>
      </c>
      <c r="G5" s="90">
        <v>45841</v>
      </c>
      <c r="H5" s="90">
        <v>46030</v>
      </c>
      <c r="I5" s="90">
        <v>45792</v>
      </c>
      <c r="J5" s="90">
        <v>45841</v>
      </c>
      <c r="K5" s="90">
        <v>46030</v>
      </c>
      <c r="L5" s="90">
        <v>46037</v>
      </c>
      <c r="M5" s="64">
        <v>45809</v>
      </c>
      <c r="N5" s="64">
        <v>45809</v>
      </c>
      <c r="O5" s="1182"/>
    </row>
    <row r="6" spans="2:15" ht="14.25" customHeight="1" x14ac:dyDescent="0.2">
      <c r="B6" s="1186" t="s">
        <v>259</v>
      </c>
      <c r="C6" s="84">
        <v>1</v>
      </c>
      <c r="D6" s="85" t="s">
        <v>158</v>
      </c>
      <c r="E6" s="128" t="s">
        <v>424</v>
      </c>
      <c r="F6" s="128" t="s">
        <v>424</v>
      </c>
      <c r="G6" s="128" t="s">
        <v>424</v>
      </c>
      <c r="H6" s="128" t="s">
        <v>424</v>
      </c>
      <c r="I6" s="128" t="s">
        <v>424</v>
      </c>
      <c r="J6" s="128" t="s">
        <v>424</v>
      </c>
      <c r="K6" s="128" t="s">
        <v>424</v>
      </c>
      <c r="L6" s="128" t="s">
        <v>424</v>
      </c>
      <c r="M6" s="128" t="s">
        <v>425</v>
      </c>
      <c r="N6" s="128" t="s">
        <v>425</v>
      </c>
      <c r="O6" s="1184" t="s">
        <v>268</v>
      </c>
    </row>
    <row r="7" spans="2:15" ht="14.25" customHeight="1" x14ac:dyDescent="0.2">
      <c r="B7" s="1187"/>
      <c r="C7" s="84">
        <v>2</v>
      </c>
      <c r="D7" s="85" t="s">
        <v>157</v>
      </c>
      <c r="E7" s="128" t="s">
        <v>425</v>
      </c>
      <c r="F7" s="128" t="s">
        <v>425</v>
      </c>
      <c r="G7" s="128" t="s">
        <v>425</v>
      </c>
      <c r="H7" s="128" t="s">
        <v>425</v>
      </c>
      <c r="I7" s="128" t="s">
        <v>425</v>
      </c>
      <c r="J7" s="128" t="s">
        <v>425</v>
      </c>
      <c r="K7" s="128" t="s">
        <v>425</v>
      </c>
      <c r="L7" s="128" t="s">
        <v>425</v>
      </c>
      <c r="M7" s="128" t="s">
        <v>425</v>
      </c>
      <c r="N7" s="128" t="s">
        <v>425</v>
      </c>
      <c r="O7" s="1185"/>
    </row>
    <row r="8" spans="2:15" ht="14.25" customHeight="1" x14ac:dyDescent="0.2">
      <c r="B8" s="1187"/>
      <c r="C8" s="84">
        <v>3</v>
      </c>
      <c r="D8" s="85" t="s">
        <v>106</v>
      </c>
      <c r="E8" s="128" t="s">
        <v>429</v>
      </c>
      <c r="F8" s="128" t="s">
        <v>443</v>
      </c>
      <c r="G8" s="128" t="s">
        <v>443</v>
      </c>
      <c r="H8" s="128" t="s">
        <v>443</v>
      </c>
      <c r="I8" s="128" t="s">
        <v>429</v>
      </c>
      <c r="J8" s="128" t="s">
        <v>443</v>
      </c>
      <c r="K8" s="128" t="s">
        <v>443</v>
      </c>
      <c r="L8" s="128" t="s">
        <v>443</v>
      </c>
      <c r="M8" s="128" t="s">
        <v>445</v>
      </c>
      <c r="N8" s="128" t="s">
        <v>445</v>
      </c>
      <c r="O8" s="1185"/>
    </row>
    <row r="9" spans="2:15" ht="14.25" customHeight="1" x14ac:dyDescent="0.2">
      <c r="B9" s="1187"/>
      <c r="C9" s="84">
        <v>4</v>
      </c>
      <c r="D9" s="85" t="s">
        <v>107</v>
      </c>
      <c r="E9" s="128" t="s">
        <v>426</v>
      </c>
      <c r="F9" s="128" t="s">
        <v>426</v>
      </c>
      <c r="G9" s="128" t="s">
        <v>426</v>
      </c>
      <c r="H9" s="128" t="s">
        <v>426</v>
      </c>
      <c r="I9" s="128" t="s">
        <v>426</v>
      </c>
      <c r="J9" s="128" t="s">
        <v>426</v>
      </c>
      <c r="K9" s="128" t="s">
        <v>426</v>
      </c>
      <c r="L9" s="128" t="s">
        <v>426</v>
      </c>
      <c r="M9" s="128" t="s">
        <v>476</v>
      </c>
      <c r="N9" s="128" t="s">
        <v>476</v>
      </c>
      <c r="O9" s="1185"/>
    </row>
    <row r="10" spans="2:15" ht="14.25" customHeight="1" x14ac:dyDescent="0.2">
      <c r="B10" s="1187"/>
      <c r="C10" s="84">
        <v>5</v>
      </c>
      <c r="D10" s="85" t="s">
        <v>154</v>
      </c>
      <c r="E10" s="128" t="s">
        <v>427</v>
      </c>
      <c r="F10" s="128" t="s">
        <v>427</v>
      </c>
      <c r="G10" s="128" t="s">
        <v>427</v>
      </c>
      <c r="H10" s="128" t="s">
        <v>427</v>
      </c>
      <c r="I10" s="128" t="s">
        <v>427</v>
      </c>
      <c r="J10" s="128" t="s">
        <v>427</v>
      </c>
      <c r="K10" s="128" t="s">
        <v>427</v>
      </c>
      <c r="L10" s="128" t="s">
        <v>427</v>
      </c>
      <c r="M10" s="128" t="s">
        <v>427</v>
      </c>
      <c r="N10" s="128" t="s">
        <v>427</v>
      </c>
      <c r="O10" s="1185"/>
    </row>
    <row r="11" spans="2:15" ht="14.25" customHeight="1" x14ac:dyDescent="0.2">
      <c r="B11" s="1187"/>
      <c r="C11" s="84">
        <v>6</v>
      </c>
      <c r="D11" s="85" t="s">
        <v>155</v>
      </c>
      <c r="E11" s="128" t="s">
        <v>430</v>
      </c>
      <c r="F11" s="128" t="s">
        <v>444</v>
      </c>
      <c r="G11" s="128" t="s">
        <v>444</v>
      </c>
      <c r="H11" s="128" t="s">
        <v>444</v>
      </c>
      <c r="I11" s="128" t="s">
        <v>430</v>
      </c>
      <c r="J11" s="128" t="s">
        <v>444</v>
      </c>
      <c r="K11" s="128" t="s">
        <v>444</v>
      </c>
      <c r="L11" s="128" t="s">
        <v>444</v>
      </c>
      <c r="M11" s="128" t="s">
        <v>444</v>
      </c>
      <c r="N11" s="128" t="s">
        <v>444</v>
      </c>
      <c r="O11" s="1185"/>
    </row>
    <row r="12" spans="2:15" ht="14.25" customHeight="1" x14ac:dyDescent="0.2">
      <c r="B12" s="1187"/>
      <c r="C12" s="84">
        <v>7</v>
      </c>
      <c r="D12" s="85" t="s">
        <v>156</v>
      </c>
      <c r="E12" s="129" t="s">
        <v>431</v>
      </c>
      <c r="F12" s="129" t="s">
        <v>426</v>
      </c>
      <c r="G12" s="129" t="s">
        <v>426</v>
      </c>
      <c r="H12" s="128" t="s">
        <v>426</v>
      </c>
      <c r="I12" s="129" t="s">
        <v>431</v>
      </c>
      <c r="J12" s="129" t="s">
        <v>426</v>
      </c>
      <c r="K12" s="129" t="s">
        <v>426</v>
      </c>
      <c r="L12" s="129" t="s">
        <v>426</v>
      </c>
      <c r="M12" s="129">
        <v>6.0000000000000001E-3</v>
      </c>
      <c r="N12" s="129" t="s">
        <v>481</v>
      </c>
      <c r="O12" s="1185"/>
    </row>
    <row r="13" spans="2:15" ht="14.25" customHeight="1" x14ac:dyDescent="0.2">
      <c r="B13" s="1187"/>
      <c r="C13" s="84">
        <v>8</v>
      </c>
      <c r="D13" s="85" t="s">
        <v>153</v>
      </c>
      <c r="E13" s="128" t="s">
        <v>427</v>
      </c>
      <c r="F13" s="128" t="s">
        <v>427</v>
      </c>
      <c r="G13" s="128" t="s">
        <v>427</v>
      </c>
      <c r="H13" s="128" t="s">
        <v>427</v>
      </c>
      <c r="I13" s="128" t="s">
        <v>427</v>
      </c>
      <c r="J13" s="128" t="s">
        <v>427</v>
      </c>
      <c r="K13" s="128" t="s">
        <v>427</v>
      </c>
      <c r="L13" s="128" t="s">
        <v>427</v>
      </c>
      <c r="M13" s="128" t="s">
        <v>427</v>
      </c>
      <c r="N13" s="129" t="s">
        <v>427</v>
      </c>
      <c r="O13" s="1185"/>
    </row>
    <row r="14" spans="2:15" ht="14.25" customHeight="1" x14ac:dyDescent="0.2">
      <c r="B14" s="1187"/>
      <c r="C14" s="84">
        <v>9</v>
      </c>
      <c r="D14" s="85" t="s">
        <v>159</v>
      </c>
      <c r="E14" s="128" t="s">
        <v>425</v>
      </c>
      <c r="F14" s="128" t="s">
        <v>425</v>
      </c>
      <c r="G14" s="128" t="s">
        <v>425</v>
      </c>
      <c r="H14" s="128" t="s">
        <v>425</v>
      </c>
      <c r="I14" s="128" t="s">
        <v>425</v>
      </c>
      <c r="J14" s="128" t="s">
        <v>425</v>
      </c>
      <c r="K14" s="128" t="s">
        <v>425</v>
      </c>
      <c r="L14" s="128" t="s">
        <v>425</v>
      </c>
      <c r="M14" s="128" t="s">
        <v>425</v>
      </c>
      <c r="N14" s="129" t="s">
        <v>425</v>
      </c>
      <c r="O14" s="1185"/>
    </row>
    <row r="15" spans="2:15" ht="14.25" customHeight="1" x14ac:dyDescent="0.2">
      <c r="B15" s="1187"/>
      <c r="C15" s="84">
        <v>10</v>
      </c>
      <c r="D15" s="85" t="s">
        <v>167</v>
      </c>
      <c r="E15" s="128" t="s">
        <v>432</v>
      </c>
      <c r="F15" s="128" t="s">
        <v>445</v>
      </c>
      <c r="G15" s="128" t="s">
        <v>445</v>
      </c>
      <c r="H15" s="128" t="s">
        <v>445</v>
      </c>
      <c r="I15" s="128" t="s">
        <v>432</v>
      </c>
      <c r="J15" s="128" t="s">
        <v>445</v>
      </c>
      <c r="K15" s="128" t="s">
        <v>445</v>
      </c>
      <c r="L15" s="128" t="s">
        <v>445</v>
      </c>
      <c r="M15" s="128" t="s">
        <v>428</v>
      </c>
      <c r="N15" s="129" t="s">
        <v>428</v>
      </c>
      <c r="O15" s="1185"/>
    </row>
    <row r="16" spans="2:15" ht="14.25" customHeight="1" x14ac:dyDescent="0.2">
      <c r="B16" s="1187"/>
      <c r="C16" s="84">
        <v>11</v>
      </c>
      <c r="D16" s="85" t="s">
        <v>168</v>
      </c>
      <c r="E16" s="128" t="s">
        <v>432</v>
      </c>
      <c r="F16" s="128" t="s">
        <v>445</v>
      </c>
      <c r="G16" s="128" t="s">
        <v>445</v>
      </c>
      <c r="H16" s="128" t="s">
        <v>445</v>
      </c>
      <c r="I16" s="128" t="s">
        <v>432</v>
      </c>
      <c r="J16" s="128" t="s">
        <v>445</v>
      </c>
      <c r="K16" s="128" t="s">
        <v>445</v>
      </c>
      <c r="L16" s="128" t="s">
        <v>445</v>
      </c>
      <c r="M16" s="128" t="s">
        <v>425</v>
      </c>
      <c r="N16" s="128" t="s">
        <v>425</v>
      </c>
      <c r="O16" s="1185"/>
    </row>
    <row r="17" spans="2:15" ht="14.25" customHeight="1" x14ac:dyDescent="0.2">
      <c r="B17" s="1187"/>
      <c r="C17" s="84">
        <v>12</v>
      </c>
      <c r="D17" s="85" t="s">
        <v>160</v>
      </c>
      <c r="E17" s="128" t="s">
        <v>430</v>
      </c>
      <c r="F17" s="128" t="s">
        <v>444</v>
      </c>
      <c r="G17" s="128" t="s">
        <v>444</v>
      </c>
      <c r="H17" s="128" t="s">
        <v>444</v>
      </c>
      <c r="I17" s="128" t="s">
        <v>430</v>
      </c>
      <c r="J17" s="128" t="s">
        <v>444</v>
      </c>
      <c r="K17" s="128" t="s">
        <v>444</v>
      </c>
      <c r="L17" s="128" t="s">
        <v>444</v>
      </c>
      <c r="M17" s="128" t="s">
        <v>428</v>
      </c>
      <c r="N17" s="128" t="s">
        <v>428</v>
      </c>
      <c r="O17" s="1185"/>
    </row>
    <row r="18" spans="2:15" ht="14.25" customHeight="1" x14ac:dyDescent="0.2">
      <c r="B18" s="1187"/>
      <c r="C18" s="84">
        <v>13</v>
      </c>
      <c r="D18" s="85" t="s">
        <v>161</v>
      </c>
      <c r="E18" s="128" t="s">
        <v>428</v>
      </c>
      <c r="F18" s="128" t="s">
        <v>428</v>
      </c>
      <c r="G18" s="128" t="s">
        <v>428</v>
      </c>
      <c r="H18" s="128" t="s">
        <v>428</v>
      </c>
      <c r="I18" s="128" t="s">
        <v>428</v>
      </c>
      <c r="J18" s="128" t="s">
        <v>428</v>
      </c>
      <c r="K18" s="128" t="s">
        <v>428</v>
      </c>
      <c r="L18" s="128" t="s">
        <v>428</v>
      </c>
      <c r="M18" s="128" t="s">
        <v>469</v>
      </c>
      <c r="N18" s="128" t="s">
        <v>469</v>
      </c>
      <c r="O18" s="1185"/>
    </row>
    <row r="19" spans="2:15" ht="14.25" customHeight="1" x14ac:dyDescent="0.2">
      <c r="B19" s="1187"/>
      <c r="C19" s="84">
        <v>14</v>
      </c>
      <c r="D19" s="85" t="s">
        <v>162</v>
      </c>
      <c r="E19" s="128" t="s">
        <v>433</v>
      </c>
      <c r="F19" s="128" t="s">
        <v>446</v>
      </c>
      <c r="G19" s="128" t="s">
        <v>446</v>
      </c>
      <c r="H19" s="128" t="s">
        <v>446</v>
      </c>
      <c r="I19" s="128" t="s">
        <v>433</v>
      </c>
      <c r="J19" s="128" t="s">
        <v>446</v>
      </c>
      <c r="K19" s="128" t="s">
        <v>446</v>
      </c>
      <c r="L19" s="128" t="s">
        <v>446</v>
      </c>
      <c r="M19" s="128" t="s">
        <v>477</v>
      </c>
      <c r="N19" s="129" t="s">
        <v>477</v>
      </c>
      <c r="O19" s="1185"/>
    </row>
    <row r="20" spans="2:15" ht="14.25" customHeight="1" x14ac:dyDescent="0.2">
      <c r="B20" s="1187"/>
      <c r="C20" s="84">
        <v>15</v>
      </c>
      <c r="D20" s="85" t="s">
        <v>163</v>
      </c>
      <c r="E20" s="128" t="s">
        <v>430</v>
      </c>
      <c r="F20" s="128" t="s">
        <v>444</v>
      </c>
      <c r="G20" s="128" t="s">
        <v>444</v>
      </c>
      <c r="H20" s="128" t="s">
        <v>444</v>
      </c>
      <c r="I20" s="128" t="s">
        <v>430</v>
      </c>
      <c r="J20" s="128" t="s">
        <v>444</v>
      </c>
      <c r="K20" s="128" t="s">
        <v>444</v>
      </c>
      <c r="L20" s="128" t="s">
        <v>444</v>
      </c>
      <c r="M20" s="128" t="s">
        <v>428</v>
      </c>
      <c r="N20" s="129" t="s">
        <v>428</v>
      </c>
      <c r="O20" s="1185"/>
    </row>
    <row r="21" spans="2:15" ht="14.25" customHeight="1" x14ac:dyDescent="0.2">
      <c r="B21" s="1187"/>
      <c r="C21" s="84">
        <v>16</v>
      </c>
      <c r="D21" s="85" t="s">
        <v>164</v>
      </c>
      <c r="E21" s="128" t="s">
        <v>432</v>
      </c>
      <c r="F21" s="128" t="s">
        <v>445</v>
      </c>
      <c r="G21" s="128" t="s">
        <v>445</v>
      </c>
      <c r="H21" s="128" t="s">
        <v>445</v>
      </c>
      <c r="I21" s="128" t="s">
        <v>432</v>
      </c>
      <c r="J21" s="128" t="s">
        <v>445</v>
      </c>
      <c r="K21" s="128" t="s">
        <v>445</v>
      </c>
      <c r="L21" s="128" t="s">
        <v>445</v>
      </c>
      <c r="M21" s="128" t="s">
        <v>446</v>
      </c>
      <c r="N21" s="129" t="s">
        <v>480</v>
      </c>
      <c r="O21" s="1185"/>
    </row>
    <row r="22" spans="2:15" ht="14.25" customHeight="1" x14ac:dyDescent="0.2">
      <c r="B22" s="1187"/>
      <c r="C22" s="84">
        <v>17</v>
      </c>
      <c r="D22" s="85" t="s">
        <v>165</v>
      </c>
      <c r="E22" s="128" t="s">
        <v>432</v>
      </c>
      <c r="F22" s="128" t="s">
        <v>445</v>
      </c>
      <c r="G22" s="128" t="s">
        <v>445</v>
      </c>
      <c r="H22" s="128" t="s">
        <v>445</v>
      </c>
      <c r="I22" s="128" t="s">
        <v>432</v>
      </c>
      <c r="J22" s="128" t="s">
        <v>445</v>
      </c>
      <c r="K22" s="128" t="s">
        <v>445</v>
      </c>
      <c r="L22" s="128" t="s">
        <v>445</v>
      </c>
      <c r="M22" s="128" t="s">
        <v>425</v>
      </c>
      <c r="N22" s="128" t="s">
        <v>425</v>
      </c>
      <c r="O22" s="1185"/>
    </row>
    <row r="23" spans="2:15" ht="14.25" customHeight="1" x14ac:dyDescent="0.2">
      <c r="B23" s="1187"/>
      <c r="C23" s="84">
        <v>18</v>
      </c>
      <c r="D23" s="85" t="s">
        <v>166</v>
      </c>
      <c r="E23" s="128" t="s">
        <v>434</v>
      </c>
      <c r="F23" s="128" t="s">
        <v>447</v>
      </c>
      <c r="G23" s="128" t="s">
        <v>447</v>
      </c>
      <c r="H23" s="128" t="s">
        <v>447</v>
      </c>
      <c r="I23" s="128" t="s">
        <v>434</v>
      </c>
      <c r="J23" s="128" t="s">
        <v>447</v>
      </c>
      <c r="K23" s="128" t="s">
        <v>447</v>
      </c>
      <c r="L23" s="128" t="s">
        <v>447</v>
      </c>
      <c r="M23" s="128" t="s">
        <v>478</v>
      </c>
      <c r="N23" s="128" t="s">
        <v>478</v>
      </c>
      <c r="O23" s="1185"/>
    </row>
    <row r="24" spans="2:15" ht="14.25" customHeight="1" x14ac:dyDescent="0.2">
      <c r="B24" s="1187"/>
      <c r="C24" s="84">
        <v>19</v>
      </c>
      <c r="D24" s="85" t="s">
        <v>169</v>
      </c>
      <c r="E24" s="128" t="s">
        <v>428</v>
      </c>
      <c r="F24" s="128" t="s">
        <v>428</v>
      </c>
      <c r="G24" s="128" t="s">
        <v>428</v>
      </c>
      <c r="H24" s="128" t="s">
        <v>428</v>
      </c>
      <c r="I24" s="128" t="s">
        <v>428</v>
      </c>
      <c r="J24" s="128" t="s">
        <v>428</v>
      </c>
      <c r="K24" s="128" t="s">
        <v>428</v>
      </c>
      <c r="L24" s="128" t="s">
        <v>428</v>
      </c>
      <c r="M24" s="128" t="s">
        <v>469</v>
      </c>
      <c r="N24" s="128" t="s">
        <v>469</v>
      </c>
      <c r="O24" s="1185"/>
    </row>
    <row r="25" spans="2:15" ht="14.25" customHeight="1" x14ac:dyDescent="0.2">
      <c r="B25" s="1187"/>
      <c r="C25" s="84">
        <v>20</v>
      </c>
      <c r="D25" s="85" t="s">
        <v>170</v>
      </c>
      <c r="E25" s="128" t="s">
        <v>434</v>
      </c>
      <c r="F25" s="128" t="s">
        <v>447</v>
      </c>
      <c r="G25" s="128" t="s">
        <v>447</v>
      </c>
      <c r="H25" s="128" t="s">
        <v>447</v>
      </c>
      <c r="I25" s="128" t="s">
        <v>434</v>
      </c>
      <c r="J25" s="128" t="s">
        <v>447</v>
      </c>
      <c r="K25" s="128" t="s">
        <v>447</v>
      </c>
      <c r="L25" s="128" t="s">
        <v>447</v>
      </c>
      <c r="M25" s="128" t="s">
        <v>478</v>
      </c>
      <c r="N25" s="129" t="s">
        <v>478</v>
      </c>
      <c r="O25" s="1185"/>
    </row>
    <row r="26" spans="2:15" ht="14.25" customHeight="1" x14ac:dyDescent="0.2">
      <c r="B26" s="1187"/>
      <c r="C26" s="84">
        <v>21</v>
      </c>
      <c r="D26" s="85" t="s">
        <v>171</v>
      </c>
      <c r="E26" s="128" t="s">
        <v>435</v>
      </c>
      <c r="F26" s="128" t="s">
        <v>448</v>
      </c>
      <c r="G26" s="128" t="s">
        <v>448</v>
      </c>
      <c r="H26" s="128" t="s">
        <v>448</v>
      </c>
      <c r="I26" s="128" t="s">
        <v>435</v>
      </c>
      <c r="J26" s="128" t="s">
        <v>448</v>
      </c>
      <c r="K26" s="128" t="s">
        <v>448</v>
      </c>
      <c r="L26" s="128" t="s">
        <v>448</v>
      </c>
      <c r="M26" s="128" t="s">
        <v>479</v>
      </c>
      <c r="N26" s="129" t="s">
        <v>479</v>
      </c>
      <c r="O26" s="1185"/>
    </row>
    <row r="27" spans="2:15" ht="14.25" customHeight="1" x14ac:dyDescent="0.2">
      <c r="B27" s="1187"/>
      <c r="C27" s="84">
        <v>22</v>
      </c>
      <c r="D27" s="85" t="s">
        <v>172</v>
      </c>
      <c r="E27" s="128" t="s">
        <v>430</v>
      </c>
      <c r="F27" s="128" t="s">
        <v>444</v>
      </c>
      <c r="G27" s="128" t="s">
        <v>444</v>
      </c>
      <c r="H27" s="128" t="s">
        <v>444</v>
      </c>
      <c r="I27" s="128" t="s">
        <v>430</v>
      </c>
      <c r="J27" s="128" t="s">
        <v>444</v>
      </c>
      <c r="K27" s="128" t="s">
        <v>444</v>
      </c>
      <c r="L27" s="128" t="s">
        <v>444</v>
      </c>
      <c r="M27" s="128" t="s">
        <v>428</v>
      </c>
      <c r="N27" s="129" t="s">
        <v>428</v>
      </c>
      <c r="O27" s="1185"/>
    </row>
    <row r="28" spans="2:15" ht="14.25" customHeight="1" x14ac:dyDescent="0.2">
      <c r="B28" s="1187"/>
      <c r="C28" s="84">
        <v>23</v>
      </c>
      <c r="D28" s="85" t="s">
        <v>173</v>
      </c>
      <c r="E28" s="128" t="s">
        <v>431</v>
      </c>
      <c r="F28" s="128" t="s">
        <v>426</v>
      </c>
      <c r="G28" s="128" t="s">
        <v>426</v>
      </c>
      <c r="H28" s="128" t="s">
        <v>426</v>
      </c>
      <c r="I28" s="128" t="s">
        <v>431</v>
      </c>
      <c r="J28" s="128" t="s">
        <v>426</v>
      </c>
      <c r="K28" s="128" t="s">
        <v>426</v>
      </c>
      <c r="L28" s="128" t="s">
        <v>426</v>
      </c>
      <c r="M28" s="128" t="s">
        <v>445</v>
      </c>
      <c r="N28" s="128" t="s">
        <v>445</v>
      </c>
      <c r="O28" s="1185"/>
    </row>
    <row r="29" spans="2:15" ht="14.25" customHeight="1" x14ac:dyDescent="0.2">
      <c r="B29" s="1187"/>
      <c r="C29" s="84">
        <v>24</v>
      </c>
      <c r="D29" s="85" t="s">
        <v>174</v>
      </c>
      <c r="E29" s="128" t="s">
        <v>431</v>
      </c>
      <c r="F29" s="128" t="s">
        <v>426</v>
      </c>
      <c r="G29" s="128" t="s">
        <v>426</v>
      </c>
      <c r="H29" s="128" t="s">
        <v>426</v>
      </c>
      <c r="I29" s="128" t="s">
        <v>431</v>
      </c>
      <c r="J29" s="128" t="s">
        <v>426</v>
      </c>
      <c r="K29" s="128" t="s">
        <v>426</v>
      </c>
      <c r="L29" s="128" t="s">
        <v>426</v>
      </c>
      <c r="M29" s="128" t="s">
        <v>428</v>
      </c>
      <c r="N29" s="128" t="s">
        <v>428</v>
      </c>
      <c r="O29" s="1185"/>
    </row>
    <row r="30" spans="2:15" ht="14.25" customHeight="1" x14ac:dyDescent="0.2">
      <c r="B30" s="1187"/>
      <c r="C30" s="114">
        <v>25</v>
      </c>
      <c r="D30" s="85" t="s">
        <v>235</v>
      </c>
      <c r="E30" s="130" t="s">
        <v>413</v>
      </c>
      <c r="F30" s="130" t="s">
        <v>413</v>
      </c>
      <c r="G30" s="130" t="s">
        <v>413</v>
      </c>
      <c r="H30" s="128" t="s">
        <v>413</v>
      </c>
      <c r="I30" s="130" t="s">
        <v>413</v>
      </c>
      <c r="J30" s="130" t="s">
        <v>413</v>
      </c>
      <c r="K30" s="130" t="s">
        <v>413</v>
      </c>
      <c r="L30" s="130" t="s">
        <v>413</v>
      </c>
      <c r="M30" s="130" t="s">
        <v>476</v>
      </c>
      <c r="N30" s="130" t="s">
        <v>476</v>
      </c>
      <c r="O30" s="1185"/>
    </row>
    <row r="31" spans="2:15" ht="14.25" customHeight="1" x14ac:dyDescent="0.2">
      <c r="B31" s="1187"/>
      <c r="C31" s="114">
        <v>26</v>
      </c>
      <c r="D31" s="85" t="s">
        <v>255</v>
      </c>
      <c r="E31" s="130" t="s">
        <v>372</v>
      </c>
      <c r="F31" s="130">
        <v>0.22</v>
      </c>
      <c r="G31" s="130" t="s">
        <v>372</v>
      </c>
      <c r="H31" s="128">
        <v>0.23</v>
      </c>
      <c r="I31" s="128" t="s">
        <v>371</v>
      </c>
      <c r="J31" s="130" t="s">
        <v>371</v>
      </c>
      <c r="K31" s="130">
        <v>0.13</v>
      </c>
      <c r="L31" s="128">
        <v>0.08</v>
      </c>
      <c r="M31" s="131" t="s">
        <v>371</v>
      </c>
      <c r="N31" s="131" t="s">
        <v>371</v>
      </c>
      <c r="O31" s="1185"/>
    </row>
    <row r="32" spans="2:15" ht="14.25" customHeight="1" x14ac:dyDescent="0.2">
      <c r="B32" s="1187"/>
      <c r="C32" s="114">
        <v>27</v>
      </c>
      <c r="D32" s="85" t="s">
        <v>256</v>
      </c>
      <c r="E32" s="128" t="s">
        <v>372</v>
      </c>
      <c r="F32" s="130" t="s">
        <v>468</v>
      </c>
      <c r="G32" s="128" t="s">
        <v>372</v>
      </c>
      <c r="H32" s="128" t="s">
        <v>427</v>
      </c>
      <c r="I32" s="128" t="s">
        <v>371</v>
      </c>
      <c r="J32" s="128" t="s">
        <v>371</v>
      </c>
      <c r="K32" s="128" t="s">
        <v>427</v>
      </c>
      <c r="L32" s="128" t="s">
        <v>427</v>
      </c>
      <c r="M32" s="128" t="s">
        <v>371</v>
      </c>
      <c r="N32" s="128" t="s">
        <v>371</v>
      </c>
      <c r="O32" s="1185"/>
    </row>
    <row r="33" spans="2:15" ht="14.25" customHeight="1" x14ac:dyDescent="0.2">
      <c r="B33" s="1188"/>
      <c r="C33" s="88">
        <v>28</v>
      </c>
      <c r="D33" s="85" t="s">
        <v>257</v>
      </c>
      <c r="E33" s="130" t="s">
        <v>372</v>
      </c>
      <c r="F33" s="130" t="s">
        <v>470</v>
      </c>
      <c r="G33" s="130" t="s">
        <v>372</v>
      </c>
      <c r="H33" s="995" t="s">
        <v>469</v>
      </c>
      <c r="I33" s="130" t="s">
        <v>371</v>
      </c>
      <c r="J33" s="130" t="s">
        <v>371</v>
      </c>
      <c r="K33" s="129" t="s">
        <v>469</v>
      </c>
      <c r="L33" s="995" t="s">
        <v>469</v>
      </c>
      <c r="M33" s="130" t="s">
        <v>371</v>
      </c>
      <c r="N33" s="130" t="s">
        <v>371</v>
      </c>
      <c r="O33" s="1185"/>
    </row>
    <row r="34" spans="2:15" ht="14.25" customHeight="1" x14ac:dyDescent="0.2">
      <c r="B34" s="1186" t="s">
        <v>258</v>
      </c>
      <c r="C34" s="115">
        <v>29</v>
      </c>
      <c r="D34" s="86" t="s">
        <v>175</v>
      </c>
      <c r="E34" s="87">
        <v>7.5</v>
      </c>
      <c r="F34" s="87">
        <v>7.7</v>
      </c>
      <c r="G34" s="134">
        <v>8</v>
      </c>
      <c r="H34" s="1017">
        <v>7.9</v>
      </c>
      <c r="I34" s="87">
        <v>7.6</v>
      </c>
      <c r="J34" s="87">
        <v>7.6</v>
      </c>
      <c r="K34" s="87">
        <v>7.8</v>
      </c>
      <c r="L34" s="87">
        <v>7.8</v>
      </c>
      <c r="M34" s="134">
        <v>11.4</v>
      </c>
      <c r="N34" s="87">
        <v>12.4</v>
      </c>
      <c r="O34" s="1184" t="s">
        <v>260</v>
      </c>
    </row>
    <row r="35" spans="2:15" ht="14.25" customHeight="1" x14ac:dyDescent="0.2">
      <c r="B35" s="1187"/>
      <c r="C35" s="84">
        <v>30</v>
      </c>
      <c r="D35" s="85" t="s">
        <v>367</v>
      </c>
      <c r="E35" s="132">
        <v>21.5</v>
      </c>
      <c r="F35" s="132">
        <v>15.1</v>
      </c>
      <c r="G35" s="132">
        <v>28.3</v>
      </c>
      <c r="H35" s="132">
        <v>25.9</v>
      </c>
      <c r="I35" s="113">
        <v>21.2</v>
      </c>
      <c r="J35" s="113">
        <v>20.6</v>
      </c>
      <c r="K35" s="132">
        <v>19.899999999999999</v>
      </c>
      <c r="L35" s="113">
        <v>4.5999999999999996</v>
      </c>
      <c r="M35" s="182">
        <v>30</v>
      </c>
      <c r="N35" s="182">
        <v>23</v>
      </c>
      <c r="O35" s="1185"/>
    </row>
    <row r="36" spans="2:15" ht="14.25" customHeight="1" x14ac:dyDescent="0.2">
      <c r="B36" s="1187"/>
      <c r="C36" s="84">
        <v>31</v>
      </c>
      <c r="D36" s="85" t="s">
        <v>252</v>
      </c>
      <c r="E36" s="113" t="s">
        <v>372</v>
      </c>
      <c r="F36" s="113">
        <v>0.3</v>
      </c>
      <c r="G36" s="113" t="s">
        <v>372</v>
      </c>
      <c r="H36" s="113" t="s">
        <v>427</v>
      </c>
      <c r="I36" s="113" t="s">
        <v>371</v>
      </c>
      <c r="J36" s="113" t="s">
        <v>371</v>
      </c>
      <c r="K36" s="113" t="s">
        <v>427</v>
      </c>
      <c r="L36" s="113" t="s">
        <v>427</v>
      </c>
      <c r="M36" s="133" t="s">
        <v>472</v>
      </c>
      <c r="N36" s="133" t="s">
        <v>472</v>
      </c>
      <c r="O36" s="1189" t="s">
        <v>262</v>
      </c>
    </row>
    <row r="37" spans="2:15" ht="14.25" customHeight="1" x14ac:dyDescent="0.2">
      <c r="B37" s="1187"/>
      <c r="C37" s="84">
        <v>32</v>
      </c>
      <c r="D37" s="85" t="s">
        <v>253</v>
      </c>
      <c r="E37" s="113" t="s">
        <v>372</v>
      </c>
      <c r="F37" s="132">
        <v>0.9</v>
      </c>
      <c r="G37" s="113" t="s">
        <v>372</v>
      </c>
      <c r="H37" s="113" t="s">
        <v>473</v>
      </c>
      <c r="I37" s="113" t="s">
        <v>371</v>
      </c>
      <c r="J37" s="113" t="s">
        <v>371</v>
      </c>
      <c r="K37" s="113" t="s">
        <v>472</v>
      </c>
      <c r="L37" s="113" t="s">
        <v>472</v>
      </c>
      <c r="M37" s="113" t="s">
        <v>475</v>
      </c>
      <c r="N37" s="113" t="s">
        <v>475</v>
      </c>
      <c r="O37" s="1189"/>
    </row>
    <row r="38" spans="2:15" ht="14.25" customHeight="1" x14ac:dyDescent="0.2">
      <c r="B38" s="1188"/>
      <c r="C38" s="88">
        <v>33</v>
      </c>
      <c r="D38" s="89" t="s">
        <v>254</v>
      </c>
      <c r="E38" s="116" t="s">
        <v>372</v>
      </c>
      <c r="F38" s="488">
        <v>4.5</v>
      </c>
      <c r="G38" s="116" t="s">
        <v>372</v>
      </c>
      <c r="H38" s="488">
        <v>2</v>
      </c>
      <c r="I38" s="116" t="s">
        <v>371</v>
      </c>
      <c r="J38" s="116" t="s">
        <v>371</v>
      </c>
      <c r="K38" s="116">
        <v>1.2</v>
      </c>
      <c r="L38" s="488">
        <v>3.9</v>
      </c>
      <c r="M38" s="116">
        <v>6.9</v>
      </c>
      <c r="N38" s="488">
        <v>6</v>
      </c>
      <c r="O38" s="117"/>
    </row>
    <row r="39" spans="2:15" ht="12.6" customHeight="1" x14ac:dyDescent="0.2"/>
    <row r="40" spans="2:15" ht="12.6" customHeight="1" x14ac:dyDescent="0.2"/>
    <row r="41" spans="2:15" ht="14.4" x14ac:dyDescent="0.2">
      <c r="D41" s="1159" t="s">
        <v>200</v>
      </c>
      <c r="E41" s="1159"/>
      <c r="F41" s="1159"/>
      <c r="G41" s="1159"/>
      <c r="H41" s="1159"/>
    </row>
    <row r="42" spans="2:15" ht="14.25" customHeight="1" x14ac:dyDescent="0.2">
      <c r="D42" s="1177" t="s">
        <v>366</v>
      </c>
      <c r="E42" s="1167"/>
      <c r="F42" s="1167"/>
      <c r="G42" s="1167"/>
      <c r="H42" s="1167"/>
      <c r="I42" s="1167"/>
      <c r="J42" s="1008"/>
    </row>
  </sheetData>
  <mergeCells count="14">
    <mergeCell ref="B1:G1"/>
    <mergeCell ref="D42:I42"/>
    <mergeCell ref="D41:H41"/>
    <mergeCell ref="I4:K4"/>
    <mergeCell ref="E4:F4"/>
    <mergeCell ref="G4:H4"/>
    <mergeCell ref="I3:O3"/>
    <mergeCell ref="B4:C5"/>
    <mergeCell ref="O4:O5"/>
    <mergeCell ref="O6:O33"/>
    <mergeCell ref="B6:B33"/>
    <mergeCell ref="B34:B38"/>
    <mergeCell ref="O36:O37"/>
    <mergeCell ref="O34:O35"/>
  </mergeCells>
  <phoneticPr fontId="4"/>
  <hyperlinks>
    <hyperlink ref="D42" r:id="rId1" display="http://www.pref.chiba.lg.jp/suidou/kyshisetsu/press/2011/odei.html" xr:uid="{00000000-0004-0000-0900-000000000000}"/>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B1:V52"/>
  <sheetViews>
    <sheetView view="pageBreakPreview" topLeftCell="A4" zoomScale="70" zoomScaleNormal="85" zoomScaleSheetLayoutView="70" workbookViewId="0">
      <selection activeCell="P30" sqref="P30"/>
    </sheetView>
  </sheetViews>
  <sheetFormatPr defaultColWidth="9" defaultRowHeight="13.2" x14ac:dyDescent="0.2"/>
  <cols>
    <col min="1" max="1" width="1.77734375" style="18" customWidth="1"/>
    <col min="2" max="2" width="18.109375" style="18" customWidth="1"/>
    <col min="3" max="5" width="23" style="18" customWidth="1"/>
    <col min="6" max="7" width="4" style="18" customWidth="1"/>
    <col min="8" max="8" width="7" style="18" customWidth="1"/>
    <col min="9" max="20" width="6.33203125" style="18" customWidth="1"/>
    <col min="21" max="21" width="9" style="18"/>
    <col min="22" max="22" width="10.77734375" style="18" customWidth="1"/>
    <col min="23" max="16384" width="9" style="18"/>
  </cols>
  <sheetData>
    <row r="1" spans="2:20" ht="21.6" thickBot="1" x14ac:dyDescent="0.25">
      <c r="B1" s="61" t="s">
        <v>130</v>
      </c>
      <c r="C1" s="39"/>
      <c r="D1" s="39"/>
      <c r="E1" s="39"/>
    </row>
    <row r="2" spans="2:20" ht="6.75" customHeight="1" thickTop="1" x14ac:dyDescent="0.2">
      <c r="B2" s="19"/>
      <c r="C2" s="19"/>
      <c r="D2" s="19"/>
      <c r="E2" s="19"/>
    </row>
    <row r="3" spans="2:20" s="21" customFormat="1" x14ac:dyDescent="0.2">
      <c r="B3" s="1206" t="s">
        <v>79</v>
      </c>
      <c r="C3" s="1206"/>
      <c r="D3" s="1206"/>
      <c r="E3" s="1206"/>
    </row>
    <row r="4" spans="2:20" s="21" customFormat="1" x14ac:dyDescent="0.2">
      <c r="B4" s="20"/>
      <c r="C4" s="20"/>
      <c r="D4" s="20"/>
      <c r="E4" s="20"/>
    </row>
    <row r="5" spans="2:20" s="21" customFormat="1" ht="16.5" customHeight="1" x14ac:dyDescent="0.2">
      <c r="B5" s="22" t="s">
        <v>80</v>
      </c>
      <c r="C5" s="22"/>
      <c r="D5" s="22"/>
      <c r="E5" s="22"/>
      <c r="H5" s="18" t="s">
        <v>149</v>
      </c>
      <c r="T5" s="38" t="s">
        <v>203</v>
      </c>
    </row>
    <row r="6" spans="2:20" s="21" customFormat="1" x14ac:dyDescent="0.2">
      <c r="B6" s="1195" t="s">
        <v>34</v>
      </c>
      <c r="C6" s="31" t="s">
        <v>81</v>
      </c>
      <c r="D6" s="31" t="s">
        <v>82</v>
      </c>
      <c r="E6" s="31" t="s">
        <v>83</v>
      </c>
      <c r="G6" s="45"/>
      <c r="H6" s="1199"/>
      <c r="I6" s="1196" t="s">
        <v>66</v>
      </c>
      <c r="J6" s="1190" t="s">
        <v>132</v>
      </c>
      <c r="K6" s="1190"/>
      <c r="L6" s="1190"/>
      <c r="M6" s="1190" t="s">
        <v>133</v>
      </c>
      <c r="N6" s="1190"/>
      <c r="O6" s="1196" t="s">
        <v>67</v>
      </c>
      <c r="P6" s="1190" t="s">
        <v>208</v>
      </c>
      <c r="Q6" s="1190"/>
      <c r="R6" s="1190"/>
      <c r="S6" s="1190"/>
      <c r="T6" s="1190" t="s">
        <v>68</v>
      </c>
    </row>
    <row r="7" spans="2:20" s="21" customFormat="1" x14ac:dyDescent="0.2">
      <c r="B7" s="1195"/>
      <c r="C7" s="32" t="s">
        <v>84</v>
      </c>
      <c r="D7" s="32" t="s">
        <v>85</v>
      </c>
      <c r="E7" s="32" t="s">
        <v>86</v>
      </c>
      <c r="G7" s="45"/>
      <c r="H7" s="1200"/>
      <c r="I7" s="1197"/>
      <c r="J7" s="1190"/>
      <c r="K7" s="1190"/>
      <c r="L7" s="1190"/>
      <c r="M7" s="1190"/>
      <c r="N7" s="1190"/>
      <c r="O7" s="1197"/>
      <c r="P7" s="1201" t="s">
        <v>208</v>
      </c>
      <c r="Q7" s="1202"/>
      <c r="R7" s="1198" t="s">
        <v>134</v>
      </c>
      <c r="S7" s="1190"/>
      <c r="T7" s="1190"/>
    </row>
    <row r="8" spans="2:20" s="21" customFormat="1" ht="25.5" customHeight="1" x14ac:dyDescent="0.2">
      <c r="B8" s="33" t="s">
        <v>87</v>
      </c>
      <c r="C8" s="24" t="s">
        <v>207</v>
      </c>
      <c r="D8" s="24" t="s">
        <v>88</v>
      </c>
      <c r="E8" s="24" t="s">
        <v>89</v>
      </c>
      <c r="G8" s="45"/>
      <c r="H8" s="46" t="s">
        <v>31</v>
      </c>
      <c r="I8" s="47" t="s">
        <v>136</v>
      </c>
      <c r="J8" s="48" t="s">
        <v>243</v>
      </c>
      <c r="K8" s="49" t="s">
        <v>128</v>
      </c>
      <c r="L8" s="50" t="s">
        <v>135</v>
      </c>
      <c r="M8" s="48" t="s">
        <v>135</v>
      </c>
      <c r="N8" s="50" t="s">
        <v>136</v>
      </c>
      <c r="O8" s="50" t="s">
        <v>139</v>
      </c>
      <c r="P8" s="16" t="s">
        <v>140</v>
      </c>
      <c r="Q8" s="50" t="s">
        <v>136</v>
      </c>
      <c r="R8" s="16" t="s">
        <v>141</v>
      </c>
      <c r="S8" s="50" t="s">
        <v>136</v>
      </c>
      <c r="T8" s="47" t="s">
        <v>136</v>
      </c>
    </row>
    <row r="9" spans="2:20" s="21" customFormat="1" ht="25.5" customHeight="1" x14ac:dyDescent="0.2">
      <c r="B9" s="33" t="s">
        <v>90</v>
      </c>
      <c r="C9" s="25" t="s">
        <v>91</v>
      </c>
      <c r="D9" s="23" t="s">
        <v>92</v>
      </c>
      <c r="E9" s="23" t="s">
        <v>93</v>
      </c>
      <c r="G9" s="37"/>
      <c r="H9" s="51" t="s">
        <v>69</v>
      </c>
      <c r="I9" s="52">
        <v>168.6</v>
      </c>
      <c r="J9" s="53">
        <v>607</v>
      </c>
      <c r="K9" s="54">
        <v>973.5</v>
      </c>
      <c r="L9" s="52">
        <v>3502</v>
      </c>
      <c r="M9" s="53">
        <v>225</v>
      </c>
      <c r="N9" s="52">
        <v>22.3</v>
      </c>
      <c r="O9" s="52">
        <v>1117.4000000000001</v>
      </c>
      <c r="P9" s="53">
        <v>26.3</v>
      </c>
      <c r="Q9" s="52">
        <v>21.7</v>
      </c>
      <c r="R9" s="53">
        <v>10.88</v>
      </c>
      <c r="S9" s="52">
        <v>3.24</v>
      </c>
      <c r="T9" s="55">
        <v>500.9</v>
      </c>
    </row>
    <row r="10" spans="2:20" s="21" customFormat="1" ht="25.5" customHeight="1" x14ac:dyDescent="0.2">
      <c r="B10" s="33" t="s">
        <v>94</v>
      </c>
      <c r="C10" s="23" t="s">
        <v>95</v>
      </c>
      <c r="D10" s="23" t="s">
        <v>96</v>
      </c>
      <c r="E10" s="23" t="s">
        <v>97</v>
      </c>
      <c r="G10" s="37"/>
      <c r="H10" s="56" t="s">
        <v>70</v>
      </c>
      <c r="I10" s="52">
        <v>155.4</v>
      </c>
      <c r="J10" s="53">
        <v>355.3</v>
      </c>
      <c r="K10" s="54">
        <v>1243.2</v>
      </c>
      <c r="L10" s="52">
        <v>2792.8</v>
      </c>
      <c r="M10" s="53">
        <v>345.8</v>
      </c>
      <c r="N10" s="52"/>
      <c r="O10" s="52">
        <v>1064.4000000000001</v>
      </c>
      <c r="P10" s="53">
        <v>56.03</v>
      </c>
      <c r="Q10" s="52">
        <v>2.0499999999999998</v>
      </c>
      <c r="R10" s="53">
        <v>34.17</v>
      </c>
      <c r="S10" s="52">
        <v>6.06</v>
      </c>
      <c r="T10" s="55">
        <v>689.7</v>
      </c>
    </row>
    <row r="11" spans="2:20" s="21" customFormat="1" ht="25.5" customHeight="1" x14ac:dyDescent="0.2">
      <c r="B11" s="33" t="s">
        <v>98</v>
      </c>
      <c r="C11" s="23" t="s">
        <v>99</v>
      </c>
      <c r="D11" s="23" t="s">
        <v>100</v>
      </c>
      <c r="E11" s="23" t="s">
        <v>27</v>
      </c>
      <c r="G11" s="37"/>
      <c r="H11" s="56" t="s">
        <v>71</v>
      </c>
      <c r="I11" s="52">
        <v>170.5</v>
      </c>
      <c r="J11" s="53">
        <v>388</v>
      </c>
      <c r="K11" s="54">
        <v>1048.5999999999999</v>
      </c>
      <c r="L11" s="52">
        <v>3325.9</v>
      </c>
      <c r="M11" s="53">
        <v>402.4</v>
      </c>
      <c r="N11" s="52"/>
      <c r="O11" s="52">
        <v>1250.4000000000001</v>
      </c>
      <c r="P11" s="53">
        <v>16.43</v>
      </c>
      <c r="Q11" s="52">
        <v>0.99</v>
      </c>
      <c r="R11" s="53">
        <v>4.0599999999999996</v>
      </c>
      <c r="S11" s="52">
        <v>0.41</v>
      </c>
      <c r="T11" s="55">
        <v>781.1</v>
      </c>
    </row>
    <row r="12" spans="2:20" s="21" customFormat="1" ht="25.5" customHeight="1" x14ac:dyDescent="0.2">
      <c r="B12" s="33" t="s">
        <v>101</v>
      </c>
      <c r="C12" s="23" t="s">
        <v>102</v>
      </c>
      <c r="D12" s="23" t="s">
        <v>102</v>
      </c>
      <c r="E12" s="23" t="s">
        <v>102</v>
      </c>
      <c r="G12" s="37"/>
      <c r="H12" s="56" t="s">
        <v>72</v>
      </c>
      <c r="I12" s="52">
        <v>274.27</v>
      </c>
      <c r="J12" s="53">
        <v>348.86</v>
      </c>
      <c r="K12" s="54">
        <v>903</v>
      </c>
      <c r="L12" s="52">
        <v>3672.8270000000002</v>
      </c>
      <c r="M12" s="53">
        <v>158.07</v>
      </c>
      <c r="N12" s="52"/>
      <c r="O12" s="52">
        <v>1255.123</v>
      </c>
      <c r="P12" s="53">
        <v>27.17</v>
      </c>
      <c r="Q12" s="52">
        <v>14.247000000000002</v>
      </c>
      <c r="R12" s="53">
        <v>8.6549999999999994</v>
      </c>
      <c r="S12" s="52">
        <v>0.19600000000000001</v>
      </c>
      <c r="T12" s="55">
        <v>584.91499999999996</v>
      </c>
    </row>
    <row r="13" spans="2:20" s="21" customFormat="1" ht="25.5" customHeight="1" x14ac:dyDescent="0.2">
      <c r="B13" s="33" t="s">
        <v>103</v>
      </c>
      <c r="C13" s="23" t="s">
        <v>104</v>
      </c>
      <c r="D13" s="23" t="s">
        <v>317</v>
      </c>
      <c r="E13" s="23" t="s">
        <v>317</v>
      </c>
      <c r="G13" s="37"/>
      <c r="H13" s="56" t="s">
        <v>73</v>
      </c>
      <c r="I13" s="52">
        <v>191</v>
      </c>
      <c r="J13" s="53">
        <v>366</v>
      </c>
      <c r="K13" s="54">
        <v>862.8</v>
      </c>
      <c r="L13" s="52">
        <v>2671.8</v>
      </c>
      <c r="M13" s="53">
        <v>138.5</v>
      </c>
      <c r="N13" s="52"/>
      <c r="O13" s="52">
        <v>1515.8</v>
      </c>
      <c r="P13" s="53">
        <v>72.739999999999995</v>
      </c>
      <c r="Q13" s="52">
        <v>60.25</v>
      </c>
      <c r="R13" s="53">
        <v>12.11</v>
      </c>
      <c r="S13" s="52">
        <v>4.3499999999999996</v>
      </c>
      <c r="T13" s="55">
        <v>877.8</v>
      </c>
    </row>
    <row r="14" spans="2:20" s="21" customFormat="1" ht="25.5" customHeight="1" x14ac:dyDescent="0.2">
      <c r="B14" s="33" t="s">
        <v>105</v>
      </c>
      <c r="C14" s="23" t="s">
        <v>104</v>
      </c>
      <c r="D14" s="23" t="s">
        <v>102</v>
      </c>
      <c r="E14" s="23" t="s">
        <v>102</v>
      </c>
      <c r="G14" s="37"/>
      <c r="H14" s="56" t="s">
        <v>74</v>
      </c>
      <c r="I14" s="52">
        <v>180.76</v>
      </c>
      <c r="J14" s="53">
        <v>405.41799999999995</v>
      </c>
      <c r="K14" s="54">
        <v>991.94500000000005</v>
      </c>
      <c r="L14" s="52">
        <v>2263.7470000000003</v>
      </c>
      <c r="M14" s="53">
        <v>387.28</v>
      </c>
      <c r="N14" s="52"/>
      <c r="O14" s="52">
        <v>1147.5219999999999</v>
      </c>
      <c r="P14" s="53">
        <v>7.2860000000000005</v>
      </c>
      <c r="Q14" s="52">
        <v>4.1610000000000005</v>
      </c>
      <c r="R14" s="53">
        <v>3.105</v>
      </c>
      <c r="S14" s="52">
        <v>0.55900000000000005</v>
      </c>
      <c r="T14" s="55">
        <v>638.77199999999993</v>
      </c>
    </row>
    <row r="15" spans="2:20" s="21" customFormat="1" ht="25.5" customHeight="1" x14ac:dyDescent="0.2">
      <c r="B15" s="33" t="s">
        <v>29</v>
      </c>
      <c r="C15" s="23" t="s">
        <v>318</v>
      </c>
      <c r="D15" s="23" t="s">
        <v>318</v>
      </c>
      <c r="E15" s="23" t="s">
        <v>318</v>
      </c>
      <c r="G15" s="37"/>
      <c r="H15" s="56" t="s">
        <v>75</v>
      </c>
      <c r="I15" s="52">
        <v>149.03</v>
      </c>
      <c r="J15" s="53">
        <v>273.39999999999992</v>
      </c>
      <c r="K15" s="54">
        <v>743</v>
      </c>
      <c r="L15" s="52">
        <v>3390.605</v>
      </c>
      <c r="M15" s="53">
        <v>330.95</v>
      </c>
      <c r="N15" s="52"/>
      <c r="O15" s="52">
        <v>1383.7</v>
      </c>
      <c r="P15" s="53">
        <v>40.527000000000001</v>
      </c>
      <c r="Q15" s="52">
        <v>13.498000000000001</v>
      </c>
      <c r="R15" s="53">
        <v>7.8339999999999996</v>
      </c>
      <c r="S15" s="52">
        <v>2.0449999999999995</v>
      </c>
      <c r="T15" s="55">
        <v>602.6</v>
      </c>
    </row>
    <row r="16" spans="2:20" s="21" customFormat="1" ht="25.5" customHeight="1" x14ac:dyDescent="0.2">
      <c r="B16" s="33" t="s">
        <v>106</v>
      </c>
      <c r="C16" s="23" t="s">
        <v>319</v>
      </c>
      <c r="D16" s="23" t="s">
        <v>319</v>
      </c>
      <c r="E16" s="23" t="s">
        <v>319</v>
      </c>
      <c r="G16" s="37"/>
      <c r="H16" s="56" t="s">
        <v>76</v>
      </c>
      <c r="I16" s="57">
        <v>199</v>
      </c>
      <c r="J16" s="58">
        <v>207</v>
      </c>
      <c r="K16" s="59">
        <v>692</v>
      </c>
      <c r="L16" s="57">
        <v>3789</v>
      </c>
      <c r="M16" s="58">
        <v>176</v>
      </c>
      <c r="N16" s="17"/>
      <c r="O16" s="57">
        <v>1516</v>
      </c>
      <c r="P16" s="58">
        <v>2</v>
      </c>
      <c r="Q16" s="57">
        <v>2</v>
      </c>
      <c r="R16" s="58">
        <v>0</v>
      </c>
      <c r="S16" s="57">
        <v>0.1</v>
      </c>
      <c r="T16" s="60">
        <v>493</v>
      </c>
    </row>
    <row r="17" spans="2:20" s="21" customFormat="1" ht="25.5" customHeight="1" x14ac:dyDescent="0.2">
      <c r="B17" s="33" t="s">
        <v>107</v>
      </c>
      <c r="C17" s="23" t="s">
        <v>320</v>
      </c>
      <c r="D17" s="23" t="s">
        <v>320</v>
      </c>
      <c r="E17" s="23" t="s">
        <v>320</v>
      </c>
      <c r="G17" s="37"/>
      <c r="H17" s="56" t="s">
        <v>77</v>
      </c>
      <c r="I17" s="52">
        <v>264</v>
      </c>
      <c r="J17" s="53">
        <v>238</v>
      </c>
      <c r="K17" s="54">
        <v>719</v>
      </c>
      <c r="L17" s="52">
        <v>4313</v>
      </c>
      <c r="M17" s="53">
        <v>248</v>
      </c>
      <c r="N17" s="52"/>
      <c r="O17" s="52">
        <v>1320</v>
      </c>
      <c r="P17" s="53">
        <v>26</v>
      </c>
      <c r="Q17" s="52">
        <v>6</v>
      </c>
      <c r="R17" s="53">
        <v>6</v>
      </c>
      <c r="S17" s="52">
        <v>0.1</v>
      </c>
      <c r="T17" s="55">
        <v>485</v>
      </c>
    </row>
    <row r="18" spans="2:20" s="21" customFormat="1" ht="25.5" customHeight="1" x14ac:dyDescent="0.2">
      <c r="B18" s="33" t="s">
        <v>108</v>
      </c>
      <c r="C18" s="23" t="s">
        <v>321</v>
      </c>
      <c r="D18" s="23" t="s">
        <v>321</v>
      </c>
      <c r="E18" s="23" t="s">
        <v>321</v>
      </c>
      <c r="G18" s="18"/>
      <c r="H18" s="35" t="s">
        <v>216</v>
      </c>
      <c r="I18" s="57">
        <v>226</v>
      </c>
      <c r="J18" s="58">
        <v>338</v>
      </c>
      <c r="K18" s="59">
        <v>635</v>
      </c>
      <c r="L18" s="57">
        <v>4523</v>
      </c>
      <c r="M18" s="58">
        <v>256</v>
      </c>
      <c r="N18" s="17"/>
      <c r="O18" s="57">
        <v>1302</v>
      </c>
      <c r="P18" s="58">
        <v>32</v>
      </c>
      <c r="Q18" s="57">
        <v>8</v>
      </c>
      <c r="R18" s="58">
        <v>12</v>
      </c>
      <c r="S18" s="57">
        <v>0</v>
      </c>
      <c r="T18" s="60">
        <v>991</v>
      </c>
    </row>
    <row r="19" spans="2:20" s="21" customFormat="1" ht="25.5" customHeight="1" x14ac:dyDescent="0.2">
      <c r="B19" s="33" t="s">
        <v>109</v>
      </c>
      <c r="C19" s="23" t="s">
        <v>320</v>
      </c>
      <c r="D19" s="23" t="s">
        <v>320</v>
      </c>
      <c r="E19" s="23" t="s">
        <v>320</v>
      </c>
      <c r="H19" s="35" t="s">
        <v>217</v>
      </c>
      <c r="I19" s="97">
        <v>236</v>
      </c>
      <c r="J19" s="98">
        <v>354</v>
      </c>
      <c r="K19" s="99">
        <v>710</v>
      </c>
      <c r="L19" s="97">
        <v>3509</v>
      </c>
      <c r="M19" s="98">
        <v>448</v>
      </c>
      <c r="N19" s="100"/>
      <c r="O19" s="97">
        <v>1067</v>
      </c>
      <c r="P19" s="98">
        <v>47</v>
      </c>
      <c r="Q19" s="97">
        <v>16</v>
      </c>
      <c r="R19" s="53">
        <v>8.4</v>
      </c>
      <c r="S19" s="52">
        <v>0.3</v>
      </c>
      <c r="T19" s="101">
        <v>684</v>
      </c>
    </row>
    <row r="20" spans="2:20" s="21" customFormat="1" ht="25.5" customHeight="1" x14ac:dyDescent="0.2">
      <c r="B20" s="1209" t="s">
        <v>110</v>
      </c>
      <c r="C20" s="26" t="s">
        <v>111</v>
      </c>
      <c r="D20" s="1195" t="s">
        <v>112</v>
      </c>
      <c r="E20" s="1195" t="s">
        <v>113</v>
      </c>
      <c r="H20" s="35" t="s">
        <v>242</v>
      </c>
      <c r="I20" s="97">
        <v>228.96299999999999</v>
      </c>
      <c r="J20" s="98">
        <v>366</v>
      </c>
      <c r="K20" s="99">
        <v>633</v>
      </c>
      <c r="L20" s="97">
        <v>3434</v>
      </c>
      <c r="M20" s="98">
        <v>187.28</v>
      </c>
      <c r="N20" s="100"/>
      <c r="O20" s="97">
        <v>1329.769</v>
      </c>
      <c r="P20" s="98">
        <v>22.513000000000002</v>
      </c>
      <c r="Q20" s="97">
        <v>5.8070000000000004</v>
      </c>
      <c r="R20" s="53">
        <v>7.9349999999999996</v>
      </c>
      <c r="S20" s="52">
        <v>1.611</v>
      </c>
      <c r="T20" s="101">
        <v>937.13800000000003</v>
      </c>
    </row>
    <row r="21" spans="2:20" s="21" customFormat="1" ht="25.5" customHeight="1" x14ac:dyDescent="0.2">
      <c r="B21" s="1209"/>
      <c r="C21" s="27" t="s">
        <v>114</v>
      </c>
      <c r="D21" s="1195"/>
      <c r="E21" s="1195"/>
      <c r="H21" s="35" t="s">
        <v>251</v>
      </c>
      <c r="I21" s="97">
        <v>337.1</v>
      </c>
      <c r="J21" s="98">
        <v>495.7</v>
      </c>
      <c r="K21" s="99">
        <v>630.86199999999997</v>
      </c>
      <c r="L21" s="97">
        <v>4077.0120000000002</v>
      </c>
      <c r="M21" s="98">
        <v>66.39</v>
      </c>
      <c r="N21" s="100"/>
      <c r="O21" s="97">
        <v>1130.4000000000001</v>
      </c>
      <c r="P21" s="98">
        <v>10.3</v>
      </c>
      <c r="Q21" s="97">
        <v>8.4</v>
      </c>
      <c r="R21" s="53">
        <v>1.5</v>
      </c>
      <c r="S21" s="52">
        <v>0.9</v>
      </c>
      <c r="T21" s="101">
        <v>828.6</v>
      </c>
    </row>
    <row r="22" spans="2:20" s="21" customFormat="1" ht="25.5" customHeight="1" x14ac:dyDescent="0.2">
      <c r="B22" s="33" t="s">
        <v>35</v>
      </c>
      <c r="C22" s="23" t="s">
        <v>27</v>
      </c>
      <c r="D22" s="23" t="s">
        <v>115</v>
      </c>
      <c r="E22" s="23" t="s">
        <v>115</v>
      </c>
      <c r="H22" s="35" t="s">
        <v>264</v>
      </c>
      <c r="I22" s="97">
        <v>248.43700000000001</v>
      </c>
      <c r="J22" s="98">
        <v>435.35</v>
      </c>
      <c r="K22" s="99">
        <v>769.88800000000003</v>
      </c>
      <c r="L22" s="97">
        <v>3418.8760000000002</v>
      </c>
      <c r="M22" s="98">
        <v>6.59</v>
      </c>
      <c r="N22" s="100"/>
      <c r="O22" s="97">
        <v>1375</v>
      </c>
      <c r="P22" s="98">
        <v>14</v>
      </c>
      <c r="Q22" s="97">
        <v>6.3</v>
      </c>
      <c r="R22" s="98">
        <v>2.9</v>
      </c>
      <c r="S22" s="97">
        <v>0.6</v>
      </c>
      <c r="T22" s="101">
        <v>783.8</v>
      </c>
    </row>
    <row r="23" spans="2:20" s="21" customFormat="1" ht="25.5" customHeight="1" x14ac:dyDescent="0.2">
      <c r="B23" s="33" t="s">
        <v>116</v>
      </c>
      <c r="C23" s="23" t="s">
        <v>27</v>
      </c>
      <c r="D23" s="23" t="s">
        <v>117</v>
      </c>
      <c r="E23" s="23" t="s">
        <v>27</v>
      </c>
      <c r="H23" s="56" t="s">
        <v>265</v>
      </c>
      <c r="I23" s="52">
        <v>252.12200000000001</v>
      </c>
      <c r="J23" s="122">
        <v>544.40200000000004</v>
      </c>
      <c r="K23" s="123">
        <v>874.70100000000002</v>
      </c>
      <c r="L23" s="124">
        <v>4020.5349999999999</v>
      </c>
      <c r="M23" s="53">
        <v>58.58</v>
      </c>
      <c r="N23" s="125"/>
      <c r="O23" s="52">
        <v>956.90800000000002</v>
      </c>
      <c r="P23" s="53">
        <v>49.158000000000001</v>
      </c>
      <c r="Q23" s="52">
        <v>9.8829999999999991</v>
      </c>
      <c r="R23" s="126">
        <v>11.733000000000001</v>
      </c>
      <c r="S23" s="127">
        <v>6.3380000000000001</v>
      </c>
      <c r="T23" s="55">
        <v>654.51499999999999</v>
      </c>
    </row>
    <row r="24" spans="2:20" s="21" customFormat="1" ht="25.5" customHeight="1" x14ac:dyDescent="0.2">
      <c r="B24" s="1203" t="s">
        <v>118</v>
      </c>
      <c r="C24" s="1192" t="s">
        <v>119</v>
      </c>
      <c r="D24" s="1192" t="s">
        <v>178</v>
      </c>
      <c r="E24" s="1192" t="s">
        <v>120</v>
      </c>
      <c r="H24" s="56" t="s">
        <v>270</v>
      </c>
      <c r="I24" s="52">
        <v>343.64</v>
      </c>
      <c r="J24" s="122">
        <f>697066/1000</f>
        <v>697.06600000000003</v>
      </c>
      <c r="K24" s="123">
        <f>799090/1000</f>
        <v>799.09</v>
      </c>
      <c r="L24" s="124">
        <f>3403615/1000</f>
        <v>3403.6149999999998</v>
      </c>
      <c r="M24" s="53">
        <f>111400/1000</f>
        <v>111.4</v>
      </c>
      <c r="N24" s="125"/>
      <c r="O24" s="52">
        <v>900.64700000000005</v>
      </c>
      <c r="P24" s="53">
        <v>19.640999999999998</v>
      </c>
      <c r="Q24" s="52">
        <v>11.369</v>
      </c>
      <c r="R24" s="126">
        <v>2.9540000000000002</v>
      </c>
      <c r="S24" s="127">
        <v>2.2349999999999999</v>
      </c>
      <c r="T24" s="55">
        <v>951</v>
      </c>
    </row>
    <row r="25" spans="2:20" s="21" customFormat="1" ht="25.5" customHeight="1" x14ac:dyDescent="0.2">
      <c r="B25" s="1204"/>
      <c r="C25" s="1193"/>
      <c r="D25" s="1193"/>
      <c r="E25" s="1193"/>
      <c r="H25" s="212" t="s">
        <v>269</v>
      </c>
      <c r="I25" s="57">
        <f>231532.86/1000</f>
        <v>231.53286</v>
      </c>
      <c r="J25" s="213">
        <f>577962/1000</f>
        <v>577.96199999999999</v>
      </c>
      <c r="K25" s="214">
        <f>1047528/1000</f>
        <v>1047.528</v>
      </c>
      <c r="L25" s="215">
        <f>1732023/1000</f>
        <v>1732.0229999999999</v>
      </c>
      <c r="M25" s="58">
        <f>108600/1000</f>
        <v>108.6</v>
      </c>
      <c r="N25" s="17"/>
      <c r="O25" s="57">
        <f>896901/1000</f>
        <v>896.90099999999995</v>
      </c>
      <c r="P25" s="58">
        <f>6088/1000</f>
        <v>6.0880000000000001</v>
      </c>
      <c r="Q25" s="57">
        <f>11725/1000</f>
        <v>11.725</v>
      </c>
      <c r="R25" s="216">
        <f>1241/1000</f>
        <v>1.2410000000000001</v>
      </c>
      <c r="S25" s="217">
        <f>1694/1000</f>
        <v>1.694</v>
      </c>
      <c r="T25" s="60">
        <f>698774/1000</f>
        <v>698.774</v>
      </c>
    </row>
    <row r="26" spans="2:20" s="21" customFormat="1" ht="25.5" customHeight="1" x14ac:dyDescent="0.2">
      <c r="B26" s="1204"/>
      <c r="C26" s="1194"/>
      <c r="D26" s="1194"/>
      <c r="E26" s="1194"/>
      <c r="G26" s="36"/>
      <c r="H26" s="35" t="s">
        <v>271</v>
      </c>
      <c r="I26" s="97">
        <f>245597/1000</f>
        <v>245.59700000000001</v>
      </c>
      <c r="J26" s="849">
        <f>524040/1000</f>
        <v>524.04</v>
      </c>
      <c r="K26" s="850">
        <f>931134/1000</f>
        <v>931.13400000000001</v>
      </c>
      <c r="L26" s="851">
        <f>2452573/1000</f>
        <v>2452.5729999999999</v>
      </c>
      <c r="M26" s="98">
        <f>41100/1000</f>
        <v>41.1</v>
      </c>
      <c r="N26" s="100"/>
      <c r="O26" s="97">
        <f>880836/1000</f>
        <v>880.83600000000001</v>
      </c>
      <c r="P26" s="98">
        <f>3768/1000</f>
        <v>3.7679999999999998</v>
      </c>
      <c r="Q26" s="97">
        <f>6101/1000</f>
        <v>6.101</v>
      </c>
      <c r="R26" s="852">
        <f>58/1000</f>
        <v>5.8000000000000003E-2</v>
      </c>
      <c r="S26" s="853">
        <f>605/1000</f>
        <v>0.60499999999999998</v>
      </c>
      <c r="T26" s="101">
        <f>897367/1000</f>
        <v>897.36699999999996</v>
      </c>
    </row>
    <row r="27" spans="2:20" s="21" customFormat="1" ht="25.5" customHeight="1" x14ac:dyDescent="0.2">
      <c r="B27" s="1204"/>
      <c r="C27" s="1210" t="s">
        <v>121</v>
      </c>
      <c r="D27" s="1211"/>
      <c r="E27" s="1212"/>
      <c r="G27" s="36"/>
      <c r="H27" s="35" t="s">
        <v>368</v>
      </c>
      <c r="I27" s="97">
        <v>266</v>
      </c>
      <c r="J27" s="849">
        <v>510</v>
      </c>
      <c r="K27" s="850">
        <v>906</v>
      </c>
      <c r="L27" s="851">
        <v>2508</v>
      </c>
      <c r="M27" s="98">
        <v>31</v>
      </c>
      <c r="N27" s="100"/>
      <c r="O27" s="97">
        <v>578</v>
      </c>
      <c r="P27" s="98">
        <v>3</v>
      </c>
      <c r="Q27" s="97">
        <v>4</v>
      </c>
      <c r="R27" s="852">
        <v>0</v>
      </c>
      <c r="S27" s="853">
        <v>2</v>
      </c>
      <c r="T27" s="101">
        <v>672</v>
      </c>
    </row>
    <row r="28" spans="2:20" s="21" customFormat="1" ht="25.5" customHeight="1" x14ac:dyDescent="0.2">
      <c r="B28" s="1204"/>
      <c r="C28" s="1213"/>
      <c r="D28" s="1214"/>
      <c r="E28" s="1215"/>
      <c r="G28" s="36"/>
      <c r="H28" s="35" t="s">
        <v>395</v>
      </c>
      <c r="I28" s="97">
        <v>308</v>
      </c>
      <c r="J28" s="849">
        <v>589</v>
      </c>
      <c r="K28" s="850">
        <v>693</v>
      </c>
      <c r="L28" s="851">
        <v>4362</v>
      </c>
      <c r="M28" s="98">
        <v>43</v>
      </c>
      <c r="N28" s="100"/>
      <c r="O28" s="97">
        <v>494</v>
      </c>
      <c r="P28" s="98">
        <v>3</v>
      </c>
      <c r="Q28" s="97">
        <v>4</v>
      </c>
      <c r="R28" s="852">
        <v>0</v>
      </c>
      <c r="S28" s="853">
        <v>2</v>
      </c>
      <c r="T28" s="101">
        <v>855</v>
      </c>
    </row>
    <row r="29" spans="2:20" s="21" customFormat="1" ht="25.5" customHeight="1" x14ac:dyDescent="0.2">
      <c r="B29" s="1204"/>
      <c r="C29" s="1216"/>
      <c r="D29" s="1217"/>
      <c r="E29" s="1218"/>
      <c r="G29" s="36"/>
      <c r="H29" s="35" t="s">
        <v>397</v>
      </c>
      <c r="I29" s="97">
        <v>243</v>
      </c>
      <c r="J29" s="849">
        <v>833</v>
      </c>
      <c r="K29" s="850">
        <v>839</v>
      </c>
      <c r="L29" s="851">
        <v>2837</v>
      </c>
      <c r="M29" s="98">
        <v>98</v>
      </c>
      <c r="N29" s="100"/>
      <c r="O29" s="97">
        <v>667</v>
      </c>
      <c r="P29" s="98">
        <v>4</v>
      </c>
      <c r="Q29" s="97">
        <v>4</v>
      </c>
      <c r="R29" s="852">
        <v>1</v>
      </c>
      <c r="S29" s="853">
        <v>1</v>
      </c>
      <c r="T29" s="101">
        <v>1097</v>
      </c>
    </row>
    <row r="30" spans="2:20" s="21" customFormat="1" ht="25.5" customHeight="1" x14ac:dyDescent="0.2">
      <c r="B30" s="1204"/>
      <c r="C30" s="1210" t="s">
        <v>122</v>
      </c>
      <c r="D30" s="1211"/>
      <c r="E30" s="1212"/>
      <c r="H30" s="202" t="s">
        <v>398</v>
      </c>
      <c r="I30" s="203">
        <v>170</v>
      </c>
      <c r="J30" s="204">
        <v>729</v>
      </c>
      <c r="K30" s="205">
        <v>655</v>
      </c>
      <c r="L30" s="206">
        <v>3151</v>
      </c>
      <c r="M30" s="207">
        <v>22</v>
      </c>
      <c r="N30" s="208"/>
      <c r="O30" s="203">
        <v>739</v>
      </c>
      <c r="P30" s="207">
        <v>4</v>
      </c>
      <c r="Q30" s="203">
        <v>4</v>
      </c>
      <c r="R30" s="209">
        <v>1</v>
      </c>
      <c r="S30" s="210">
        <v>0</v>
      </c>
      <c r="T30" s="211">
        <v>550</v>
      </c>
    </row>
    <row r="31" spans="2:20" s="21" customFormat="1" ht="25.5" customHeight="1" x14ac:dyDescent="0.2">
      <c r="B31" s="1204"/>
      <c r="C31" s="1213"/>
      <c r="D31" s="1214"/>
      <c r="E31" s="1215"/>
    </row>
    <row r="32" spans="2:20" s="21" customFormat="1" ht="25.5" customHeight="1" x14ac:dyDescent="0.2">
      <c r="B32" s="1205"/>
      <c r="C32" s="1216"/>
      <c r="D32" s="1217"/>
      <c r="E32" s="1218"/>
      <c r="G32" s="79" t="s">
        <v>142</v>
      </c>
      <c r="H32" s="36" t="s">
        <v>135</v>
      </c>
      <c r="I32" s="37" t="s">
        <v>143</v>
      </c>
      <c r="J32" s="37"/>
      <c r="K32" s="37"/>
      <c r="L32" s="37"/>
      <c r="M32" s="37"/>
      <c r="N32" s="36" t="s">
        <v>128</v>
      </c>
      <c r="O32" s="37" t="s">
        <v>144</v>
      </c>
      <c r="P32" s="37"/>
      <c r="Q32" s="37"/>
    </row>
    <row r="33" spans="2:22" s="21" customFormat="1" ht="19.5" customHeight="1" x14ac:dyDescent="0.2">
      <c r="B33" s="1203" t="s">
        <v>123</v>
      </c>
      <c r="C33" s="26" t="s">
        <v>30</v>
      </c>
      <c r="D33" s="26" t="s">
        <v>124</v>
      </c>
      <c r="E33" s="26" t="s">
        <v>125</v>
      </c>
      <c r="G33" s="37"/>
      <c r="H33" s="36" t="s">
        <v>136</v>
      </c>
      <c r="I33" s="37" t="s">
        <v>145</v>
      </c>
      <c r="J33" s="37"/>
      <c r="K33" s="37"/>
      <c r="L33" s="37"/>
      <c r="M33" s="37"/>
      <c r="N33" s="36" t="s">
        <v>138</v>
      </c>
      <c r="O33" s="37" t="s">
        <v>146</v>
      </c>
      <c r="P33" s="37"/>
      <c r="Q33" s="37"/>
    </row>
    <row r="34" spans="2:22" s="21" customFormat="1" ht="19.5" customHeight="1" x14ac:dyDescent="0.2">
      <c r="B34" s="1204"/>
      <c r="C34" s="28" t="s">
        <v>25</v>
      </c>
      <c r="D34" s="28" t="s">
        <v>209</v>
      </c>
      <c r="E34" s="28"/>
      <c r="H34" s="36" t="s">
        <v>137</v>
      </c>
      <c r="I34" s="37" t="s">
        <v>147</v>
      </c>
      <c r="J34" s="37"/>
      <c r="K34" s="37"/>
      <c r="L34" s="37"/>
      <c r="M34" s="37"/>
      <c r="N34" s="36" t="s">
        <v>139</v>
      </c>
      <c r="O34" s="37" t="s">
        <v>148</v>
      </c>
      <c r="P34" s="37"/>
      <c r="Q34" s="37"/>
    </row>
    <row r="35" spans="2:22" s="21" customFormat="1" ht="19.5" customHeight="1" x14ac:dyDescent="0.2">
      <c r="B35" s="1204"/>
      <c r="C35" s="28"/>
      <c r="D35" s="28" t="s">
        <v>210</v>
      </c>
      <c r="E35" s="28"/>
      <c r="G35" s="928" t="s">
        <v>392</v>
      </c>
      <c r="H35" s="21" t="s">
        <v>402</v>
      </c>
    </row>
    <row r="36" spans="2:22" s="21" customFormat="1" ht="19.5" customHeight="1" x14ac:dyDescent="0.2">
      <c r="B36" s="1205"/>
      <c r="C36" s="27"/>
      <c r="D36" s="27" t="s">
        <v>126</v>
      </c>
      <c r="E36" s="27"/>
      <c r="G36" s="928" t="s">
        <v>399</v>
      </c>
      <c r="H36" s="21" t="s">
        <v>400</v>
      </c>
      <c r="I36" s="944"/>
      <c r="J36" s="944"/>
      <c r="K36" s="944"/>
      <c r="L36" s="944"/>
      <c r="M36" s="944"/>
      <c r="N36" s="944"/>
      <c r="O36" s="944"/>
      <c r="P36" s="944"/>
      <c r="Q36" s="944"/>
      <c r="R36" s="944"/>
      <c r="S36" s="944"/>
      <c r="T36" s="944"/>
    </row>
    <row r="37" spans="2:22" s="21" customFormat="1" ht="19.5" customHeight="1" x14ac:dyDescent="0.2">
      <c r="B37" s="29"/>
      <c r="C37" s="29"/>
      <c r="D37" s="29"/>
      <c r="E37" s="29"/>
      <c r="G37" s="45" t="s">
        <v>403</v>
      </c>
      <c r="H37" s="21" t="s">
        <v>401</v>
      </c>
      <c r="I37" s="944"/>
      <c r="J37" s="944"/>
      <c r="K37" s="944"/>
      <c r="L37" s="944"/>
      <c r="M37" s="944"/>
      <c r="N37" s="944"/>
      <c r="O37" s="944"/>
      <c r="P37" s="944"/>
      <c r="Q37" s="944"/>
      <c r="R37" s="944"/>
      <c r="S37" s="944"/>
      <c r="T37" s="944"/>
    </row>
    <row r="38" spans="2:22" s="21" customFormat="1" ht="19.5" customHeight="1" x14ac:dyDescent="0.2">
      <c r="B38" s="22" t="s">
        <v>127</v>
      </c>
      <c r="C38" s="22"/>
      <c r="D38" s="22"/>
      <c r="E38" s="22"/>
    </row>
    <row r="39" spans="2:22" s="21" customFormat="1" ht="19.5" customHeight="1" x14ac:dyDescent="0.2">
      <c r="B39" s="33" t="s">
        <v>34</v>
      </c>
      <c r="C39" s="1207" t="s">
        <v>212</v>
      </c>
      <c r="D39" s="1208"/>
    </row>
    <row r="40" spans="2:22" s="21" customFormat="1" ht="19.5" customHeight="1" x14ac:dyDescent="0.2">
      <c r="B40" s="33" t="s">
        <v>87</v>
      </c>
      <c r="C40" s="1191" t="s">
        <v>131</v>
      </c>
      <c r="D40" s="1191"/>
    </row>
    <row r="41" spans="2:22" s="21" customFormat="1" ht="27.75" customHeight="1" x14ac:dyDescent="0.2">
      <c r="B41" s="33" t="s">
        <v>129</v>
      </c>
      <c r="C41" s="30">
        <v>0.75</v>
      </c>
      <c r="D41" s="30">
        <v>0.75</v>
      </c>
    </row>
    <row r="42" spans="2:22" s="21" customFormat="1" ht="19.5" customHeight="1" x14ac:dyDescent="0.2">
      <c r="B42" s="33" t="s">
        <v>123</v>
      </c>
      <c r="C42" s="23" t="s">
        <v>209</v>
      </c>
      <c r="D42" s="23" t="s">
        <v>210</v>
      </c>
    </row>
    <row r="43" spans="2:22" s="21" customFormat="1" ht="19.5" customHeight="1" x14ac:dyDescent="0.2">
      <c r="B43" s="22" t="s">
        <v>211</v>
      </c>
      <c r="C43" s="22"/>
      <c r="D43" s="22"/>
      <c r="E43" s="22"/>
    </row>
    <row r="44" spans="2:22" s="21" customFormat="1" ht="12" x14ac:dyDescent="0.2"/>
    <row r="45" spans="2:22" s="21" customFormat="1" ht="12" x14ac:dyDescent="0.2"/>
    <row r="46" spans="2:22" s="21" customFormat="1" x14ac:dyDescent="0.2">
      <c r="B46" s="18"/>
      <c r="C46" s="18"/>
      <c r="D46" s="18"/>
      <c r="E46" s="18"/>
    </row>
    <row r="47" spans="2:22" x14ac:dyDescent="0.2">
      <c r="G47" s="21"/>
      <c r="H47" s="21"/>
      <c r="I47" s="21"/>
      <c r="J47" s="21"/>
      <c r="K47" s="21"/>
      <c r="L47" s="21"/>
      <c r="M47" s="21"/>
      <c r="N47" s="21"/>
      <c r="O47" s="21"/>
      <c r="P47" s="21"/>
      <c r="Q47" s="21"/>
      <c r="R47" s="21"/>
      <c r="S47" s="21"/>
      <c r="T47" s="21"/>
      <c r="U47" s="21"/>
      <c r="V47" s="21"/>
    </row>
    <row r="48" spans="2:22" x14ac:dyDescent="0.2">
      <c r="G48" s="21"/>
      <c r="H48" s="21"/>
      <c r="I48" s="21"/>
      <c r="J48" s="21"/>
      <c r="K48" s="21"/>
      <c r="L48" s="21"/>
      <c r="M48" s="21"/>
      <c r="N48" s="21"/>
      <c r="O48" s="21"/>
      <c r="P48" s="21"/>
      <c r="Q48" s="21"/>
      <c r="R48" s="21"/>
      <c r="S48" s="21"/>
      <c r="T48" s="21"/>
      <c r="U48" s="21"/>
      <c r="V48" s="21"/>
    </row>
    <row r="49" spans="7:22" x14ac:dyDescent="0.2">
      <c r="G49" s="21"/>
      <c r="H49" s="21"/>
      <c r="I49" s="21"/>
      <c r="J49" s="21"/>
      <c r="K49" s="21"/>
      <c r="L49" s="21"/>
      <c r="M49" s="21"/>
      <c r="N49" s="21"/>
      <c r="O49" s="21"/>
      <c r="P49" s="21"/>
      <c r="Q49" s="21"/>
      <c r="R49" s="21"/>
      <c r="S49" s="21"/>
      <c r="T49" s="21"/>
      <c r="U49" s="21"/>
      <c r="V49" s="21"/>
    </row>
    <row r="50" spans="7:22" x14ac:dyDescent="0.2">
      <c r="G50" s="21"/>
      <c r="H50" s="21"/>
      <c r="I50" s="21"/>
      <c r="J50" s="21"/>
      <c r="K50" s="21"/>
      <c r="L50" s="21"/>
      <c r="M50" s="21"/>
      <c r="N50" s="21"/>
      <c r="O50" s="21"/>
      <c r="P50" s="21"/>
      <c r="Q50" s="21"/>
      <c r="R50" s="21"/>
      <c r="S50" s="21"/>
      <c r="T50" s="21"/>
      <c r="U50" s="21"/>
      <c r="V50" s="21"/>
    </row>
    <row r="51" spans="7:22" x14ac:dyDescent="0.2">
      <c r="G51" s="21"/>
      <c r="H51" s="21"/>
      <c r="I51" s="21"/>
      <c r="J51" s="21"/>
      <c r="K51" s="21"/>
      <c r="L51" s="21"/>
      <c r="M51" s="21"/>
      <c r="N51" s="21"/>
      <c r="O51" s="21"/>
      <c r="P51" s="21"/>
      <c r="Q51" s="21"/>
      <c r="R51" s="21"/>
      <c r="S51" s="21"/>
      <c r="T51" s="21"/>
      <c r="U51" s="21"/>
      <c r="V51" s="21"/>
    </row>
    <row r="52" spans="7:22" x14ac:dyDescent="0.2">
      <c r="G52" s="21"/>
      <c r="H52" s="21"/>
      <c r="I52" s="21"/>
      <c r="J52" s="21"/>
      <c r="K52" s="21"/>
      <c r="L52" s="21"/>
      <c r="M52" s="21"/>
      <c r="N52" s="21"/>
      <c r="O52" s="21"/>
      <c r="P52" s="21"/>
      <c r="Q52" s="21"/>
      <c r="R52" s="21"/>
      <c r="S52" s="21"/>
      <c r="T52" s="21"/>
      <c r="U52" s="21"/>
      <c r="V52" s="21"/>
    </row>
  </sheetData>
  <mergeCells count="23">
    <mergeCell ref="B24:B32"/>
    <mergeCell ref="B3:E3"/>
    <mergeCell ref="B33:B36"/>
    <mergeCell ref="C39:D39"/>
    <mergeCell ref="B20:B21"/>
    <mergeCell ref="C30:E32"/>
    <mergeCell ref="C27:E29"/>
    <mergeCell ref="C24:C26"/>
    <mergeCell ref="D20:D21"/>
    <mergeCell ref="B6:B7"/>
    <mergeCell ref="T6:T7"/>
    <mergeCell ref="C40:D40"/>
    <mergeCell ref="D24:D26"/>
    <mergeCell ref="E24:E26"/>
    <mergeCell ref="E20:E21"/>
    <mergeCell ref="I6:I7"/>
    <mergeCell ref="O6:O7"/>
    <mergeCell ref="R7:S7"/>
    <mergeCell ref="M6:N7"/>
    <mergeCell ref="P6:S6"/>
    <mergeCell ref="H6:H7"/>
    <mergeCell ref="J6:L7"/>
    <mergeCell ref="P7:Q7"/>
  </mergeCells>
  <phoneticPr fontId="4"/>
  <pageMargins left="0.86614173228346458" right="0.23622047244094491" top="0.59055118110236227" bottom="0.74803149606299213" header="0.31496062992125984" footer="0.31496062992125984"/>
  <pageSetup paperSize="9" scale="83" orientation="portrait" r:id="rId1"/>
  <rowBreaks count="3" manualBreakCount="3">
    <brk id="12" max="16383" man="1"/>
    <brk id="26" max="16383" man="1"/>
    <brk id="42" max="16383" man="1"/>
  </rowBreaks>
  <colBreaks count="4" manualBreakCount="4">
    <brk id="5" max="1048575" man="1"/>
    <brk id="6" max="1048575" man="1"/>
    <brk id="13" max="1048575" man="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422"/>
  <sheetViews>
    <sheetView view="pageBreakPreview" zoomScale="80" zoomScaleNormal="85" zoomScaleSheetLayoutView="80" workbookViewId="0">
      <pane xSplit="1" ySplit="3" topLeftCell="B387" activePane="bottomRight" state="frozen"/>
      <selection activeCell="I119" sqref="I119"/>
      <selection pane="topRight" activeCell="I119" sqref="I119"/>
      <selection pane="bottomLeft" activeCell="I119" sqref="I119"/>
      <selection pane="bottomRight" activeCell="AM397" sqref="AM397"/>
    </sheetView>
  </sheetViews>
  <sheetFormatPr defaultRowHeight="13.2" x14ac:dyDescent="0.2"/>
  <cols>
    <col min="1" max="1" width="4.109375" customWidth="1"/>
    <col min="2" max="2" width="3.33203125" customWidth="1"/>
    <col min="3" max="3" width="4.6640625" customWidth="1"/>
    <col min="4" max="31" width="5.33203125" customWidth="1"/>
    <col min="32" max="32" width="8.6640625" customWidth="1"/>
    <col min="33" max="33" width="6.6640625" customWidth="1"/>
    <col min="34" max="34" width="8.88671875" customWidth="1"/>
    <col min="35" max="35" width="1.88671875" customWidth="1"/>
    <col min="36" max="36" width="12.109375" customWidth="1"/>
    <col min="37" max="37" width="5.6640625" customWidth="1"/>
    <col min="38" max="41" width="5.21875" customWidth="1"/>
  </cols>
  <sheetData>
    <row r="1" spans="1:41" ht="16.2" x14ac:dyDescent="0.2">
      <c r="B1" s="1063" t="s">
        <v>30</v>
      </c>
      <c r="C1" s="1063"/>
      <c r="D1" s="1063"/>
      <c r="E1" s="1063"/>
      <c r="F1" s="381"/>
      <c r="G1" s="381" t="str">
        <f>南八幡!G1</f>
        <v>令和７年度</v>
      </c>
      <c r="H1" s="34"/>
      <c r="O1" s="34"/>
      <c r="P1" s="34"/>
      <c r="Q1" s="34"/>
      <c r="R1" s="34"/>
      <c r="S1" s="34"/>
      <c r="T1" s="34"/>
      <c r="U1" s="34"/>
      <c r="V1" s="34"/>
      <c r="W1" s="34"/>
      <c r="X1" s="34"/>
      <c r="Y1" s="34"/>
      <c r="Z1" s="34"/>
      <c r="AA1" s="34"/>
      <c r="AB1" s="34"/>
      <c r="AD1" s="34"/>
      <c r="AE1" s="34"/>
      <c r="AF1" s="34"/>
      <c r="AG1" s="34"/>
    </row>
    <row r="2" spans="1:41" ht="27.75" customHeight="1" x14ac:dyDescent="0.2">
      <c r="A2" s="327" t="s">
        <v>336</v>
      </c>
      <c r="B2" s="333" t="s">
        <v>0</v>
      </c>
      <c r="C2" s="333" t="s">
        <v>10</v>
      </c>
      <c r="D2" s="226" t="s">
        <v>1</v>
      </c>
      <c r="E2" s="319" t="s">
        <v>295</v>
      </c>
      <c r="F2" s="319" t="s">
        <v>296</v>
      </c>
      <c r="G2" s="1054" t="s">
        <v>6</v>
      </c>
      <c r="H2" s="1055"/>
      <c r="I2" s="1054" t="s">
        <v>7</v>
      </c>
      <c r="J2" s="1055"/>
      <c r="K2" s="1054" t="s">
        <v>26</v>
      </c>
      <c r="L2" s="1055"/>
      <c r="M2" s="1069" t="s">
        <v>282</v>
      </c>
      <c r="N2" s="1070"/>
      <c r="O2" s="1054" t="s">
        <v>8</v>
      </c>
      <c r="P2" s="1055"/>
      <c r="Q2" s="1079" t="s">
        <v>306</v>
      </c>
      <c r="R2" s="1080"/>
      <c r="S2" s="1073" t="s">
        <v>307</v>
      </c>
      <c r="T2" s="1074"/>
      <c r="U2" s="1075" t="s">
        <v>312</v>
      </c>
      <c r="V2" s="1076"/>
      <c r="W2" s="1077" t="s">
        <v>313</v>
      </c>
      <c r="X2" s="1078"/>
      <c r="Y2" s="1075" t="s">
        <v>308</v>
      </c>
      <c r="Z2" s="1081"/>
      <c r="AA2" s="1071" t="s">
        <v>281</v>
      </c>
      <c r="AB2" s="1072"/>
      <c r="AC2" s="258" t="s">
        <v>314</v>
      </c>
      <c r="AD2" s="260" t="s">
        <v>309</v>
      </c>
      <c r="AE2" s="265" t="s">
        <v>310</v>
      </c>
      <c r="AF2" s="1100" t="s">
        <v>204</v>
      </c>
      <c r="AG2" s="1101"/>
      <c r="AH2" s="1102"/>
      <c r="AI2" s="1"/>
      <c r="AJ2" s="1039" t="s">
        <v>3</v>
      </c>
      <c r="AK2" s="1040"/>
      <c r="AL2" s="1040"/>
      <c r="AM2" s="1040"/>
      <c r="AN2" s="1040"/>
      <c r="AO2" s="1041"/>
    </row>
    <row r="3" spans="1:41" ht="13.5" customHeight="1" x14ac:dyDescent="0.2">
      <c r="A3" s="444"/>
      <c r="B3" s="335"/>
      <c r="C3" s="335"/>
      <c r="D3" s="318"/>
      <c r="E3" s="41"/>
      <c r="F3" s="41"/>
      <c r="G3" s="42" t="s">
        <v>4</v>
      </c>
      <c r="H3" s="43" t="s">
        <v>5</v>
      </c>
      <c r="I3" s="42" t="s">
        <v>4</v>
      </c>
      <c r="J3" s="43" t="s">
        <v>5</v>
      </c>
      <c r="K3" s="42" t="s">
        <v>4</v>
      </c>
      <c r="L3" s="43" t="s">
        <v>5</v>
      </c>
      <c r="M3" s="264" t="s">
        <v>4</v>
      </c>
      <c r="N3" s="43" t="s">
        <v>5</v>
      </c>
      <c r="O3" s="42" t="s">
        <v>4</v>
      </c>
      <c r="P3" s="43" t="s">
        <v>5</v>
      </c>
      <c r="Q3" s="259" t="s">
        <v>4</v>
      </c>
      <c r="R3" s="43" t="s">
        <v>5</v>
      </c>
      <c r="S3" s="259" t="s">
        <v>4</v>
      </c>
      <c r="T3" s="43" t="s">
        <v>5</v>
      </c>
      <c r="U3" s="259" t="s">
        <v>4</v>
      </c>
      <c r="V3" s="43" t="s">
        <v>5</v>
      </c>
      <c r="W3" s="42" t="s">
        <v>4</v>
      </c>
      <c r="X3" s="43" t="s">
        <v>5</v>
      </c>
      <c r="Y3" s="42" t="s">
        <v>285</v>
      </c>
      <c r="Z3" s="264" t="s">
        <v>5</v>
      </c>
      <c r="AA3" s="42" t="s">
        <v>4</v>
      </c>
      <c r="AB3" s="43" t="s">
        <v>5</v>
      </c>
      <c r="AC3" s="264" t="s">
        <v>5</v>
      </c>
      <c r="AD3" s="262" t="s">
        <v>5</v>
      </c>
      <c r="AE3" s="262" t="s">
        <v>5</v>
      </c>
      <c r="AF3" s="378" t="s">
        <v>283</v>
      </c>
      <c r="AG3" s="380" t="s">
        <v>291</v>
      </c>
      <c r="AH3" s="379" t="s">
        <v>292</v>
      </c>
      <c r="AI3" s="82"/>
      <c r="AJ3" s="1042"/>
      <c r="AK3" s="1043"/>
      <c r="AL3" s="1043"/>
      <c r="AM3" s="1043"/>
      <c r="AN3" s="1043"/>
      <c r="AO3" s="1044"/>
    </row>
    <row r="4" spans="1:41" ht="13.5" customHeight="1" x14ac:dyDescent="0.2">
      <c r="A4" s="1065" t="s">
        <v>18</v>
      </c>
      <c r="B4" s="329">
        <f>南八幡!B4</f>
        <v>45748</v>
      </c>
      <c r="C4" s="433" t="str">
        <f>IF(B4="","",IF(WEEKDAY(B4)=1,"(日)",IF(WEEKDAY(B4)=2,"(月)",IF(WEEKDAY(B4)=3,"(火)",IF(WEEKDAY(B4)=4,"(水)",IF(WEEKDAY(B4)=5,"(木)",IF(WEEKDAY(B4)=6,"(金)","(土)")))))))</f>
        <v>(火)</v>
      </c>
      <c r="D4" s="492" t="s">
        <v>404</v>
      </c>
      <c r="E4" s="493">
        <v>32.5</v>
      </c>
      <c r="F4" s="494">
        <v>5</v>
      </c>
      <c r="G4" s="10">
        <v>10</v>
      </c>
      <c r="H4" s="218">
        <v>12</v>
      </c>
      <c r="I4" s="495">
        <v>37.6</v>
      </c>
      <c r="J4" s="496">
        <v>5.7</v>
      </c>
      <c r="K4" s="10">
        <v>9.11</v>
      </c>
      <c r="L4" s="218">
        <v>7.09</v>
      </c>
      <c r="M4" s="510">
        <v>42.2</v>
      </c>
      <c r="N4" s="497">
        <v>7</v>
      </c>
      <c r="O4" s="495">
        <v>28.2</v>
      </c>
      <c r="P4" s="496">
        <v>30</v>
      </c>
      <c r="Q4" s="627">
        <v>78</v>
      </c>
      <c r="R4" s="497">
        <v>54</v>
      </c>
      <c r="S4" s="627">
        <v>103</v>
      </c>
      <c r="T4" s="497">
        <v>113</v>
      </c>
      <c r="U4" s="627">
        <v>67</v>
      </c>
      <c r="V4" s="497">
        <v>70</v>
      </c>
      <c r="W4" s="628">
        <v>36</v>
      </c>
      <c r="X4" s="497">
        <v>43</v>
      </c>
      <c r="Y4" s="10">
        <v>27.7</v>
      </c>
      <c r="Z4" s="629">
        <v>29.1</v>
      </c>
      <c r="AA4" s="495">
        <v>26.7</v>
      </c>
      <c r="AB4" s="496">
        <v>10.9</v>
      </c>
      <c r="AC4" s="630">
        <v>0</v>
      </c>
      <c r="AD4" s="501">
        <v>190</v>
      </c>
      <c r="AE4" s="631">
        <v>0</v>
      </c>
      <c r="AF4" s="632">
        <v>5389</v>
      </c>
      <c r="AG4" s="633">
        <v>2413</v>
      </c>
      <c r="AH4" s="634">
        <v>1952</v>
      </c>
      <c r="AI4" s="111"/>
      <c r="AJ4" s="266" t="s">
        <v>284</v>
      </c>
      <c r="AK4" s="365"/>
      <c r="AL4" s="1092">
        <v>45757</v>
      </c>
      <c r="AM4" s="1093"/>
      <c r="AN4" s="1084">
        <v>45775</v>
      </c>
      <c r="AO4" s="1085"/>
    </row>
    <row r="5" spans="1:41" x14ac:dyDescent="0.2">
      <c r="A5" s="1065"/>
      <c r="B5" s="330">
        <f>南八幡!B5</f>
        <v>45749</v>
      </c>
      <c r="C5" s="434" t="str">
        <f t="shared" ref="C5:C33" si="0">IF(B5="","",IF(WEEKDAY(B5)=1,"(日)",IF(WEEKDAY(B5)=2,"(月)",IF(WEEKDAY(B5)=3,"(火)",IF(WEEKDAY(B5)=4,"(水)",IF(WEEKDAY(B5)=5,"(木)",IF(WEEKDAY(B5)=6,"(金)","(土)")))))))</f>
        <v>(水)</v>
      </c>
      <c r="D5" s="502" t="s">
        <v>404</v>
      </c>
      <c r="E5" s="503">
        <v>37.4</v>
      </c>
      <c r="F5" s="504">
        <v>9</v>
      </c>
      <c r="G5" s="11">
        <v>11.5</v>
      </c>
      <c r="H5" s="219">
        <v>11.5</v>
      </c>
      <c r="I5" s="12">
        <v>35.200000000000003</v>
      </c>
      <c r="J5" s="221">
        <v>4.9000000000000004</v>
      </c>
      <c r="K5" s="11">
        <v>9.02</v>
      </c>
      <c r="L5" s="369">
        <v>7.05</v>
      </c>
      <c r="M5" s="112">
        <v>35.299999999999997</v>
      </c>
      <c r="N5" s="220">
        <v>1.9</v>
      </c>
      <c r="O5" s="12">
        <v>24.9</v>
      </c>
      <c r="P5" s="221">
        <v>26.8</v>
      </c>
      <c r="Q5" s="635">
        <v>64</v>
      </c>
      <c r="R5" s="220">
        <v>48</v>
      </c>
      <c r="S5" s="635">
        <v>100</v>
      </c>
      <c r="T5" s="220">
        <v>102</v>
      </c>
      <c r="U5" s="635">
        <v>58</v>
      </c>
      <c r="V5" s="220">
        <v>72</v>
      </c>
      <c r="W5" s="112">
        <v>42</v>
      </c>
      <c r="X5" s="220">
        <v>30</v>
      </c>
      <c r="Y5" s="11">
        <v>25.6</v>
      </c>
      <c r="Z5" s="636">
        <v>24.1</v>
      </c>
      <c r="AA5" s="12">
        <v>22.8</v>
      </c>
      <c r="AB5" s="221">
        <v>9.5</v>
      </c>
      <c r="AC5" s="637">
        <v>0</v>
      </c>
      <c r="AD5" s="507">
        <v>230</v>
      </c>
      <c r="AE5" s="638">
        <v>0</v>
      </c>
      <c r="AF5" s="639">
        <v>4185</v>
      </c>
      <c r="AG5" s="640">
        <v>2164</v>
      </c>
      <c r="AH5" s="641">
        <v>2318</v>
      </c>
      <c r="AI5" s="111"/>
      <c r="AJ5" s="311" t="s">
        <v>2</v>
      </c>
      <c r="AK5" s="346" t="s">
        <v>303</v>
      </c>
      <c r="AL5" s="1086">
        <v>15</v>
      </c>
      <c r="AM5" s="1087"/>
      <c r="AN5" s="1086">
        <v>20</v>
      </c>
      <c r="AO5" s="1087"/>
    </row>
    <row r="6" spans="1:41" x14ac:dyDescent="0.2">
      <c r="A6" s="1065"/>
      <c r="B6" s="330">
        <f>南八幡!B6</f>
        <v>45750</v>
      </c>
      <c r="C6" s="434" t="str">
        <f t="shared" si="0"/>
        <v>(木)</v>
      </c>
      <c r="D6" s="502" t="s">
        <v>404</v>
      </c>
      <c r="E6" s="503">
        <v>7.3</v>
      </c>
      <c r="F6" s="504">
        <v>8</v>
      </c>
      <c r="G6" s="11">
        <v>12</v>
      </c>
      <c r="H6" s="219">
        <v>12</v>
      </c>
      <c r="I6" s="12">
        <v>26.3</v>
      </c>
      <c r="J6" s="221">
        <v>4.0999999999999996</v>
      </c>
      <c r="K6" s="11">
        <v>7.47</v>
      </c>
      <c r="L6" s="369">
        <v>6.91</v>
      </c>
      <c r="M6" s="112">
        <v>29.6</v>
      </c>
      <c r="N6" s="220">
        <v>3.9</v>
      </c>
      <c r="O6" s="12">
        <v>22.1</v>
      </c>
      <c r="P6" s="221">
        <v>23.7</v>
      </c>
      <c r="Q6" s="635">
        <v>48</v>
      </c>
      <c r="R6" s="220">
        <v>36</v>
      </c>
      <c r="S6" s="635">
        <v>86</v>
      </c>
      <c r="T6" s="220">
        <v>94</v>
      </c>
      <c r="U6" s="635">
        <v>55</v>
      </c>
      <c r="V6" s="220">
        <v>62</v>
      </c>
      <c r="W6" s="112">
        <v>31</v>
      </c>
      <c r="X6" s="220">
        <v>32</v>
      </c>
      <c r="Y6" s="11">
        <v>15.6</v>
      </c>
      <c r="Z6" s="636">
        <v>20.2</v>
      </c>
      <c r="AA6" s="12">
        <v>15.8</v>
      </c>
      <c r="AB6" s="221">
        <v>9.1999999999999993</v>
      </c>
      <c r="AC6" s="637">
        <v>0</v>
      </c>
      <c r="AD6" s="507">
        <v>200</v>
      </c>
      <c r="AE6" s="638">
        <v>0</v>
      </c>
      <c r="AF6" s="639">
        <v>4458</v>
      </c>
      <c r="AG6" s="640">
        <v>1497</v>
      </c>
      <c r="AH6" s="641">
        <v>2196</v>
      </c>
      <c r="AI6" s="111"/>
      <c r="AJ6" s="4" t="s">
        <v>19</v>
      </c>
      <c r="AK6" s="5" t="s">
        <v>20</v>
      </c>
      <c r="AL6" s="6" t="s">
        <v>21</v>
      </c>
      <c r="AM6" s="5" t="s">
        <v>22</v>
      </c>
      <c r="AN6" s="6" t="s">
        <v>21</v>
      </c>
      <c r="AO6" s="5" t="s">
        <v>22</v>
      </c>
    </row>
    <row r="7" spans="1:41" x14ac:dyDescent="0.2">
      <c r="A7" s="1065"/>
      <c r="B7" s="330">
        <f>南八幡!B7</f>
        <v>45751</v>
      </c>
      <c r="C7" s="434" t="str">
        <f t="shared" si="0"/>
        <v>(金)</v>
      </c>
      <c r="D7" s="502" t="s">
        <v>405</v>
      </c>
      <c r="E7" s="503"/>
      <c r="F7" s="504">
        <v>7</v>
      </c>
      <c r="G7" s="11">
        <v>11</v>
      </c>
      <c r="H7" s="219">
        <v>12</v>
      </c>
      <c r="I7" s="12">
        <v>16.399999999999999</v>
      </c>
      <c r="J7" s="221">
        <v>3.3</v>
      </c>
      <c r="K7" s="11">
        <v>7.6</v>
      </c>
      <c r="L7" s="369">
        <v>7.09</v>
      </c>
      <c r="M7" s="112">
        <v>29.8</v>
      </c>
      <c r="N7" s="220">
        <v>5.5</v>
      </c>
      <c r="O7" s="12">
        <v>18.3</v>
      </c>
      <c r="P7" s="221">
        <v>19.3</v>
      </c>
      <c r="Q7" s="635">
        <v>49</v>
      </c>
      <c r="R7" s="220">
        <v>39</v>
      </c>
      <c r="S7" s="635">
        <v>92</v>
      </c>
      <c r="T7" s="220">
        <v>84</v>
      </c>
      <c r="U7" s="635">
        <v>49</v>
      </c>
      <c r="V7" s="220">
        <v>52</v>
      </c>
      <c r="W7" s="112">
        <v>43</v>
      </c>
      <c r="X7" s="220">
        <v>32</v>
      </c>
      <c r="Y7" s="11">
        <v>17</v>
      </c>
      <c r="Z7" s="636">
        <v>17.8</v>
      </c>
      <c r="AA7" s="12">
        <v>14.5</v>
      </c>
      <c r="AB7" s="221">
        <v>11.4</v>
      </c>
      <c r="AC7" s="637">
        <v>0.05</v>
      </c>
      <c r="AD7" s="507">
        <v>170</v>
      </c>
      <c r="AE7" s="638">
        <v>0</v>
      </c>
      <c r="AF7" s="639">
        <v>4646</v>
      </c>
      <c r="AG7" s="640">
        <v>842</v>
      </c>
      <c r="AH7" s="641">
        <v>1868</v>
      </c>
      <c r="AI7" s="111"/>
      <c r="AJ7" s="2" t="s">
        <v>182</v>
      </c>
      <c r="AK7" s="398" t="s">
        <v>11</v>
      </c>
      <c r="AL7" s="10">
        <v>17.5</v>
      </c>
      <c r="AM7" s="218">
        <v>17</v>
      </c>
      <c r="AN7" s="10">
        <v>19.5</v>
      </c>
      <c r="AO7" s="218">
        <v>20</v>
      </c>
    </row>
    <row r="8" spans="1:41" x14ac:dyDescent="0.2">
      <c r="A8" s="1065"/>
      <c r="B8" s="330">
        <f>南八幡!B8</f>
        <v>45752</v>
      </c>
      <c r="C8" s="434" t="str">
        <f t="shared" si="0"/>
        <v>(土)</v>
      </c>
      <c r="D8" s="502" t="s">
        <v>405</v>
      </c>
      <c r="E8" s="503"/>
      <c r="F8" s="504">
        <v>10</v>
      </c>
      <c r="G8" s="11">
        <v>12.5</v>
      </c>
      <c r="H8" s="219">
        <v>10</v>
      </c>
      <c r="I8" s="12">
        <v>20.100000000000001</v>
      </c>
      <c r="J8" s="221">
        <v>4.4000000000000004</v>
      </c>
      <c r="K8" s="11">
        <v>7.61</v>
      </c>
      <c r="L8" s="369">
        <v>7.02</v>
      </c>
      <c r="M8" s="112">
        <v>29.3</v>
      </c>
      <c r="N8" s="220">
        <v>7.6</v>
      </c>
      <c r="O8" s="12">
        <v>20.3</v>
      </c>
      <c r="P8" s="221">
        <v>20.3</v>
      </c>
      <c r="Q8" s="635">
        <v>56</v>
      </c>
      <c r="R8" s="220">
        <v>35</v>
      </c>
      <c r="S8" s="635">
        <v>92</v>
      </c>
      <c r="T8" s="220">
        <v>84</v>
      </c>
      <c r="U8" s="635">
        <v>56</v>
      </c>
      <c r="V8" s="220">
        <v>54</v>
      </c>
      <c r="W8" s="112">
        <v>36</v>
      </c>
      <c r="X8" s="220">
        <v>30</v>
      </c>
      <c r="Y8" s="11">
        <v>18.8</v>
      </c>
      <c r="Z8" s="636">
        <v>18.100000000000001</v>
      </c>
      <c r="AA8" s="12">
        <v>16.7</v>
      </c>
      <c r="AB8" s="221">
        <v>11.1</v>
      </c>
      <c r="AC8" s="637">
        <v>0</v>
      </c>
      <c r="AD8" s="507">
        <v>170</v>
      </c>
      <c r="AE8" s="638">
        <v>0</v>
      </c>
      <c r="AF8" s="639">
        <v>5595</v>
      </c>
      <c r="AG8" s="640">
        <v>1331</v>
      </c>
      <c r="AH8" s="641">
        <v>2010</v>
      </c>
      <c r="AI8" s="111"/>
      <c r="AJ8" s="3" t="s">
        <v>183</v>
      </c>
      <c r="AK8" s="921" t="s">
        <v>184</v>
      </c>
      <c r="AL8" s="11">
        <v>32.1</v>
      </c>
      <c r="AM8" s="219">
        <v>7.7</v>
      </c>
      <c r="AN8" s="11">
        <v>31.8</v>
      </c>
      <c r="AO8" s="219">
        <v>7.8</v>
      </c>
    </row>
    <row r="9" spans="1:41" x14ac:dyDescent="0.2">
      <c r="A9" s="1065"/>
      <c r="B9" s="330">
        <f>南八幡!B9</f>
        <v>45753</v>
      </c>
      <c r="C9" s="434" t="str">
        <f t="shared" si="0"/>
        <v>(日)</v>
      </c>
      <c r="D9" s="502" t="s">
        <v>414</v>
      </c>
      <c r="E9" s="503">
        <v>0.1</v>
      </c>
      <c r="F9" s="504">
        <v>15</v>
      </c>
      <c r="G9" s="11">
        <v>15</v>
      </c>
      <c r="H9" s="219">
        <v>14</v>
      </c>
      <c r="I9" s="12">
        <v>17.100000000000001</v>
      </c>
      <c r="J9" s="221">
        <v>5.3</v>
      </c>
      <c r="K9" s="11">
        <v>8.8699999999999992</v>
      </c>
      <c r="L9" s="369">
        <v>7.2</v>
      </c>
      <c r="M9" s="112">
        <v>27.1</v>
      </c>
      <c r="N9" s="220">
        <v>7.6</v>
      </c>
      <c r="O9" s="12">
        <v>17.399999999999999</v>
      </c>
      <c r="P9" s="221">
        <v>20.5</v>
      </c>
      <c r="Q9" s="635">
        <v>48</v>
      </c>
      <c r="R9" s="220">
        <v>37</v>
      </c>
      <c r="S9" s="635">
        <v>82</v>
      </c>
      <c r="T9" s="220">
        <v>80</v>
      </c>
      <c r="U9" s="635">
        <v>54</v>
      </c>
      <c r="V9" s="220">
        <v>57</v>
      </c>
      <c r="W9" s="112">
        <v>28</v>
      </c>
      <c r="X9" s="220">
        <v>23</v>
      </c>
      <c r="Y9" s="11">
        <v>17</v>
      </c>
      <c r="Z9" s="636">
        <v>17.8</v>
      </c>
      <c r="AA9" s="12">
        <v>20.5</v>
      </c>
      <c r="AB9" s="221">
        <v>12.3</v>
      </c>
      <c r="AC9" s="637">
        <v>0</v>
      </c>
      <c r="AD9" s="507">
        <v>160</v>
      </c>
      <c r="AE9" s="638">
        <v>0</v>
      </c>
      <c r="AF9" s="639">
        <v>5203</v>
      </c>
      <c r="AG9" s="640">
        <v>1248</v>
      </c>
      <c r="AH9" s="641">
        <v>2196</v>
      </c>
      <c r="AI9" s="111"/>
      <c r="AJ9" s="3" t="s">
        <v>12</v>
      </c>
      <c r="AK9" s="921"/>
      <c r="AL9" s="11">
        <v>9.98</v>
      </c>
      <c r="AM9" s="219">
        <v>7.33</v>
      </c>
      <c r="AN9" s="11">
        <v>9.49</v>
      </c>
      <c r="AO9" s="219">
        <v>7.15</v>
      </c>
    </row>
    <row r="10" spans="1:41" x14ac:dyDescent="0.2">
      <c r="A10" s="1065"/>
      <c r="B10" s="330">
        <f>南八幡!B10</f>
        <v>45754</v>
      </c>
      <c r="C10" s="434" t="str">
        <f t="shared" si="0"/>
        <v>(月)</v>
      </c>
      <c r="D10" s="502" t="s">
        <v>414</v>
      </c>
      <c r="E10" s="503">
        <v>0.2</v>
      </c>
      <c r="F10" s="504">
        <v>11</v>
      </c>
      <c r="G10" s="11">
        <v>14.5</v>
      </c>
      <c r="H10" s="219">
        <v>15.5</v>
      </c>
      <c r="I10" s="12">
        <v>23.1</v>
      </c>
      <c r="J10" s="221">
        <v>4.4000000000000004</v>
      </c>
      <c r="K10" s="11">
        <v>9.11</v>
      </c>
      <c r="L10" s="369">
        <v>7.27</v>
      </c>
      <c r="M10" s="112">
        <v>27.9</v>
      </c>
      <c r="N10" s="220">
        <v>6.7</v>
      </c>
      <c r="O10" s="12">
        <v>20</v>
      </c>
      <c r="P10" s="221">
        <v>21.4</v>
      </c>
      <c r="Q10" s="635">
        <v>58</v>
      </c>
      <c r="R10" s="220">
        <v>39</v>
      </c>
      <c r="S10" s="635">
        <v>82</v>
      </c>
      <c r="T10" s="220">
        <v>82</v>
      </c>
      <c r="U10" s="635">
        <v>56</v>
      </c>
      <c r="V10" s="220">
        <v>60</v>
      </c>
      <c r="W10" s="112">
        <v>26</v>
      </c>
      <c r="X10" s="220">
        <v>22</v>
      </c>
      <c r="Y10" s="11">
        <v>17.8</v>
      </c>
      <c r="Z10" s="636">
        <v>18.5</v>
      </c>
      <c r="AA10" s="12">
        <v>19</v>
      </c>
      <c r="AB10" s="221">
        <v>12</v>
      </c>
      <c r="AC10" s="637">
        <v>0</v>
      </c>
      <c r="AD10" s="507">
        <v>160</v>
      </c>
      <c r="AE10" s="638">
        <v>0</v>
      </c>
      <c r="AF10" s="639">
        <v>5772</v>
      </c>
      <c r="AG10" s="640">
        <v>1653</v>
      </c>
      <c r="AH10" s="641">
        <v>2196</v>
      </c>
      <c r="AI10" s="111"/>
      <c r="AJ10" s="3" t="s">
        <v>198</v>
      </c>
      <c r="AK10" s="921" t="s">
        <v>184</v>
      </c>
      <c r="AL10" s="112">
        <v>31.7</v>
      </c>
      <c r="AM10" s="220">
        <v>9.5</v>
      </c>
      <c r="AN10" s="112">
        <v>36.200000000000003</v>
      </c>
      <c r="AO10" s="220">
        <v>8.9</v>
      </c>
    </row>
    <row r="11" spans="1:41" x14ac:dyDescent="0.2">
      <c r="A11" s="1065"/>
      <c r="B11" s="330">
        <f>南八幡!B11</f>
        <v>45755</v>
      </c>
      <c r="C11" s="434" t="str">
        <f t="shared" si="0"/>
        <v>(火)</v>
      </c>
      <c r="D11" s="502" t="s">
        <v>405</v>
      </c>
      <c r="E11" s="503"/>
      <c r="F11" s="504">
        <v>13</v>
      </c>
      <c r="G11" s="11">
        <v>15</v>
      </c>
      <c r="H11" s="219">
        <v>15</v>
      </c>
      <c r="I11" s="12">
        <v>23.8</v>
      </c>
      <c r="J11" s="221">
        <v>7.3</v>
      </c>
      <c r="K11" s="11">
        <v>9.49</v>
      </c>
      <c r="L11" s="369">
        <v>7.19</v>
      </c>
      <c r="M11" s="112">
        <v>27.7</v>
      </c>
      <c r="N11" s="220">
        <v>9.1999999999999993</v>
      </c>
      <c r="O11" s="12">
        <v>19.3</v>
      </c>
      <c r="P11" s="221">
        <v>23.5</v>
      </c>
      <c r="Q11" s="635">
        <v>60</v>
      </c>
      <c r="R11" s="220">
        <v>42</v>
      </c>
      <c r="S11" s="635">
        <v>86</v>
      </c>
      <c r="T11" s="220">
        <v>89</v>
      </c>
      <c r="U11" s="635">
        <v>60</v>
      </c>
      <c r="V11" s="220">
        <v>62</v>
      </c>
      <c r="W11" s="112">
        <v>26</v>
      </c>
      <c r="X11" s="220">
        <v>27</v>
      </c>
      <c r="Y11" s="11">
        <v>19.899999999999999</v>
      </c>
      <c r="Z11" s="636">
        <v>19.899999999999999</v>
      </c>
      <c r="AA11" s="12">
        <v>18.600000000000001</v>
      </c>
      <c r="AB11" s="221">
        <v>12.6</v>
      </c>
      <c r="AC11" s="637">
        <v>0.1</v>
      </c>
      <c r="AD11" s="507">
        <v>180</v>
      </c>
      <c r="AE11" s="638">
        <v>0</v>
      </c>
      <c r="AF11" s="639">
        <v>5202</v>
      </c>
      <c r="AG11" s="640">
        <v>2164</v>
      </c>
      <c r="AH11" s="641">
        <v>2196</v>
      </c>
      <c r="AI11" s="111"/>
      <c r="AJ11" s="3" t="s">
        <v>185</v>
      </c>
      <c r="AK11" s="921" t="s">
        <v>13</v>
      </c>
      <c r="AL11" s="11">
        <v>20.5</v>
      </c>
      <c r="AM11" s="219">
        <v>23.1</v>
      </c>
      <c r="AN11" s="11">
        <v>22.9</v>
      </c>
      <c r="AO11" s="219">
        <v>26.3</v>
      </c>
    </row>
    <row r="12" spans="1:41" x14ac:dyDescent="0.2">
      <c r="A12" s="1065"/>
      <c r="B12" s="330">
        <f>南八幡!B12</f>
        <v>45756</v>
      </c>
      <c r="C12" s="434" t="str">
        <f t="shared" si="0"/>
        <v>(水)</v>
      </c>
      <c r="D12" s="502" t="s">
        <v>405</v>
      </c>
      <c r="E12" s="503"/>
      <c r="F12" s="504">
        <v>15</v>
      </c>
      <c r="G12" s="11">
        <v>17</v>
      </c>
      <c r="H12" s="219">
        <v>16</v>
      </c>
      <c r="I12" s="12">
        <v>28.3</v>
      </c>
      <c r="J12" s="221">
        <v>6.8</v>
      </c>
      <c r="K12" s="11">
        <v>9.65</v>
      </c>
      <c r="L12" s="369">
        <v>7.24</v>
      </c>
      <c r="M12" s="112">
        <v>27.5</v>
      </c>
      <c r="N12" s="220">
        <v>8.3000000000000007</v>
      </c>
      <c r="O12" s="12">
        <v>21.7</v>
      </c>
      <c r="P12" s="221">
        <v>24.2</v>
      </c>
      <c r="Q12" s="635">
        <v>64</v>
      </c>
      <c r="R12" s="220">
        <v>40</v>
      </c>
      <c r="S12" s="635">
        <v>90</v>
      </c>
      <c r="T12" s="220">
        <v>91</v>
      </c>
      <c r="U12" s="635">
        <v>60</v>
      </c>
      <c r="V12" s="220">
        <v>62</v>
      </c>
      <c r="W12" s="112">
        <v>30</v>
      </c>
      <c r="X12" s="220">
        <v>29</v>
      </c>
      <c r="Y12" s="11">
        <v>19.899999999999999</v>
      </c>
      <c r="Z12" s="636">
        <v>21.3</v>
      </c>
      <c r="AA12" s="12">
        <v>23.7</v>
      </c>
      <c r="AB12" s="221">
        <v>9.8000000000000007</v>
      </c>
      <c r="AC12" s="637">
        <v>0.05</v>
      </c>
      <c r="AD12" s="507">
        <v>170</v>
      </c>
      <c r="AE12" s="638">
        <v>0</v>
      </c>
      <c r="AF12" s="639">
        <v>4646</v>
      </c>
      <c r="AG12" s="640">
        <v>2745</v>
      </c>
      <c r="AH12" s="641">
        <v>2318</v>
      </c>
      <c r="AI12" s="111"/>
      <c r="AJ12" s="3" t="s">
        <v>186</v>
      </c>
      <c r="AK12" s="921" t="s">
        <v>311</v>
      </c>
      <c r="AL12" s="112">
        <v>60</v>
      </c>
      <c r="AM12" s="220">
        <v>36</v>
      </c>
      <c r="AN12" s="112">
        <v>72</v>
      </c>
      <c r="AO12" s="220">
        <v>50</v>
      </c>
    </row>
    <row r="13" spans="1:41" x14ac:dyDescent="0.2">
      <c r="A13" s="1065"/>
      <c r="B13" s="330">
        <f>南八幡!B13</f>
        <v>45757</v>
      </c>
      <c r="C13" s="434" t="str">
        <f t="shared" si="0"/>
        <v>(木)</v>
      </c>
      <c r="D13" s="502" t="s">
        <v>415</v>
      </c>
      <c r="E13" s="503">
        <v>1.1000000000000001</v>
      </c>
      <c r="F13" s="504">
        <v>15</v>
      </c>
      <c r="G13" s="11">
        <v>17.5</v>
      </c>
      <c r="H13" s="219">
        <v>17</v>
      </c>
      <c r="I13" s="12">
        <v>32.1</v>
      </c>
      <c r="J13" s="221">
        <v>7.7</v>
      </c>
      <c r="K13" s="11">
        <v>9.98</v>
      </c>
      <c r="L13" s="369">
        <v>7.33</v>
      </c>
      <c r="M13" s="112">
        <v>31.7</v>
      </c>
      <c r="N13" s="220">
        <v>9.5</v>
      </c>
      <c r="O13" s="12">
        <v>20.5</v>
      </c>
      <c r="P13" s="221">
        <v>23.1</v>
      </c>
      <c r="Q13" s="635">
        <v>60</v>
      </c>
      <c r="R13" s="220">
        <v>36</v>
      </c>
      <c r="S13" s="635">
        <v>80</v>
      </c>
      <c r="T13" s="220">
        <v>86</v>
      </c>
      <c r="U13" s="635">
        <v>54</v>
      </c>
      <c r="V13" s="220">
        <v>56</v>
      </c>
      <c r="W13" s="112">
        <v>26</v>
      </c>
      <c r="X13" s="220">
        <v>30</v>
      </c>
      <c r="Y13" s="11">
        <v>19.899999999999999</v>
      </c>
      <c r="Z13" s="636">
        <v>21.3</v>
      </c>
      <c r="AA13" s="12">
        <v>24.3</v>
      </c>
      <c r="AB13" s="221">
        <v>11.1</v>
      </c>
      <c r="AC13" s="637">
        <v>0</v>
      </c>
      <c r="AD13" s="507">
        <v>190</v>
      </c>
      <c r="AE13" s="638">
        <v>0</v>
      </c>
      <c r="AF13" s="639">
        <v>4830</v>
      </c>
      <c r="AG13" s="640">
        <v>2746</v>
      </c>
      <c r="AH13" s="641">
        <v>1952</v>
      </c>
      <c r="AI13" s="111"/>
      <c r="AJ13" s="3" t="s">
        <v>187</v>
      </c>
      <c r="AK13" s="921" t="s">
        <v>311</v>
      </c>
      <c r="AL13" s="112">
        <v>80</v>
      </c>
      <c r="AM13" s="220">
        <v>86</v>
      </c>
      <c r="AN13" s="112">
        <v>94</v>
      </c>
      <c r="AO13" s="220">
        <v>95</v>
      </c>
    </row>
    <row r="14" spans="1:41" x14ac:dyDescent="0.2">
      <c r="A14" s="1065"/>
      <c r="B14" s="330">
        <f>南八幡!B14</f>
        <v>45758</v>
      </c>
      <c r="C14" s="434" t="str">
        <f t="shared" si="0"/>
        <v>(金)</v>
      </c>
      <c r="D14" s="502" t="s">
        <v>404</v>
      </c>
      <c r="E14" s="503">
        <v>25.9</v>
      </c>
      <c r="F14" s="504">
        <v>14</v>
      </c>
      <c r="G14" s="11">
        <v>17</v>
      </c>
      <c r="H14" s="219">
        <v>17</v>
      </c>
      <c r="I14" s="12">
        <v>31.2</v>
      </c>
      <c r="J14" s="221">
        <v>7.2</v>
      </c>
      <c r="K14" s="11">
        <v>9.6300000000000008</v>
      </c>
      <c r="L14" s="369">
        <v>7.29</v>
      </c>
      <c r="M14" s="112">
        <v>31.3</v>
      </c>
      <c r="N14" s="220">
        <v>9</v>
      </c>
      <c r="O14" s="12">
        <v>20.6</v>
      </c>
      <c r="P14" s="221">
        <v>24.1</v>
      </c>
      <c r="Q14" s="635">
        <v>56</v>
      </c>
      <c r="R14" s="220">
        <v>40</v>
      </c>
      <c r="S14" s="635">
        <v>80</v>
      </c>
      <c r="T14" s="220">
        <v>86</v>
      </c>
      <c r="U14" s="635">
        <v>50</v>
      </c>
      <c r="V14" s="220">
        <v>58</v>
      </c>
      <c r="W14" s="112">
        <v>30</v>
      </c>
      <c r="X14" s="220">
        <v>28</v>
      </c>
      <c r="Y14" s="11">
        <v>21.3</v>
      </c>
      <c r="Z14" s="636">
        <v>21.3</v>
      </c>
      <c r="AA14" s="12">
        <v>23.7</v>
      </c>
      <c r="AB14" s="221">
        <v>11.1</v>
      </c>
      <c r="AC14" s="637">
        <v>0</v>
      </c>
      <c r="AD14" s="507">
        <v>180</v>
      </c>
      <c r="AE14" s="638">
        <v>0</v>
      </c>
      <c r="AF14" s="639">
        <v>4459</v>
      </c>
      <c r="AG14" s="640">
        <v>3245</v>
      </c>
      <c r="AH14" s="641">
        <v>2196</v>
      </c>
      <c r="AI14" s="111"/>
      <c r="AJ14" s="3" t="s">
        <v>188</v>
      </c>
      <c r="AK14" s="921" t="s">
        <v>311</v>
      </c>
      <c r="AL14" s="112">
        <v>54</v>
      </c>
      <c r="AM14" s="220">
        <v>56</v>
      </c>
      <c r="AN14" s="112">
        <v>64</v>
      </c>
      <c r="AO14" s="220">
        <v>60</v>
      </c>
    </row>
    <row r="15" spans="1:41" x14ac:dyDescent="0.2">
      <c r="A15" s="1065"/>
      <c r="B15" s="330">
        <f>南八幡!B15</f>
        <v>45759</v>
      </c>
      <c r="C15" s="434" t="str">
        <f t="shared" si="0"/>
        <v>(土)</v>
      </c>
      <c r="D15" s="502" t="s">
        <v>405</v>
      </c>
      <c r="E15" s="503"/>
      <c r="F15" s="504">
        <v>14</v>
      </c>
      <c r="G15" s="11">
        <v>17</v>
      </c>
      <c r="H15" s="219">
        <v>18</v>
      </c>
      <c r="I15" s="12">
        <v>34.4</v>
      </c>
      <c r="J15" s="221">
        <v>7.9</v>
      </c>
      <c r="K15" s="11">
        <v>9.73</v>
      </c>
      <c r="L15" s="369">
        <v>7.14</v>
      </c>
      <c r="M15" s="112">
        <v>34</v>
      </c>
      <c r="N15" s="220">
        <v>8.4</v>
      </c>
      <c r="O15" s="12">
        <v>19.2</v>
      </c>
      <c r="P15" s="221">
        <v>23.8</v>
      </c>
      <c r="Q15" s="635">
        <v>50</v>
      </c>
      <c r="R15" s="220">
        <v>41</v>
      </c>
      <c r="S15" s="635">
        <v>84</v>
      </c>
      <c r="T15" s="220">
        <v>86</v>
      </c>
      <c r="U15" s="635">
        <v>50</v>
      </c>
      <c r="V15" s="220">
        <v>56</v>
      </c>
      <c r="W15" s="112">
        <v>34</v>
      </c>
      <c r="X15" s="220">
        <v>30</v>
      </c>
      <c r="Y15" s="11">
        <v>17.8</v>
      </c>
      <c r="Z15" s="636">
        <v>22.7</v>
      </c>
      <c r="AA15" s="12">
        <v>23.7</v>
      </c>
      <c r="AB15" s="221">
        <v>9.8000000000000007</v>
      </c>
      <c r="AC15" s="637">
        <v>0.05</v>
      </c>
      <c r="AD15" s="507">
        <v>170</v>
      </c>
      <c r="AE15" s="638">
        <v>0</v>
      </c>
      <c r="AF15" s="639">
        <v>5010</v>
      </c>
      <c r="AG15" s="640">
        <v>2246</v>
      </c>
      <c r="AH15" s="641">
        <v>2034</v>
      </c>
      <c r="AI15" s="111"/>
      <c r="AJ15" s="3" t="s">
        <v>189</v>
      </c>
      <c r="AK15" s="921" t="s">
        <v>311</v>
      </c>
      <c r="AL15" s="112">
        <v>26</v>
      </c>
      <c r="AM15" s="220">
        <v>30</v>
      </c>
      <c r="AN15" s="112">
        <v>30</v>
      </c>
      <c r="AO15" s="220">
        <v>35</v>
      </c>
    </row>
    <row r="16" spans="1:41" x14ac:dyDescent="0.2">
      <c r="A16" s="1065"/>
      <c r="B16" s="330">
        <f>南八幡!B16</f>
        <v>45760</v>
      </c>
      <c r="C16" s="434" t="str">
        <f t="shared" si="0"/>
        <v>(日)</v>
      </c>
      <c r="D16" s="502" t="s">
        <v>415</v>
      </c>
      <c r="E16" s="503">
        <v>7.9</v>
      </c>
      <c r="F16" s="504">
        <v>12</v>
      </c>
      <c r="G16" s="11">
        <v>16</v>
      </c>
      <c r="H16" s="219">
        <v>16.5</v>
      </c>
      <c r="I16" s="12">
        <v>36.799999999999997</v>
      </c>
      <c r="J16" s="221">
        <v>7.9</v>
      </c>
      <c r="K16" s="11">
        <v>9.24</v>
      </c>
      <c r="L16" s="369">
        <v>6.88</v>
      </c>
      <c r="M16" s="112">
        <v>36.6</v>
      </c>
      <c r="N16" s="220">
        <v>8.8000000000000007</v>
      </c>
      <c r="O16" s="12">
        <v>20.8</v>
      </c>
      <c r="P16" s="221">
        <v>23.2</v>
      </c>
      <c r="Q16" s="635">
        <v>52</v>
      </c>
      <c r="R16" s="220">
        <v>31</v>
      </c>
      <c r="S16" s="635">
        <v>75</v>
      </c>
      <c r="T16" s="220">
        <v>80</v>
      </c>
      <c r="U16" s="635">
        <v>45</v>
      </c>
      <c r="V16" s="220">
        <v>50</v>
      </c>
      <c r="W16" s="112">
        <v>30</v>
      </c>
      <c r="X16" s="220">
        <v>30</v>
      </c>
      <c r="Y16" s="11">
        <v>19.2</v>
      </c>
      <c r="Z16" s="636">
        <v>21.3</v>
      </c>
      <c r="AA16" s="12">
        <v>26.5</v>
      </c>
      <c r="AB16" s="221">
        <v>11.7</v>
      </c>
      <c r="AC16" s="637">
        <v>0</v>
      </c>
      <c r="AD16" s="507">
        <v>180</v>
      </c>
      <c r="AE16" s="638">
        <v>0</v>
      </c>
      <c r="AF16" s="639">
        <v>4646</v>
      </c>
      <c r="AG16" s="640">
        <v>2330</v>
      </c>
      <c r="AH16" s="641">
        <v>2074</v>
      </c>
      <c r="AI16" s="111"/>
      <c r="AJ16" s="3" t="s">
        <v>190</v>
      </c>
      <c r="AK16" s="921" t="s">
        <v>311</v>
      </c>
      <c r="AL16" s="11">
        <v>19.899999999999999</v>
      </c>
      <c r="AM16" s="221">
        <v>21.3</v>
      </c>
      <c r="AN16" s="12">
        <v>26.3</v>
      </c>
      <c r="AO16" s="221">
        <v>27</v>
      </c>
    </row>
    <row r="17" spans="1:41" x14ac:dyDescent="0.2">
      <c r="A17" s="1065"/>
      <c r="B17" s="330">
        <f>南八幡!B17</f>
        <v>45761</v>
      </c>
      <c r="C17" s="434" t="str">
        <f t="shared" si="0"/>
        <v>(月)</v>
      </c>
      <c r="D17" s="502" t="s">
        <v>416</v>
      </c>
      <c r="E17" s="503">
        <v>0.1</v>
      </c>
      <c r="F17" s="504">
        <v>18</v>
      </c>
      <c r="G17" s="11">
        <v>16.5</v>
      </c>
      <c r="H17" s="219">
        <v>16</v>
      </c>
      <c r="I17" s="12">
        <v>35</v>
      </c>
      <c r="J17" s="221">
        <v>7.6</v>
      </c>
      <c r="K17" s="11">
        <v>9.25</v>
      </c>
      <c r="L17" s="369">
        <v>6.97</v>
      </c>
      <c r="M17" s="112">
        <v>35.9</v>
      </c>
      <c r="N17" s="220">
        <v>8.1</v>
      </c>
      <c r="O17" s="12">
        <v>20.2</v>
      </c>
      <c r="P17" s="221">
        <v>23.3</v>
      </c>
      <c r="Q17" s="635">
        <v>56</v>
      </c>
      <c r="R17" s="220">
        <v>40</v>
      </c>
      <c r="S17" s="635">
        <v>80</v>
      </c>
      <c r="T17" s="220">
        <v>86</v>
      </c>
      <c r="U17" s="635">
        <v>52</v>
      </c>
      <c r="V17" s="220">
        <v>57</v>
      </c>
      <c r="W17" s="112">
        <v>28</v>
      </c>
      <c r="X17" s="220">
        <v>29</v>
      </c>
      <c r="Y17" s="11">
        <v>23.4</v>
      </c>
      <c r="Z17" s="636">
        <v>24.1</v>
      </c>
      <c r="AA17" s="12">
        <v>24</v>
      </c>
      <c r="AB17" s="221">
        <v>10.1</v>
      </c>
      <c r="AC17" s="637">
        <v>0</v>
      </c>
      <c r="AD17" s="507">
        <v>180</v>
      </c>
      <c r="AE17" s="638">
        <v>0</v>
      </c>
      <c r="AF17" s="639">
        <v>5016</v>
      </c>
      <c r="AG17" s="640">
        <v>1913</v>
      </c>
      <c r="AH17" s="641">
        <v>2196</v>
      </c>
      <c r="AI17" s="111"/>
      <c r="AJ17" s="3" t="s">
        <v>286</v>
      </c>
      <c r="AK17" s="921" t="s">
        <v>311</v>
      </c>
      <c r="AL17" s="11">
        <v>24.3</v>
      </c>
      <c r="AM17" s="221">
        <v>11.1</v>
      </c>
      <c r="AN17" s="12">
        <v>26.5</v>
      </c>
      <c r="AO17" s="221">
        <v>14.5</v>
      </c>
    </row>
    <row r="18" spans="1:41" x14ac:dyDescent="0.2">
      <c r="A18" s="1065"/>
      <c r="B18" s="330">
        <f>南八幡!B18</f>
        <v>45762</v>
      </c>
      <c r="C18" s="434" t="str">
        <f t="shared" si="0"/>
        <v>(火)</v>
      </c>
      <c r="D18" s="502" t="s">
        <v>417</v>
      </c>
      <c r="E18" s="503">
        <v>0.1</v>
      </c>
      <c r="F18" s="504">
        <v>10</v>
      </c>
      <c r="G18" s="11">
        <v>17.5</v>
      </c>
      <c r="H18" s="219">
        <v>17</v>
      </c>
      <c r="I18" s="12">
        <v>33.4</v>
      </c>
      <c r="J18" s="221">
        <v>7.9</v>
      </c>
      <c r="K18" s="11">
        <v>9.34</v>
      </c>
      <c r="L18" s="369">
        <v>7.21</v>
      </c>
      <c r="M18" s="112">
        <v>35.799999999999997</v>
      </c>
      <c r="N18" s="220">
        <v>6</v>
      </c>
      <c r="O18" s="12">
        <v>21.2</v>
      </c>
      <c r="P18" s="221">
        <v>24.1</v>
      </c>
      <c r="Q18" s="635">
        <v>62</v>
      </c>
      <c r="R18" s="220">
        <v>42</v>
      </c>
      <c r="S18" s="635">
        <v>86</v>
      </c>
      <c r="T18" s="220">
        <v>90</v>
      </c>
      <c r="U18" s="635">
        <v>60</v>
      </c>
      <c r="V18" s="220">
        <v>58</v>
      </c>
      <c r="W18" s="112">
        <v>26</v>
      </c>
      <c r="X18" s="220">
        <v>32</v>
      </c>
      <c r="Y18" s="11">
        <v>22</v>
      </c>
      <c r="Z18" s="636">
        <v>21.3</v>
      </c>
      <c r="AA18" s="12">
        <v>24.6</v>
      </c>
      <c r="AB18" s="221">
        <v>11.7</v>
      </c>
      <c r="AC18" s="637">
        <v>0.05</v>
      </c>
      <c r="AD18" s="507">
        <v>190</v>
      </c>
      <c r="AE18" s="638">
        <v>0</v>
      </c>
      <c r="AF18" s="639">
        <v>5202</v>
      </c>
      <c r="AG18" s="640">
        <v>2497</v>
      </c>
      <c r="AH18" s="641">
        <v>2196</v>
      </c>
      <c r="AI18" s="111"/>
      <c r="AJ18" s="3" t="s">
        <v>287</v>
      </c>
      <c r="AK18" s="921" t="s">
        <v>311</v>
      </c>
      <c r="AL18" s="454"/>
      <c r="AM18" s="455" t="s">
        <v>413</v>
      </c>
      <c r="AN18" s="454"/>
      <c r="AO18" s="455">
        <v>0.05</v>
      </c>
    </row>
    <row r="19" spans="1:41" x14ac:dyDescent="0.2">
      <c r="A19" s="1065"/>
      <c r="B19" s="330">
        <f>南八幡!B19</f>
        <v>45763</v>
      </c>
      <c r="C19" s="434" t="str">
        <f t="shared" si="0"/>
        <v>(水)</v>
      </c>
      <c r="D19" s="502" t="s">
        <v>405</v>
      </c>
      <c r="E19" s="503"/>
      <c r="F19" s="504">
        <v>11</v>
      </c>
      <c r="G19" s="11">
        <v>17</v>
      </c>
      <c r="H19" s="219">
        <v>16</v>
      </c>
      <c r="I19" s="12">
        <v>38.299999999999997</v>
      </c>
      <c r="J19" s="221">
        <v>8.6</v>
      </c>
      <c r="K19" s="11">
        <v>9.26</v>
      </c>
      <c r="L19" s="369">
        <v>7.06</v>
      </c>
      <c r="M19" s="112">
        <v>38.5</v>
      </c>
      <c r="N19" s="220">
        <v>11.1</v>
      </c>
      <c r="O19" s="12">
        <v>21.6</v>
      </c>
      <c r="P19" s="221">
        <v>26.1</v>
      </c>
      <c r="Q19" s="635">
        <v>63</v>
      </c>
      <c r="R19" s="220">
        <v>42</v>
      </c>
      <c r="S19" s="635">
        <v>90</v>
      </c>
      <c r="T19" s="220">
        <v>93</v>
      </c>
      <c r="U19" s="635">
        <v>57</v>
      </c>
      <c r="V19" s="220">
        <v>62</v>
      </c>
      <c r="W19" s="112">
        <v>33</v>
      </c>
      <c r="X19" s="220">
        <v>31</v>
      </c>
      <c r="Y19" s="11">
        <v>27.7</v>
      </c>
      <c r="Z19" s="636">
        <v>26.3</v>
      </c>
      <c r="AA19" s="12">
        <v>26.5</v>
      </c>
      <c r="AB19" s="221">
        <v>9.8000000000000007</v>
      </c>
      <c r="AC19" s="637">
        <v>0</v>
      </c>
      <c r="AD19" s="507">
        <v>190</v>
      </c>
      <c r="AE19" s="638">
        <v>0</v>
      </c>
      <c r="AF19" s="639">
        <v>5195</v>
      </c>
      <c r="AG19" s="640">
        <v>2611</v>
      </c>
      <c r="AH19" s="641">
        <v>2074</v>
      </c>
      <c r="AI19" s="111"/>
      <c r="AJ19" s="3" t="s">
        <v>191</v>
      </c>
      <c r="AK19" s="921" t="s">
        <v>311</v>
      </c>
      <c r="AL19" s="112" t="s">
        <v>24</v>
      </c>
      <c r="AM19" s="220">
        <v>190</v>
      </c>
      <c r="AN19" s="274">
        <v>200</v>
      </c>
      <c r="AO19" s="220">
        <v>190</v>
      </c>
    </row>
    <row r="20" spans="1:41" x14ac:dyDescent="0.2">
      <c r="A20" s="1065"/>
      <c r="B20" s="330">
        <f>南八幡!B20</f>
        <v>45764</v>
      </c>
      <c r="C20" s="434" t="str">
        <f t="shared" si="0"/>
        <v>(木)</v>
      </c>
      <c r="D20" s="502" t="s">
        <v>405</v>
      </c>
      <c r="E20" s="503"/>
      <c r="F20" s="504">
        <v>15</v>
      </c>
      <c r="G20" s="11">
        <v>16</v>
      </c>
      <c r="H20" s="219">
        <v>17</v>
      </c>
      <c r="I20" s="12">
        <v>41.2</v>
      </c>
      <c r="J20" s="221">
        <v>7.7</v>
      </c>
      <c r="K20" s="11">
        <v>9.52</v>
      </c>
      <c r="L20" s="369">
        <v>7.09</v>
      </c>
      <c r="M20" s="112">
        <v>40.200000000000003</v>
      </c>
      <c r="N20" s="220">
        <v>10.3</v>
      </c>
      <c r="O20" s="12">
        <v>22.7</v>
      </c>
      <c r="P20" s="221">
        <v>26.3</v>
      </c>
      <c r="Q20" s="635">
        <v>68</v>
      </c>
      <c r="R20" s="220">
        <v>40</v>
      </c>
      <c r="S20" s="635">
        <v>86</v>
      </c>
      <c r="T20" s="220">
        <v>90</v>
      </c>
      <c r="U20" s="635">
        <v>62</v>
      </c>
      <c r="V20" s="220">
        <v>60</v>
      </c>
      <c r="W20" s="112">
        <v>24</v>
      </c>
      <c r="X20" s="220">
        <v>30</v>
      </c>
      <c r="Y20" s="11">
        <v>24.1</v>
      </c>
      <c r="Z20" s="636">
        <v>24.1</v>
      </c>
      <c r="AA20" s="12">
        <v>26.2</v>
      </c>
      <c r="AB20" s="221">
        <v>10</v>
      </c>
      <c r="AC20" s="637">
        <v>0</v>
      </c>
      <c r="AD20" s="507">
        <v>200</v>
      </c>
      <c r="AE20" s="638">
        <v>0</v>
      </c>
      <c r="AF20" s="639">
        <v>5154</v>
      </c>
      <c r="AG20" s="640">
        <v>2579</v>
      </c>
      <c r="AH20" s="641">
        <v>2050</v>
      </c>
      <c r="AI20" s="111"/>
      <c r="AJ20" s="3" t="s">
        <v>192</v>
      </c>
      <c r="AK20" s="921" t="s">
        <v>311</v>
      </c>
      <c r="AL20" s="279" t="s">
        <v>24</v>
      </c>
      <c r="AM20" s="270">
        <v>0</v>
      </c>
      <c r="AN20" s="269">
        <v>0.48</v>
      </c>
      <c r="AO20" s="270">
        <v>0</v>
      </c>
    </row>
    <row r="21" spans="1:41" x14ac:dyDescent="0.2">
      <c r="A21" s="1065"/>
      <c r="B21" s="330">
        <f>南八幡!B21</f>
        <v>45765</v>
      </c>
      <c r="C21" s="434" t="str">
        <f t="shared" si="0"/>
        <v>(金)</v>
      </c>
      <c r="D21" s="502" t="s">
        <v>405</v>
      </c>
      <c r="E21" s="503"/>
      <c r="F21" s="504">
        <v>16</v>
      </c>
      <c r="G21" s="11">
        <v>18</v>
      </c>
      <c r="H21" s="219">
        <v>17</v>
      </c>
      <c r="I21" s="12">
        <v>36.1</v>
      </c>
      <c r="J21" s="221">
        <v>6.3</v>
      </c>
      <c r="K21" s="11">
        <v>9.51</v>
      </c>
      <c r="L21" s="369">
        <v>7.11</v>
      </c>
      <c r="M21" s="112">
        <v>37.5</v>
      </c>
      <c r="N21" s="220">
        <v>8.6</v>
      </c>
      <c r="O21" s="12">
        <v>23.5</v>
      </c>
      <c r="P21" s="221">
        <v>26</v>
      </c>
      <c r="Q21" s="635">
        <v>76</v>
      </c>
      <c r="R21" s="220">
        <v>44</v>
      </c>
      <c r="S21" s="635">
        <v>90</v>
      </c>
      <c r="T21" s="220">
        <v>98</v>
      </c>
      <c r="U21" s="635">
        <v>60</v>
      </c>
      <c r="V21" s="220">
        <v>66</v>
      </c>
      <c r="W21" s="112">
        <v>30</v>
      </c>
      <c r="X21" s="220">
        <v>32</v>
      </c>
      <c r="Y21" s="11">
        <v>24.9</v>
      </c>
      <c r="Z21" s="636">
        <v>24.9</v>
      </c>
      <c r="AA21" s="12">
        <v>25.9</v>
      </c>
      <c r="AB21" s="221">
        <v>11.4</v>
      </c>
      <c r="AC21" s="637">
        <v>0</v>
      </c>
      <c r="AD21" s="507">
        <v>210</v>
      </c>
      <c r="AE21" s="638">
        <v>0</v>
      </c>
      <c r="AF21" s="639">
        <v>5203</v>
      </c>
      <c r="AG21" s="640">
        <v>2913</v>
      </c>
      <c r="AH21" s="641">
        <v>2196</v>
      </c>
      <c r="AI21" s="111"/>
      <c r="AJ21" s="3" t="s">
        <v>288</v>
      </c>
      <c r="AK21" s="921" t="s">
        <v>311</v>
      </c>
      <c r="AL21" s="280" t="s">
        <v>24</v>
      </c>
      <c r="AM21" s="281" t="s">
        <v>24</v>
      </c>
      <c r="AN21" s="267">
        <v>0</v>
      </c>
      <c r="AO21" s="268">
        <v>0</v>
      </c>
    </row>
    <row r="22" spans="1:41" x14ac:dyDescent="0.2">
      <c r="A22" s="1065"/>
      <c r="B22" s="330">
        <f>南八幡!B22</f>
        <v>45766</v>
      </c>
      <c r="C22" s="434" t="str">
        <f t="shared" si="0"/>
        <v>(土)</v>
      </c>
      <c r="D22" s="502" t="s">
        <v>405</v>
      </c>
      <c r="E22" s="503"/>
      <c r="F22" s="504">
        <v>19</v>
      </c>
      <c r="G22" s="11">
        <v>19</v>
      </c>
      <c r="H22" s="219">
        <v>18.5</v>
      </c>
      <c r="I22" s="12">
        <v>29.7</v>
      </c>
      <c r="J22" s="221">
        <v>9</v>
      </c>
      <c r="K22" s="11">
        <v>9.5500000000000007</v>
      </c>
      <c r="L22" s="369">
        <v>7.12</v>
      </c>
      <c r="M22" s="112">
        <v>31.6</v>
      </c>
      <c r="N22" s="220">
        <v>9.9</v>
      </c>
      <c r="O22" s="12">
        <v>22.7</v>
      </c>
      <c r="P22" s="221">
        <v>26.1</v>
      </c>
      <c r="Q22" s="635">
        <v>61</v>
      </c>
      <c r="R22" s="220">
        <v>40</v>
      </c>
      <c r="S22" s="635">
        <v>90</v>
      </c>
      <c r="T22" s="220">
        <v>90</v>
      </c>
      <c r="U22" s="635">
        <v>58</v>
      </c>
      <c r="V22" s="220">
        <v>60</v>
      </c>
      <c r="W22" s="112">
        <v>32</v>
      </c>
      <c r="X22" s="220">
        <v>30</v>
      </c>
      <c r="Y22" s="11">
        <v>25.6</v>
      </c>
      <c r="Z22" s="636">
        <v>25.6</v>
      </c>
      <c r="AA22" s="12">
        <v>24.6</v>
      </c>
      <c r="AB22" s="221">
        <v>12</v>
      </c>
      <c r="AC22" s="637">
        <v>0</v>
      </c>
      <c r="AD22" s="507">
        <v>200</v>
      </c>
      <c r="AE22" s="638">
        <v>0</v>
      </c>
      <c r="AF22" s="639">
        <v>4849</v>
      </c>
      <c r="AG22" s="640">
        <v>2405</v>
      </c>
      <c r="AH22" s="641">
        <v>1952</v>
      </c>
      <c r="AI22" s="111"/>
      <c r="AJ22" s="3" t="s">
        <v>199</v>
      </c>
      <c r="AK22" s="921" t="s">
        <v>311</v>
      </c>
      <c r="AL22" s="11" t="s">
        <v>24</v>
      </c>
      <c r="AM22" s="219" t="s">
        <v>24</v>
      </c>
      <c r="AN22" s="274">
        <v>41.6</v>
      </c>
      <c r="AO22" s="286">
        <v>7.8</v>
      </c>
    </row>
    <row r="23" spans="1:41" x14ac:dyDescent="0.2">
      <c r="A23" s="1065"/>
      <c r="B23" s="330">
        <f>南八幡!B23</f>
        <v>45767</v>
      </c>
      <c r="C23" s="434" t="str">
        <f t="shared" si="0"/>
        <v>(日)</v>
      </c>
      <c r="D23" s="502" t="s">
        <v>406</v>
      </c>
      <c r="E23" s="503"/>
      <c r="F23" s="504">
        <v>20</v>
      </c>
      <c r="G23" s="11">
        <v>21</v>
      </c>
      <c r="H23" s="219">
        <v>19.5</v>
      </c>
      <c r="I23" s="12">
        <v>23.6</v>
      </c>
      <c r="J23" s="221">
        <v>8.6999999999999993</v>
      </c>
      <c r="K23" s="11">
        <v>9.39</v>
      </c>
      <c r="L23" s="369">
        <v>7.09</v>
      </c>
      <c r="M23" s="112">
        <v>31.3</v>
      </c>
      <c r="N23" s="220">
        <v>10.9</v>
      </c>
      <c r="O23" s="12">
        <v>23.9</v>
      </c>
      <c r="P23" s="221">
        <v>28</v>
      </c>
      <c r="Q23" s="635">
        <v>62</v>
      </c>
      <c r="R23" s="220">
        <v>40</v>
      </c>
      <c r="S23" s="635">
        <v>86</v>
      </c>
      <c r="T23" s="220">
        <v>88</v>
      </c>
      <c r="U23" s="635">
        <v>50</v>
      </c>
      <c r="V23" s="220">
        <v>54</v>
      </c>
      <c r="W23" s="112">
        <v>36</v>
      </c>
      <c r="X23" s="220">
        <v>34</v>
      </c>
      <c r="Y23" s="11">
        <v>28.4</v>
      </c>
      <c r="Z23" s="636">
        <v>29.8</v>
      </c>
      <c r="AA23" s="12">
        <v>25.9</v>
      </c>
      <c r="AB23" s="221">
        <v>13.3</v>
      </c>
      <c r="AC23" s="637">
        <v>0</v>
      </c>
      <c r="AD23" s="507">
        <v>200</v>
      </c>
      <c r="AE23" s="638">
        <v>0</v>
      </c>
      <c r="AF23" s="639">
        <v>5388</v>
      </c>
      <c r="AG23" s="640">
        <v>2663</v>
      </c>
      <c r="AH23" s="641">
        <v>2074</v>
      </c>
      <c r="AI23" s="111"/>
      <c r="AJ23" s="3" t="s">
        <v>289</v>
      </c>
      <c r="AK23" s="921"/>
      <c r="AL23" s="11" t="s">
        <v>24</v>
      </c>
      <c r="AM23" s="219" t="s">
        <v>24</v>
      </c>
      <c r="AN23" s="136">
        <v>1.24</v>
      </c>
      <c r="AO23" s="224">
        <v>-1.29</v>
      </c>
    </row>
    <row r="24" spans="1:41" x14ac:dyDescent="0.2">
      <c r="A24" s="1065"/>
      <c r="B24" s="330">
        <f>南八幡!B24</f>
        <v>45768</v>
      </c>
      <c r="C24" s="434" t="str">
        <f t="shared" si="0"/>
        <v>(月)</v>
      </c>
      <c r="D24" s="502" t="s">
        <v>405</v>
      </c>
      <c r="E24" s="503"/>
      <c r="F24" s="504">
        <v>17</v>
      </c>
      <c r="G24" s="11">
        <v>19</v>
      </c>
      <c r="H24" s="219">
        <v>20</v>
      </c>
      <c r="I24" s="12">
        <v>24.9</v>
      </c>
      <c r="J24" s="221">
        <v>7.7</v>
      </c>
      <c r="K24" s="11">
        <v>9.0399999999999991</v>
      </c>
      <c r="L24" s="369">
        <v>6.93</v>
      </c>
      <c r="M24" s="112">
        <v>32.799999999999997</v>
      </c>
      <c r="N24" s="220">
        <v>10.1</v>
      </c>
      <c r="O24" s="12">
        <v>24</v>
      </c>
      <c r="P24" s="221">
        <v>25.1</v>
      </c>
      <c r="Q24" s="635">
        <v>71</v>
      </c>
      <c r="R24" s="220">
        <v>42</v>
      </c>
      <c r="S24" s="635">
        <v>95</v>
      </c>
      <c r="T24" s="220">
        <v>90</v>
      </c>
      <c r="U24" s="635">
        <v>55</v>
      </c>
      <c r="V24" s="220">
        <v>61</v>
      </c>
      <c r="W24" s="112">
        <v>40</v>
      </c>
      <c r="X24" s="220">
        <v>29</v>
      </c>
      <c r="Y24" s="11">
        <v>24.9</v>
      </c>
      <c r="Z24" s="636">
        <v>29.1</v>
      </c>
      <c r="AA24" s="12">
        <v>27.2</v>
      </c>
      <c r="AB24" s="221">
        <v>13.3</v>
      </c>
      <c r="AC24" s="637">
        <v>0.1</v>
      </c>
      <c r="AD24" s="642">
        <v>190</v>
      </c>
      <c r="AE24" s="638">
        <v>0</v>
      </c>
      <c r="AF24" s="639">
        <v>4768</v>
      </c>
      <c r="AG24" s="640">
        <v>2579</v>
      </c>
      <c r="AH24" s="641">
        <v>2194</v>
      </c>
      <c r="AI24" s="111"/>
      <c r="AJ24" s="3" t="s">
        <v>14</v>
      </c>
      <c r="AK24" s="921" t="s">
        <v>311</v>
      </c>
      <c r="AL24" s="136">
        <v>13</v>
      </c>
      <c r="AM24" s="224">
        <v>5.6</v>
      </c>
      <c r="AN24" s="136">
        <v>11.4</v>
      </c>
      <c r="AO24" s="224">
        <v>6</v>
      </c>
    </row>
    <row r="25" spans="1:41" x14ac:dyDescent="0.2">
      <c r="A25" s="1065"/>
      <c r="B25" s="330">
        <f>南八幡!B25</f>
        <v>45769</v>
      </c>
      <c r="C25" s="434" t="str">
        <f t="shared" si="0"/>
        <v>(火)</v>
      </c>
      <c r="D25" s="502" t="s">
        <v>405</v>
      </c>
      <c r="E25" s="503"/>
      <c r="F25" s="504">
        <v>16</v>
      </c>
      <c r="G25" s="11">
        <v>19</v>
      </c>
      <c r="H25" s="219">
        <v>19.5</v>
      </c>
      <c r="I25" s="12">
        <v>25.8</v>
      </c>
      <c r="J25" s="221">
        <v>5.6</v>
      </c>
      <c r="K25" s="11">
        <v>9.2100000000000009</v>
      </c>
      <c r="L25" s="369">
        <v>6.97</v>
      </c>
      <c r="M25" s="112">
        <v>33</v>
      </c>
      <c r="N25" s="220">
        <v>6.6</v>
      </c>
      <c r="O25" s="12">
        <v>23.6</v>
      </c>
      <c r="P25" s="221">
        <v>26</v>
      </c>
      <c r="Q25" s="635">
        <v>70</v>
      </c>
      <c r="R25" s="220">
        <v>51</v>
      </c>
      <c r="S25" s="635">
        <v>86</v>
      </c>
      <c r="T25" s="220">
        <v>94</v>
      </c>
      <c r="U25" s="635">
        <v>53</v>
      </c>
      <c r="V25" s="220">
        <v>59</v>
      </c>
      <c r="W25" s="112">
        <v>33</v>
      </c>
      <c r="X25" s="220">
        <v>35</v>
      </c>
      <c r="Y25" s="11">
        <v>25.6</v>
      </c>
      <c r="Z25" s="636">
        <v>27</v>
      </c>
      <c r="AA25" s="12">
        <v>24</v>
      </c>
      <c r="AB25" s="221">
        <v>13.1</v>
      </c>
      <c r="AC25" s="637">
        <v>0</v>
      </c>
      <c r="AD25" s="642">
        <v>200</v>
      </c>
      <c r="AE25" s="638">
        <v>0</v>
      </c>
      <c r="AF25" s="639">
        <v>5898</v>
      </c>
      <c r="AG25" s="640">
        <v>2588</v>
      </c>
      <c r="AH25" s="641">
        <v>2074</v>
      </c>
      <c r="AI25" s="111"/>
      <c r="AJ25" s="3" t="s">
        <v>15</v>
      </c>
      <c r="AK25" s="921" t="s">
        <v>311</v>
      </c>
      <c r="AL25" s="136">
        <v>7.9</v>
      </c>
      <c r="AM25" s="224">
        <v>2.4</v>
      </c>
      <c r="AN25" s="13" t="s">
        <v>24</v>
      </c>
      <c r="AO25" s="223" t="s">
        <v>24</v>
      </c>
    </row>
    <row r="26" spans="1:41" x14ac:dyDescent="0.2">
      <c r="A26" s="1065"/>
      <c r="B26" s="330">
        <f>南八幡!B26</f>
        <v>45770</v>
      </c>
      <c r="C26" s="434" t="str">
        <f t="shared" si="0"/>
        <v>(水)</v>
      </c>
      <c r="D26" s="502" t="s">
        <v>404</v>
      </c>
      <c r="E26" s="503">
        <v>12.1</v>
      </c>
      <c r="F26" s="504">
        <v>16</v>
      </c>
      <c r="G26" s="11">
        <v>18.5</v>
      </c>
      <c r="H26" s="219">
        <v>19.5</v>
      </c>
      <c r="I26" s="12">
        <v>24.9</v>
      </c>
      <c r="J26" s="221">
        <v>6.2</v>
      </c>
      <c r="K26" s="11">
        <v>9.2899999999999991</v>
      </c>
      <c r="L26" s="369">
        <v>6.98</v>
      </c>
      <c r="M26" s="112">
        <v>30.4</v>
      </c>
      <c r="N26" s="220">
        <v>8.6999999999999993</v>
      </c>
      <c r="O26" s="12">
        <v>24.9</v>
      </c>
      <c r="P26" s="221">
        <v>29.5</v>
      </c>
      <c r="Q26" s="635">
        <v>73</v>
      </c>
      <c r="R26" s="220">
        <v>45</v>
      </c>
      <c r="S26" s="635">
        <v>103</v>
      </c>
      <c r="T26" s="220">
        <v>92</v>
      </c>
      <c r="U26" s="635">
        <v>57</v>
      </c>
      <c r="V26" s="220">
        <v>59</v>
      </c>
      <c r="W26" s="112">
        <v>46</v>
      </c>
      <c r="X26" s="220">
        <v>33</v>
      </c>
      <c r="Y26" s="11">
        <v>27</v>
      </c>
      <c r="Z26" s="636">
        <v>29.1</v>
      </c>
      <c r="AA26" s="12">
        <v>25.8</v>
      </c>
      <c r="AB26" s="221">
        <v>12.3</v>
      </c>
      <c r="AC26" s="637">
        <v>0</v>
      </c>
      <c r="AD26" s="642">
        <v>210</v>
      </c>
      <c r="AE26" s="638">
        <v>0</v>
      </c>
      <c r="AF26" s="639">
        <v>4088</v>
      </c>
      <c r="AG26" s="640">
        <v>2663</v>
      </c>
      <c r="AH26" s="641">
        <v>2196</v>
      </c>
      <c r="AI26" s="111"/>
      <c r="AJ26" s="3" t="s">
        <v>193</v>
      </c>
      <c r="AK26" s="921" t="s">
        <v>311</v>
      </c>
      <c r="AL26" s="136">
        <v>14</v>
      </c>
      <c r="AM26" s="224">
        <v>11</v>
      </c>
      <c r="AN26" s="13" t="s">
        <v>24</v>
      </c>
      <c r="AO26" s="223" t="s">
        <v>24</v>
      </c>
    </row>
    <row r="27" spans="1:41" x14ac:dyDescent="0.2">
      <c r="A27" s="1065"/>
      <c r="B27" s="330">
        <f>南八幡!B27</f>
        <v>45771</v>
      </c>
      <c r="C27" s="434" t="str">
        <f t="shared" si="0"/>
        <v>(木)</v>
      </c>
      <c r="D27" s="502" t="s">
        <v>406</v>
      </c>
      <c r="E27" s="503"/>
      <c r="F27" s="504">
        <v>16</v>
      </c>
      <c r="G27" s="11">
        <v>19</v>
      </c>
      <c r="H27" s="219">
        <v>19.5</v>
      </c>
      <c r="I27" s="12">
        <v>25.8</v>
      </c>
      <c r="J27" s="221">
        <v>6.8</v>
      </c>
      <c r="K27" s="11">
        <v>9.16</v>
      </c>
      <c r="L27" s="369">
        <v>6.93</v>
      </c>
      <c r="M27" s="112">
        <v>28.9</v>
      </c>
      <c r="N27" s="220">
        <v>9.3000000000000007</v>
      </c>
      <c r="O27" s="12">
        <v>26.1</v>
      </c>
      <c r="P27" s="221">
        <v>29.7</v>
      </c>
      <c r="Q27" s="635">
        <v>78</v>
      </c>
      <c r="R27" s="220">
        <v>50</v>
      </c>
      <c r="S27" s="635">
        <v>91</v>
      </c>
      <c r="T27" s="220">
        <v>102</v>
      </c>
      <c r="U27" s="635">
        <v>58</v>
      </c>
      <c r="V27" s="220">
        <v>61</v>
      </c>
      <c r="W27" s="112">
        <v>33</v>
      </c>
      <c r="X27" s="220">
        <v>41</v>
      </c>
      <c r="Y27" s="11">
        <v>30.5</v>
      </c>
      <c r="Z27" s="636">
        <v>29.8</v>
      </c>
      <c r="AA27" s="12">
        <v>22.9</v>
      </c>
      <c r="AB27" s="221">
        <v>13.3</v>
      </c>
      <c r="AC27" s="637">
        <v>0</v>
      </c>
      <c r="AD27" s="642">
        <v>210</v>
      </c>
      <c r="AE27" s="638">
        <v>0</v>
      </c>
      <c r="AF27" s="639">
        <v>5202</v>
      </c>
      <c r="AG27" s="640">
        <v>2662</v>
      </c>
      <c r="AH27" s="641">
        <v>2074</v>
      </c>
      <c r="AI27" s="111"/>
      <c r="AJ27" s="3" t="s">
        <v>16</v>
      </c>
      <c r="AK27" s="921" t="s">
        <v>311</v>
      </c>
      <c r="AL27" s="303">
        <v>0</v>
      </c>
      <c r="AM27" s="304">
        <v>0</v>
      </c>
      <c r="AN27" s="282" t="s">
        <v>24</v>
      </c>
      <c r="AO27" s="283" t="s">
        <v>24</v>
      </c>
    </row>
    <row r="28" spans="1:41" x14ac:dyDescent="0.2">
      <c r="A28" s="1065"/>
      <c r="B28" s="330">
        <f>南八幡!B28</f>
        <v>45772</v>
      </c>
      <c r="C28" s="434" t="str">
        <f t="shared" si="0"/>
        <v>(金)</v>
      </c>
      <c r="D28" s="502" t="s">
        <v>406</v>
      </c>
      <c r="E28" s="503"/>
      <c r="F28" s="504">
        <v>16</v>
      </c>
      <c r="G28" s="11">
        <v>19.5</v>
      </c>
      <c r="H28" s="219">
        <v>20.5</v>
      </c>
      <c r="I28" s="12">
        <v>22.3</v>
      </c>
      <c r="J28" s="221">
        <v>7.3</v>
      </c>
      <c r="K28" s="11">
        <v>9.14</v>
      </c>
      <c r="L28" s="369">
        <v>7.09</v>
      </c>
      <c r="M28" s="112">
        <v>29.3</v>
      </c>
      <c r="N28" s="220">
        <v>8.5</v>
      </c>
      <c r="O28" s="12">
        <v>23</v>
      </c>
      <c r="P28" s="221">
        <v>29</v>
      </c>
      <c r="Q28" s="635">
        <v>74</v>
      </c>
      <c r="R28" s="220">
        <v>49</v>
      </c>
      <c r="S28" s="635">
        <v>90</v>
      </c>
      <c r="T28" s="220">
        <v>94</v>
      </c>
      <c r="U28" s="635">
        <v>57</v>
      </c>
      <c r="V28" s="220">
        <v>61</v>
      </c>
      <c r="W28" s="112">
        <v>33</v>
      </c>
      <c r="X28" s="220">
        <v>33</v>
      </c>
      <c r="Y28" s="11">
        <v>27.7</v>
      </c>
      <c r="Z28" s="636">
        <v>29.8</v>
      </c>
      <c r="AA28" s="12">
        <v>19.100000000000001</v>
      </c>
      <c r="AB28" s="221">
        <v>15</v>
      </c>
      <c r="AC28" s="637">
        <v>0</v>
      </c>
      <c r="AD28" s="642">
        <v>210</v>
      </c>
      <c r="AE28" s="638">
        <v>0</v>
      </c>
      <c r="AF28" s="639">
        <v>5203</v>
      </c>
      <c r="AG28" s="640">
        <v>2663</v>
      </c>
      <c r="AH28" s="641">
        <v>2196</v>
      </c>
      <c r="AI28" s="111"/>
      <c r="AJ28" s="3" t="s">
        <v>195</v>
      </c>
      <c r="AK28" s="921" t="s">
        <v>311</v>
      </c>
      <c r="AL28" s="138">
        <v>2.2999999999999998</v>
      </c>
      <c r="AM28" s="225">
        <v>1.5</v>
      </c>
      <c r="AN28" s="13" t="s">
        <v>24</v>
      </c>
      <c r="AO28" s="223" t="s">
        <v>24</v>
      </c>
    </row>
    <row r="29" spans="1:41" x14ac:dyDescent="0.2">
      <c r="A29" s="1065"/>
      <c r="B29" s="330">
        <f>南八幡!B29</f>
        <v>45773</v>
      </c>
      <c r="C29" s="434" t="str">
        <f t="shared" si="0"/>
        <v>(土)</v>
      </c>
      <c r="D29" s="502" t="s">
        <v>417</v>
      </c>
      <c r="E29" s="503">
        <v>0.7</v>
      </c>
      <c r="F29" s="504">
        <v>15</v>
      </c>
      <c r="G29" s="11">
        <v>19.5</v>
      </c>
      <c r="H29" s="219">
        <v>20</v>
      </c>
      <c r="I29" s="12">
        <v>25.5</v>
      </c>
      <c r="J29" s="221">
        <v>7.9</v>
      </c>
      <c r="K29" s="11">
        <v>9.33</v>
      </c>
      <c r="L29" s="369">
        <v>7.14</v>
      </c>
      <c r="M29" s="112">
        <v>33.4</v>
      </c>
      <c r="N29" s="220">
        <v>10.1</v>
      </c>
      <c r="O29" s="12">
        <v>23.6</v>
      </c>
      <c r="P29" s="221">
        <v>25.6</v>
      </c>
      <c r="Q29" s="635">
        <v>72</v>
      </c>
      <c r="R29" s="220">
        <v>48</v>
      </c>
      <c r="S29" s="635">
        <v>96</v>
      </c>
      <c r="T29" s="220">
        <v>98</v>
      </c>
      <c r="U29" s="635">
        <v>58</v>
      </c>
      <c r="V29" s="220">
        <v>56</v>
      </c>
      <c r="W29" s="112">
        <v>38</v>
      </c>
      <c r="X29" s="220">
        <v>42</v>
      </c>
      <c r="Y29" s="11">
        <v>24.9</v>
      </c>
      <c r="Z29" s="636">
        <v>29.1</v>
      </c>
      <c r="AA29" s="12">
        <v>25.3</v>
      </c>
      <c r="AB29" s="221">
        <v>13.6</v>
      </c>
      <c r="AC29" s="643">
        <v>0.05</v>
      </c>
      <c r="AD29" s="642">
        <v>200</v>
      </c>
      <c r="AE29" s="638">
        <v>0</v>
      </c>
      <c r="AF29" s="639">
        <v>5046</v>
      </c>
      <c r="AG29" s="640">
        <v>2579</v>
      </c>
      <c r="AH29" s="641">
        <v>2114</v>
      </c>
      <c r="AI29" s="111"/>
      <c r="AJ29" s="3" t="s">
        <v>196</v>
      </c>
      <c r="AK29" s="921" t="s">
        <v>311</v>
      </c>
      <c r="AL29" s="305">
        <v>0.12</v>
      </c>
      <c r="AM29" s="306">
        <v>0</v>
      </c>
      <c r="AN29" s="284" t="s">
        <v>24</v>
      </c>
      <c r="AO29" s="285" t="s">
        <v>24</v>
      </c>
    </row>
    <row r="30" spans="1:41" x14ac:dyDescent="0.2">
      <c r="A30" s="1065"/>
      <c r="B30" s="330">
        <f>南八幡!B30</f>
        <v>45774</v>
      </c>
      <c r="C30" s="434" t="str">
        <f t="shared" si="0"/>
        <v>(日)</v>
      </c>
      <c r="D30" s="502" t="s">
        <v>405</v>
      </c>
      <c r="E30" s="503"/>
      <c r="F30" s="504">
        <v>16</v>
      </c>
      <c r="G30" s="11">
        <v>19.5</v>
      </c>
      <c r="H30" s="219">
        <v>18</v>
      </c>
      <c r="I30" s="12">
        <v>26.2</v>
      </c>
      <c r="J30" s="221">
        <v>7.6</v>
      </c>
      <c r="K30" s="11">
        <v>9.2899999999999991</v>
      </c>
      <c r="L30" s="369">
        <v>7.08</v>
      </c>
      <c r="M30" s="112">
        <v>30.4</v>
      </c>
      <c r="N30" s="220">
        <v>9.4</v>
      </c>
      <c r="O30" s="12">
        <v>23.4</v>
      </c>
      <c r="P30" s="221">
        <v>25.6</v>
      </c>
      <c r="Q30" s="635">
        <v>74</v>
      </c>
      <c r="R30" s="220">
        <v>50</v>
      </c>
      <c r="S30" s="635">
        <v>92</v>
      </c>
      <c r="T30" s="220">
        <v>96</v>
      </c>
      <c r="U30" s="635">
        <v>60</v>
      </c>
      <c r="V30" s="220">
        <v>60</v>
      </c>
      <c r="W30" s="112">
        <v>32</v>
      </c>
      <c r="X30" s="220">
        <v>36</v>
      </c>
      <c r="Y30" s="11">
        <v>24.8</v>
      </c>
      <c r="Z30" s="636">
        <v>25.6</v>
      </c>
      <c r="AA30" s="12">
        <v>25.8</v>
      </c>
      <c r="AB30" s="221">
        <v>14.5</v>
      </c>
      <c r="AC30" s="643">
        <v>0</v>
      </c>
      <c r="AD30" s="642">
        <v>200</v>
      </c>
      <c r="AE30" s="638">
        <v>0</v>
      </c>
      <c r="AF30" s="639">
        <v>4830</v>
      </c>
      <c r="AG30" s="640">
        <v>2745</v>
      </c>
      <c r="AH30" s="641">
        <v>2074</v>
      </c>
      <c r="AI30" s="111"/>
      <c r="AJ30" s="3" t="s">
        <v>197</v>
      </c>
      <c r="AK30" s="921" t="s">
        <v>311</v>
      </c>
      <c r="AL30" s="136">
        <v>22</v>
      </c>
      <c r="AM30" s="224">
        <v>50</v>
      </c>
      <c r="AN30" s="11" t="s">
        <v>24</v>
      </c>
      <c r="AO30" s="219" t="s">
        <v>24</v>
      </c>
    </row>
    <row r="31" spans="1:41" x14ac:dyDescent="0.2">
      <c r="A31" s="1065"/>
      <c r="B31" s="330">
        <f>南八幡!B31</f>
        <v>45775</v>
      </c>
      <c r="C31" s="434" t="str">
        <f t="shared" si="0"/>
        <v>(月)</v>
      </c>
      <c r="D31" s="502" t="s">
        <v>415</v>
      </c>
      <c r="E31" s="503">
        <v>6.8</v>
      </c>
      <c r="F31" s="504">
        <v>20</v>
      </c>
      <c r="G31" s="11">
        <v>19.5</v>
      </c>
      <c r="H31" s="219">
        <v>20</v>
      </c>
      <c r="I31" s="12">
        <v>31.8</v>
      </c>
      <c r="J31" s="221">
        <v>7.8</v>
      </c>
      <c r="K31" s="11">
        <v>9.49</v>
      </c>
      <c r="L31" s="369">
        <v>7.15</v>
      </c>
      <c r="M31" s="112">
        <v>36.200000000000003</v>
      </c>
      <c r="N31" s="220">
        <v>8.9</v>
      </c>
      <c r="O31" s="12">
        <v>22.9</v>
      </c>
      <c r="P31" s="221">
        <v>26.3</v>
      </c>
      <c r="Q31" s="635">
        <v>72</v>
      </c>
      <c r="R31" s="220">
        <v>50</v>
      </c>
      <c r="S31" s="635">
        <v>94</v>
      </c>
      <c r="T31" s="220">
        <v>95</v>
      </c>
      <c r="U31" s="635">
        <v>64</v>
      </c>
      <c r="V31" s="220">
        <v>60</v>
      </c>
      <c r="W31" s="112">
        <v>30</v>
      </c>
      <c r="X31" s="220">
        <v>35</v>
      </c>
      <c r="Y31" s="11">
        <v>26.3</v>
      </c>
      <c r="Z31" s="636">
        <v>27</v>
      </c>
      <c r="AA31" s="12">
        <v>26.5</v>
      </c>
      <c r="AB31" s="221">
        <v>14.5</v>
      </c>
      <c r="AC31" s="643">
        <v>0.05</v>
      </c>
      <c r="AD31" s="642">
        <v>190</v>
      </c>
      <c r="AE31" s="638">
        <v>0</v>
      </c>
      <c r="AF31" s="639">
        <v>5015</v>
      </c>
      <c r="AG31" s="640">
        <v>2383</v>
      </c>
      <c r="AH31" s="641">
        <v>2236</v>
      </c>
      <c r="AI31" s="111"/>
      <c r="AJ31" s="3" t="s">
        <v>17</v>
      </c>
      <c r="AK31" s="921" t="s">
        <v>311</v>
      </c>
      <c r="AL31" s="136">
        <v>0.44</v>
      </c>
      <c r="AM31" s="224">
        <v>0.92</v>
      </c>
      <c r="AN31" s="11" t="s">
        <v>24</v>
      </c>
      <c r="AO31" s="219" t="s">
        <v>24</v>
      </c>
    </row>
    <row r="32" spans="1:41" x14ac:dyDescent="0.2">
      <c r="A32" s="1065"/>
      <c r="B32" s="330">
        <f>南八幡!B32</f>
        <v>45776</v>
      </c>
      <c r="C32" s="434" t="str">
        <f t="shared" si="0"/>
        <v>(火)</v>
      </c>
      <c r="D32" s="502" t="s">
        <v>405</v>
      </c>
      <c r="E32" s="503"/>
      <c r="F32" s="504">
        <v>15</v>
      </c>
      <c r="G32" s="11">
        <v>20</v>
      </c>
      <c r="H32" s="219">
        <v>18.5</v>
      </c>
      <c r="I32" s="12">
        <v>33.5</v>
      </c>
      <c r="J32" s="221">
        <v>7.5</v>
      </c>
      <c r="K32" s="11">
        <v>9.73</v>
      </c>
      <c r="L32" s="369">
        <v>7.19</v>
      </c>
      <c r="M32" s="112">
        <v>37.700000000000003</v>
      </c>
      <c r="N32" s="220">
        <v>10.199999999999999</v>
      </c>
      <c r="O32" s="12">
        <v>23.4</v>
      </c>
      <c r="P32" s="221">
        <v>26.6</v>
      </c>
      <c r="Q32" s="635">
        <v>80</v>
      </c>
      <c r="R32" s="220">
        <v>52</v>
      </c>
      <c r="S32" s="635">
        <v>90</v>
      </c>
      <c r="T32" s="220">
        <v>98</v>
      </c>
      <c r="U32" s="635">
        <v>56</v>
      </c>
      <c r="V32" s="220">
        <v>60</v>
      </c>
      <c r="W32" s="112">
        <v>34</v>
      </c>
      <c r="X32" s="220">
        <v>38</v>
      </c>
      <c r="Y32" s="11">
        <v>26.3</v>
      </c>
      <c r="Z32" s="636">
        <v>27.7</v>
      </c>
      <c r="AA32" s="12">
        <v>25</v>
      </c>
      <c r="AB32" s="221">
        <v>15.2</v>
      </c>
      <c r="AC32" s="643">
        <v>0</v>
      </c>
      <c r="AD32" s="507">
        <v>200</v>
      </c>
      <c r="AE32" s="638">
        <v>0</v>
      </c>
      <c r="AF32" s="639">
        <v>5202</v>
      </c>
      <c r="AG32" s="640">
        <v>2663</v>
      </c>
      <c r="AH32" s="641">
        <v>2074</v>
      </c>
      <c r="AI32" s="111"/>
      <c r="AJ32" s="288"/>
      <c r="AK32" s="921"/>
      <c r="AL32" s="354"/>
      <c r="AM32" s="369"/>
      <c r="AN32" s="11"/>
      <c r="AO32" s="219"/>
    </row>
    <row r="33" spans="1:41" x14ac:dyDescent="0.2">
      <c r="A33" s="1065"/>
      <c r="B33" s="330">
        <f>南八幡!B33</f>
        <v>45777</v>
      </c>
      <c r="C33" s="435" t="str">
        <f t="shared" si="0"/>
        <v>(水)</v>
      </c>
      <c r="D33" s="502" t="s">
        <v>405</v>
      </c>
      <c r="E33" s="503"/>
      <c r="F33" s="504">
        <v>16</v>
      </c>
      <c r="G33" s="11">
        <v>19.5</v>
      </c>
      <c r="H33" s="219">
        <v>18.5</v>
      </c>
      <c r="I33" s="12">
        <v>33.9</v>
      </c>
      <c r="J33" s="221">
        <v>8.1</v>
      </c>
      <c r="K33" s="11">
        <v>9.51</v>
      </c>
      <c r="L33" s="369">
        <v>7.23</v>
      </c>
      <c r="M33" s="112">
        <v>37.1</v>
      </c>
      <c r="N33" s="220">
        <v>10</v>
      </c>
      <c r="O33" s="12">
        <v>24</v>
      </c>
      <c r="P33" s="221">
        <v>28.8</v>
      </c>
      <c r="Q33" s="635">
        <v>74</v>
      </c>
      <c r="R33" s="220">
        <v>44</v>
      </c>
      <c r="S33" s="635">
        <v>90</v>
      </c>
      <c r="T33" s="220">
        <v>92</v>
      </c>
      <c r="U33" s="635">
        <v>56</v>
      </c>
      <c r="V33" s="220">
        <v>58</v>
      </c>
      <c r="W33" s="112">
        <v>34</v>
      </c>
      <c r="X33" s="220">
        <v>34</v>
      </c>
      <c r="Y33" s="11">
        <v>27.7</v>
      </c>
      <c r="Z33" s="636">
        <v>27</v>
      </c>
      <c r="AA33" s="12">
        <v>27.2</v>
      </c>
      <c r="AB33" s="221">
        <v>14.5</v>
      </c>
      <c r="AC33" s="643">
        <v>0</v>
      </c>
      <c r="AD33" s="507">
        <v>190</v>
      </c>
      <c r="AE33" s="638">
        <v>0</v>
      </c>
      <c r="AF33" s="639">
        <v>5330</v>
      </c>
      <c r="AG33" s="640">
        <v>2901</v>
      </c>
      <c r="AH33" s="641">
        <v>2318</v>
      </c>
      <c r="AI33" s="111"/>
      <c r="AJ33" s="291"/>
      <c r="AK33" s="346"/>
      <c r="AL33" s="370"/>
      <c r="AM33" s="371"/>
      <c r="AN33" s="368"/>
      <c r="AO33" s="298"/>
    </row>
    <row r="34" spans="1:41" s="1" customFormat="1" ht="13.5" customHeight="1" x14ac:dyDescent="0.2">
      <c r="A34" s="1065"/>
      <c r="B34" s="336" t="s">
        <v>238</v>
      </c>
      <c r="C34" s="392"/>
      <c r="D34" s="508"/>
      <c r="E34" s="509">
        <f>MAX(E4:E33)</f>
        <v>37.4</v>
      </c>
      <c r="F34" s="509">
        <f>MAX(F4:F33)</f>
        <v>20</v>
      </c>
      <c r="G34" s="10">
        <f t="shared" ref="G34:AH34" si="1">IF(COUNT(G4:G33)=0,"",MAX(G4:G33))</f>
        <v>21</v>
      </c>
      <c r="H34" s="218">
        <f t="shared" si="1"/>
        <v>20.5</v>
      </c>
      <c r="I34" s="495">
        <f t="shared" si="1"/>
        <v>41.2</v>
      </c>
      <c r="J34" s="496">
        <f t="shared" si="1"/>
        <v>9</v>
      </c>
      <c r="K34" s="10">
        <f t="shared" si="1"/>
        <v>9.98</v>
      </c>
      <c r="L34" s="644">
        <f t="shared" si="1"/>
        <v>7.33</v>
      </c>
      <c r="M34" s="645">
        <f t="shared" ref="M34:N34" si="2">IF(COUNT(M4:M33)=0,"",MAX(M4:M33))</f>
        <v>42.2</v>
      </c>
      <c r="N34" s="497">
        <f t="shared" si="2"/>
        <v>11.1</v>
      </c>
      <c r="O34" s="495">
        <f t="shared" si="1"/>
        <v>28.2</v>
      </c>
      <c r="P34" s="496">
        <f t="shared" si="1"/>
        <v>30</v>
      </c>
      <c r="Q34" s="627">
        <f t="shared" ref="Q34" si="3">IF(COUNT(Q4:Q33)=0,"",MAX(Q4:Q33))</f>
        <v>80</v>
      </c>
      <c r="R34" s="627">
        <f t="shared" si="1"/>
        <v>54</v>
      </c>
      <c r="S34" s="628">
        <f t="shared" ref="S34:V34" si="4">IF(COUNT(S4:S33)=0,"",MAX(S4:S33))</f>
        <v>103</v>
      </c>
      <c r="T34" s="497">
        <f t="shared" si="4"/>
        <v>113</v>
      </c>
      <c r="U34" s="646">
        <f t="shared" si="4"/>
        <v>67</v>
      </c>
      <c r="V34" s="498">
        <f t="shared" si="4"/>
        <v>72</v>
      </c>
      <c r="W34" s="646">
        <f t="shared" ref="W34:Y34" si="5">IF(COUNT(W4:W33)=0,"",MAX(W4:W33))</f>
        <v>46</v>
      </c>
      <c r="X34" s="498">
        <f t="shared" si="5"/>
        <v>43</v>
      </c>
      <c r="Y34" s="10">
        <f t="shared" si="5"/>
        <v>30.5</v>
      </c>
      <c r="Z34" s="629">
        <f t="shared" si="1"/>
        <v>29.8</v>
      </c>
      <c r="AA34" s="495">
        <f t="shared" si="1"/>
        <v>27.2</v>
      </c>
      <c r="AB34" s="496">
        <f t="shared" si="1"/>
        <v>15.2</v>
      </c>
      <c r="AC34" s="647">
        <f t="shared" si="1"/>
        <v>0.1</v>
      </c>
      <c r="AD34" s="513">
        <f t="shared" si="1"/>
        <v>230</v>
      </c>
      <c r="AE34" s="648">
        <f t="shared" si="1"/>
        <v>0</v>
      </c>
      <c r="AF34" s="649">
        <f t="shared" ref="AF34:AG34" si="6">IF(COUNT(AF4:AF33)=0,"",MAX(AF4:AF33))</f>
        <v>5898</v>
      </c>
      <c r="AG34" s="650">
        <f t="shared" si="6"/>
        <v>3245</v>
      </c>
      <c r="AH34" s="651">
        <f t="shared" si="1"/>
        <v>2318</v>
      </c>
      <c r="AI34" s="80"/>
      <c r="AJ34" s="102" t="s">
        <v>290</v>
      </c>
      <c r="AK34" s="924"/>
      <c r="AL34" s="105"/>
      <c r="AM34" s="105"/>
      <c r="AN34" s="105"/>
      <c r="AO34" s="748"/>
    </row>
    <row r="35" spans="1:41" s="1" customFormat="1" ht="13.5" customHeight="1" x14ac:dyDescent="0.2">
      <c r="A35" s="1065"/>
      <c r="B35" s="337" t="s">
        <v>239</v>
      </c>
      <c r="C35" s="393"/>
      <c r="D35" s="229"/>
      <c r="E35" s="230"/>
      <c r="F35" s="516">
        <f t="shared" ref="F35:AD35" si="7">IF(COUNT(F4:F33)=0,"",MIN(F4:F33))</f>
        <v>5</v>
      </c>
      <c r="G35" s="11">
        <f t="shared" si="7"/>
        <v>10</v>
      </c>
      <c r="H35" s="219">
        <f t="shared" si="7"/>
        <v>10</v>
      </c>
      <c r="I35" s="12">
        <f t="shared" si="7"/>
        <v>16.399999999999999</v>
      </c>
      <c r="J35" s="240">
        <f t="shared" si="7"/>
        <v>3.3</v>
      </c>
      <c r="K35" s="11">
        <f t="shared" si="7"/>
        <v>7.47</v>
      </c>
      <c r="L35" s="636">
        <f t="shared" si="7"/>
        <v>6.88</v>
      </c>
      <c r="M35" s="652">
        <f t="shared" ref="M35:N35" si="8">IF(COUNT(M4:M33)=0,"",MIN(M4:M33))</f>
        <v>27.1</v>
      </c>
      <c r="N35" s="220">
        <f t="shared" si="8"/>
        <v>1.9</v>
      </c>
      <c r="O35" s="12">
        <f t="shared" si="7"/>
        <v>17.399999999999999</v>
      </c>
      <c r="P35" s="240">
        <f t="shared" si="7"/>
        <v>19.3</v>
      </c>
      <c r="Q35" s="635">
        <f t="shared" ref="Q35" si="9">IF(COUNT(Q4:Q33)=0,"",MIN(Q4:Q33))</f>
        <v>48</v>
      </c>
      <c r="R35" s="635">
        <f t="shared" si="7"/>
        <v>31</v>
      </c>
      <c r="S35" s="112">
        <f t="shared" ref="S35:V35" si="10">IF(COUNT(S4:S33)=0,"",MIN(S4:S33))</f>
        <v>75</v>
      </c>
      <c r="T35" s="239">
        <f t="shared" si="10"/>
        <v>80</v>
      </c>
      <c r="U35" s="15">
        <f t="shared" si="10"/>
        <v>45</v>
      </c>
      <c r="V35" s="653">
        <f t="shared" si="10"/>
        <v>50</v>
      </c>
      <c r="W35" s="15">
        <f t="shared" ref="W35:Y35" si="11">IF(COUNT(W4:W33)=0,"",MIN(W4:W33))</f>
        <v>24</v>
      </c>
      <c r="X35" s="653">
        <f t="shared" si="11"/>
        <v>22</v>
      </c>
      <c r="Y35" s="654">
        <f t="shared" si="11"/>
        <v>15.6</v>
      </c>
      <c r="Z35" s="655">
        <f t="shared" si="7"/>
        <v>17.8</v>
      </c>
      <c r="AA35" s="12">
        <f t="shared" si="7"/>
        <v>14.5</v>
      </c>
      <c r="AB35" s="240">
        <f t="shared" si="7"/>
        <v>9.1999999999999993</v>
      </c>
      <c r="AC35" s="656">
        <f t="shared" si="7"/>
        <v>0</v>
      </c>
      <c r="AD35" s="520">
        <f t="shared" si="7"/>
        <v>160</v>
      </c>
      <c r="AE35" s="657">
        <f t="shared" ref="AE35" si="12">IF(COUNT(AE4:AE33)=0,"",MIN(AE4:AE33))</f>
        <v>0</v>
      </c>
      <c r="AF35" s="658"/>
      <c r="AG35" s="659"/>
      <c r="AH35" s="660"/>
      <c r="AI35" s="80"/>
      <c r="AJ35" s="749" t="s">
        <v>302</v>
      </c>
      <c r="AK35" s="750"/>
      <c r="AL35" s="750"/>
      <c r="AM35" s="750"/>
      <c r="AN35" s="750"/>
      <c r="AO35" s="751"/>
    </row>
    <row r="36" spans="1:41" s="1" customFormat="1" ht="13.5" customHeight="1" x14ac:dyDescent="0.2">
      <c r="A36" s="1065"/>
      <c r="B36" s="338" t="s">
        <v>240</v>
      </c>
      <c r="C36" s="338"/>
      <c r="D36" s="229"/>
      <c r="E36" s="231"/>
      <c r="F36" s="523">
        <f t="shared" ref="F36:AD36" si="13">IF(COUNT(F4:F33)=0,"",AVERAGE(F4:F33))</f>
        <v>14</v>
      </c>
      <c r="G36" s="11">
        <f t="shared" si="13"/>
        <v>16.8</v>
      </c>
      <c r="H36" s="516">
        <f t="shared" si="13"/>
        <v>16.716666666666665</v>
      </c>
      <c r="I36" s="12">
        <f t="shared" si="13"/>
        <v>29.143333333333327</v>
      </c>
      <c r="J36" s="240">
        <f t="shared" si="13"/>
        <v>6.84</v>
      </c>
      <c r="K36" s="11">
        <f t="shared" si="13"/>
        <v>9.1839999999999993</v>
      </c>
      <c r="L36" s="636">
        <f t="shared" si="13"/>
        <v>7.1013333333333328</v>
      </c>
      <c r="M36" s="652">
        <f t="shared" ref="M36:N36" si="14">IF(COUNT(M4:M33)=0,"",AVERAGE(M4:M33))</f>
        <v>33</v>
      </c>
      <c r="N36" s="220">
        <f t="shared" si="14"/>
        <v>8.336666666666666</v>
      </c>
      <c r="O36" s="12">
        <f t="shared" si="13"/>
        <v>22.266666666666662</v>
      </c>
      <c r="P36" s="240">
        <f t="shared" si="13"/>
        <v>25.200000000000003</v>
      </c>
      <c r="Q36" s="635">
        <f t="shared" ref="Q36" si="15">IF(COUNT(Q4:Q33)=0,"",AVERAGE(Q4:Q33))</f>
        <v>64.3</v>
      </c>
      <c r="R36" s="635">
        <f t="shared" si="13"/>
        <v>42.9</v>
      </c>
      <c r="S36" s="112">
        <f t="shared" ref="S36:V36" si="16">IF(COUNT(S4:S33)=0,"",AVERAGE(S4:S33))</f>
        <v>88.9</v>
      </c>
      <c r="T36" s="239">
        <f t="shared" si="16"/>
        <v>91.433333333333337</v>
      </c>
      <c r="U36" s="15">
        <f t="shared" si="16"/>
        <v>56.233333333333334</v>
      </c>
      <c r="V36" s="653">
        <f t="shared" si="16"/>
        <v>59.43333333333333</v>
      </c>
      <c r="W36" s="15">
        <f t="shared" ref="W36:Y36" si="17">IF(COUNT(W4:W33)=0,"",AVERAGE(W4:W33))</f>
        <v>32.666666666666664</v>
      </c>
      <c r="X36" s="653">
        <f t="shared" si="17"/>
        <v>32</v>
      </c>
      <c r="Y36" s="654">
        <f t="shared" si="17"/>
        <v>23.31</v>
      </c>
      <c r="Z36" s="655">
        <f t="shared" si="13"/>
        <v>24.356666666666673</v>
      </c>
      <c r="AA36" s="12">
        <f t="shared" si="13"/>
        <v>23.43333333333333</v>
      </c>
      <c r="AB36" s="240">
        <f t="shared" si="13"/>
        <v>12.003333333333334</v>
      </c>
      <c r="AC36" s="656">
        <f t="shared" si="13"/>
        <v>1.6666666666666666E-2</v>
      </c>
      <c r="AD36" s="524">
        <f t="shared" si="13"/>
        <v>190.66666666666666</v>
      </c>
      <c r="AE36" s="657">
        <f t="shared" ref="AE36" si="18">IF(COUNT(AE4:AE33)=0,"",AVERAGE(AE4:AE33))</f>
        <v>0</v>
      </c>
      <c r="AF36" s="658"/>
      <c r="AG36" s="659"/>
      <c r="AH36" s="660"/>
      <c r="AI36" s="80"/>
      <c r="AJ36" s="752"/>
      <c r="AK36" s="920"/>
      <c r="AL36" s="753"/>
      <c r="AM36" s="753"/>
      <c r="AN36" s="753"/>
      <c r="AO36" s="754"/>
    </row>
    <row r="37" spans="1:41" s="1" customFormat="1" ht="13.5" customHeight="1" x14ac:dyDescent="0.2">
      <c r="A37" s="1065"/>
      <c r="B37" s="339" t="s">
        <v>241</v>
      </c>
      <c r="C37" s="395"/>
      <c r="D37" s="525"/>
      <c r="E37" s="526">
        <f>SUM(E4:E33)</f>
        <v>132.19999999999999</v>
      </c>
      <c r="F37" s="232"/>
      <c r="G37" s="233"/>
      <c r="H37" s="527"/>
      <c r="I37" s="233"/>
      <c r="J37" s="527"/>
      <c r="K37" s="528"/>
      <c r="L37" s="529"/>
      <c r="M37" s="661"/>
      <c r="N37" s="555"/>
      <c r="O37" s="530"/>
      <c r="P37" s="531"/>
      <c r="Q37" s="532"/>
      <c r="R37" s="662"/>
      <c r="S37" s="663"/>
      <c r="T37" s="555"/>
      <c r="U37" s="532"/>
      <c r="V37" s="555"/>
      <c r="W37" s="663"/>
      <c r="X37" s="555"/>
      <c r="Y37" s="528"/>
      <c r="Z37" s="664"/>
      <c r="AA37" s="665"/>
      <c r="AB37" s="666"/>
      <c r="AC37" s="667"/>
      <c r="AD37" s="234"/>
      <c r="AE37" s="668"/>
      <c r="AF37" s="669">
        <f t="shared" ref="AF37:AG37" si="19">SUM(AF4:AF33)</f>
        <v>150630</v>
      </c>
      <c r="AG37" s="670">
        <f t="shared" si="19"/>
        <v>70631</v>
      </c>
      <c r="AH37" s="671">
        <f>SUM(AH4:AH33)</f>
        <v>63794</v>
      </c>
      <c r="AI37" s="80"/>
      <c r="AJ37" s="755"/>
      <c r="AK37" s="922"/>
      <c r="AL37" s="756"/>
      <c r="AM37" s="756"/>
      <c r="AN37" s="756"/>
      <c r="AO37" s="757"/>
    </row>
    <row r="38" spans="1:41" ht="13.5" customHeight="1" x14ac:dyDescent="0.2">
      <c r="A38" s="1065" t="s">
        <v>180</v>
      </c>
      <c r="B38" s="329">
        <f>南八幡!B38</f>
        <v>45778</v>
      </c>
      <c r="C38" s="433" t="str">
        <f>IF(B38="","",IF(WEEKDAY(B38)=1,"(日)",IF(WEEKDAY(B38)=2,"(月)",IF(WEEKDAY(B38)=3,"(火)",IF(WEEKDAY(B38)=4,"(水)",IF(WEEKDAY(B38)=5,"(木)",IF(WEEKDAY(B38)=6,"(金)","(土)")))))))</f>
        <v>(木)</v>
      </c>
      <c r="D38" s="492" t="s">
        <v>405</v>
      </c>
      <c r="E38" s="493"/>
      <c r="F38" s="494">
        <v>17</v>
      </c>
      <c r="G38" s="10">
        <v>19.5</v>
      </c>
      <c r="H38" s="218">
        <v>19.5</v>
      </c>
      <c r="I38" s="495">
        <v>31</v>
      </c>
      <c r="J38" s="496">
        <v>7.7</v>
      </c>
      <c r="K38" s="10">
        <v>9.5399999999999991</v>
      </c>
      <c r="L38" s="644">
        <v>7.11</v>
      </c>
      <c r="M38" s="628">
        <v>32.9</v>
      </c>
      <c r="N38" s="497">
        <v>9.1999999999999993</v>
      </c>
      <c r="O38" s="495">
        <v>22.1</v>
      </c>
      <c r="P38" s="496">
        <v>26.4</v>
      </c>
      <c r="Q38" s="627">
        <v>60</v>
      </c>
      <c r="R38" s="497">
        <v>46</v>
      </c>
      <c r="S38" s="627">
        <v>85</v>
      </c>
      <c r="T38" s="497">
        <v>92</v>
      </c>
      <c r="U38" s="627">
        <v>56</v>
      </c>
      <c r="V38" s="497">
        <v>55</v>
      </c>
      <c r="W38" s="628">
        <v>29</v>
      </c>
      <c r="X38" s="497">
        <v>37</v>
      </c>
      <c r="Y38" s="10">
        <v>29.1</v>
      </c>
      <c r="Z38" s="629">
        <v>29.1</v>
      </c>
      <c r="AA38" s="495">
        <v>24.3</v>
      </c>
      <c r="AB38" s="496">
        <v>15.3</v>
      </c>
      <c r="AC38" s="672">
        <v>0</v>
      </c>
      <c r="AD38" s="501">
        <v>180</v>
      </c>
      <c r="AE38" s="673">
        <v>0</v>
      </c>
      <c r="AF38" s="632">
        <v>5016</v>
      </c>
      <c r="AG38" s="633">
        <v>2579</v>
      </c>
      <c r="AH38" s="634">
        <v>2074</v>
      </c>
      <c r="AI38" s="118"/>
      <c r="AJ38" s="388" t="s">
        <v>284</v>
      </c>
      <c r="AK38" s="365"/>
      <c r="AL38" s="1092">
        <v>45785</v>
      </c>
      <c r="AM38" s="1093"/>
      <c r="AN38" s="1094">
        <v>45806</v>
      </c>
      <c r="AO38" s="1095"/>
    </row>
    <row r="39" spans="1:41" ht="13.5" customHeight="1" x14ac:dyDescent="0.2">
      <c r="A39" s="1065"/>
      <c r="B39" s="391">
        <f>南八幡!B39</f>
        <v>45779</v>
      </c>
      <c r="C39" s="434" t="str">
        <f t="shared" ref="C39:C68" si="20">IF(B39="","",IF(WEEKDAY(B39)=1,"(日)",IF(WEEKDAY(B39)=2,"(月)",IF(WEEKDAY(B39)=3,"(火)",IF(WEEKDAY(B39)=4,"(水)",IF(WEEKDAY(B39)=5,"(木)",IF(WEEKDAY(B39)=6,"(金)","(土)")))))))</f>
        <v>(金)</v>
      </c>
      <c r="D39" s="502" t="s">
        <v>404</v>
      </c>
      <c r="E39" s="503">
        <v>72.7</v>
      </c>
      <c r="F39" s="504">
        <v>17</v>
      </c>
      <c r="G39" s="11">
        <v>19</v>
      </c>
      <c r="H39" s="219">
        <v>19</v>
      </c>
      <c r="I39" s="12">
        <v>32.1</v>
      </c>
      <c r="J39" s="221">
        <v>9.9</v>
      </c>
      <c r="K39" s="11">
        <v>9.4600000000000009</v>
      </c>
      <c r="L39" s="369">
        <v>7.09</v>
      </c>
      <c r="M39" s="112">
        <v>34.4</v>
      </c>
      <c r="N39" s="220">
        <v>10.1</v>
      </c>
      <c r="O39" s="12">
        <v>24</v>
      </c>
      <c r="P39" s="221">
        <v>29</v>
      </c>
      <c r="Q39" s="635">
        <v>67</v>
      </c>
      <c r="R39" s="220">
        <v>49</v>
      </c>
      <c r="S39" s="635">
        <v>87</v>
      </c>
      <c r="T39" s="220">
        <v>97</v>
      </c>
      <c r="U39" s="635">
        <v>56</v>
      </c>
      <c r="V39" s="220">
        <v>62</v>
      </c>
      <c r="W39" s="112">
        <v>31</v>
      </c>
      <c r="X39" s="220">
        <v>35</v>
      </c>
      <c r="Y39" s="11">
        <v>27.7</v>
      </c>
      <c r="Z39" s="636">
        <v>27.7</v>
      </c>
      <c r="AA39" s="12">
        <v>25.3</v>
      </c>
      <c r="AB39" s="221">
        <v>13.9</v>
      </c>
      <c r="AC39" s="643">
        <v>0.15</v>
      </c>
      <c r="AD39" s="507">
        <v>200</v>
      </c>
      <c r="AE39" s="674">
        <v>0</v>
      </c>
      <c r="AF39" s="639">
        <v>5481</v>
      </c>
      <c r="AG39" s="640">
        <v>2699</v>
      </c>
      <c r="AH39" s="641">
        <v>2070</v>
      </c>
      <c r="AI39" s="118"/>
      <c r="AJ39" s="311" t="s">
        <v>2</v>
      </c>
      <c r="AK39" s="346" t="s">
        <v>303</v>
      </c>
      <c r="AL39" s="1086">
        <v>15</v>
      </c>
      <c r="AM39" s="1087"/>
      <c r="AN39" s="1086">
        <v>20</v>
      </c>
      <c r="AO39" s="1087"/>
    </row>
    <row r="40" spans="1:41" x14ac:dyDescent="0.2">
      <c r="A40" s="1065"/>
      <c r="B40" s="391">
        <f>南八幡!B40</f>
        <v>45780</v>
      </c>
      <c r="C40" s="434" t="str">
        <f t="shared" si="20"/>
        <v>(土)</v>
      </c>
      <c r="D40" s="502" t="s">
        <v>405</v>
      </c>
      <c r="E40" s="503"/>
      <c r="F40" s="504">
        <v>17</v>
      </c>
      <c r="G40" s="11">
        <v>18.5</v>
      </c>
      <c r="H40" s="219">
        <v>17</v>
      </c>
      <c r="I40" s="12">
        <v>29.7</v>
      </c>
      <c r="J40" s="221">
        <v>7.1</v>
      </c>
      <c r="K40" s="11">
        <v>8.98</v>
      </c>
      <c r="L40" s="369">
        <v>6.96</v>
      </c>
      <c r="M40" s="112">
        <v>34.700000000000003</v>
      </c>
      <c r="N40" s="220">
        <v>7.8</v>
      </c>
      <c r="O40" s="12">
        <v>24.3</v>
      </c>
      <c r="P40" s="221">
        <v>25.3</v>
      </c>
      <c r="Q40" s="635">
        <v>66</v>
      </c>
      <c r="R40" s="220">
        <v>40</v>
      </c>
      <c r="S40" s="635">
        <v>88</v>
      </c>
      <c r="T40" s="220">
        <v>86</v>
      </c>
      <c r="U40" s="635">
        <v>56</v>
      </c>
      <c r="V40" s="220">
        <v>52</v>
      </c>
      <c r="W40" s="112">
        <v>32</v>
      </c>
      <c r="X40" s="220">
        <v>34</v>
      </c>
      <c r="Y40" s="11">
        <v>26.3</v>
      </c>
      <c r="Z40" s="636">
        <v>27.7</v>
      </c>
      <c r="AA40" s="12">
        <v>29.4</v>
      </c>
      <c r="AB40" s="221">
        <v>13.9</v>
      </c>
      <c r="AC40" s="643">
        <v>0</v>
      </c>
      <c r="AD40" s="507">
        <v>180</v>
      </c>
      <c r="AE40" s="674">
        <v>0</v>
      </c>
      <c r="AF40" s="639">
        <v>5203</v>
      </c>
      <c r="AG40" s="640">
        <v>2662</v>
      </c>
      <c r="AH40" s="641">
        <v>2196</v>
      </c>
      <c r="AI40" s="118"/>
      <c r="AJ40" s="4" t="s">
        <v>19</v>
      </c>
      <c r="AK40" s="5" t="s">
        <v>20</v>
      </c>
      <c r="AL40" s="6" t="s">
        <v>21</v>
      </c>
      <c r="AM40" s="5" t="s">
        <v>22</v>
      </c>
      <c r="AN40" s="6" t="s">
        <v>21</v>
      </c>
      <c r="AO40" s="5" t="s">
        <v>22</v>
      </c>
    </row>
    <row r="41" spans="1:41" x14ac:dyDescent="0.2">
      <c r="A41" s="1065"/>
      <c r="B41" s="391">
        <f>南八幡!B41</f>
        <v>45781</v>
      </c>
      <c r="C41" s="434" t="str">
        <f t="shared" si="20"/>
        <v>(日)</v>
      </c>
      <c r="D41" s="502" t="s">
        <v>436</v>
      </c>
      <c r="E41" s="503"/>
      <c r="F41" s="504">
        <v>15</v>
      </c>
      <c r="G41" s="11">
        <v>18.5</v>
      </c>
      <c r="H41" s="219">
        <v>18.5</v>
      </c>
      <c r="I41" s="12">
        <v>27.4</v>
      </c>
      <c r="J41" s="221">
        <v>7.5</v>
      </c>
      <c r="K41" s="11">
        <v>8.74</v>
      </c>
      <c r="L41" s="369">
        <v>6.94</v>
      </c>
      <c r="M41" s="112">
        <v>31.4</v>
      </c>
      <c r="N41" s="220">
        <v>7.9</v>
      </c>
      <c r="O41" s="12">
        <v>18.600000000000001</v>
      </c>
      <c r="P41" s="221">
        <v>23.6</v>
      </c>
      <c r="Q41" s="635">
        <v>50</v>
      </c>
      <c r="R41" s="220">
        <v>36</v>
      </c>
      <c r="S41" s="635">
        <v>70</v>
      </c>
      <c r="T41" s="220">
        <v>80</v>
      </c>
      <c r="U41" s="635">
        <v>42</v>
      </c>
      <c r="V41" s="220">
        <v>52</v>
      </c>
      <c r="W41" s="112">
        <v>28</v>
      </c>
      <c r="X41" s="220">
        <v>28</v>
      </c>
      <c r="Y41" s="11">
        <v>19.2</v>
      </c>
      <c r="Z41" s="636">
        <v>22.7</v>
      </c>
      <c r="AA41" s="12">
        <v>19</v>
      </c>
      <c r="AB41" s="221">
        <v>12.3</v>
      </c>
      <c r="AC41" s="643">
        <v>0</v>
      </c>
      <c r="AD41" s="507">
        <v>180</v>
      </c>
      <c r="AE41" s="674">
        <v>0</v>
      </c>
      <c r="AF41" s="639">
        <v>5202</v>
      </c>
      <c r="AG41" s="640">
        <v>2496</v>
      </c>
      <c r="AH41" s="641">
        <v>2196</v>
      </c>
      <c r="AI41" s="118"/>
      <c r="AJ41" s="2" t="s">
        <v>182</v>
      </c>
      <c r="AK41" s="398" t="s">
        <v>11</v>
      </c>
      <c r="AL41" s="10">
        <v>19</v>
      </c>
      <c r="AM41" s="218">
        <v>19</v>
      </c>
      <c r="AN41" s="10">
        <v>20.5</v>
      </c>
      <c r="AO41" s="218">
        <v>20</v>
      </c>
    </row>
    <row r="42" spans="1:41" x14ac:dyDescent="0.2">
      <c r="A42" s="1065"/>
      <c r="B42" s="391">
        <f>南八幡!B42</f>
        <v>45782</v>
      </c>
      <c r="C42" s="434" t="str">
        <f t="shared" si="20"/>
        <v>(月)</v>
      </c>
      <c r="D42" s="502" t="s">
        <v>405</v>
      </c>
      <c r="E42" s="503"/>
      <c r="F42" s="504">
        <v>17</v>
      </c>
      <c r="G42" s="11">
        <v>19</v>
      </c>
      <c r="H42" s="219">
        <v>18.5</v>
      </c>
      <c r="I42" s="12">
        <v>25.8</v>
      </c>
      <c r="J42" s="221">
        <v>6.8</v>
      </c>
      <c r="K42" s="11">
        <v>9.07</v>
      </c>
      <c r="L42" s="369">
        <v>6.85</v>
      </c>
      <c r="M42" s="112">
        <v>29.3</v>
      </c>
      <c r="N42" s="220">
        <v>7.2</v>
      </c>
      <c r="O42" s="12">
        <v>17.3</v>
      </c>
      <c r="P42" s="221">
        <v>22</v>
      </c>
      <c r="Q42" s="635">
        <v>48</v>
      </c>
      <c r="R42" s="220">
        <v>34</v>
      </c>
      <c r="S42" s="635">
        <v>88</v>
      </c>
      <c r="T42" s="220">
        <v>97</v>
      </c>
      <c r="U42" s="635">
        <v>50</v>
      </c>
      <c r="V42" s="220">
        <v>54</v>
      </c>
      <c r="W42" s="112">
        <v>38</v>
      </c>
      <c r="X42" s="220">
        <v>43</v>
      </c>
      <c r="Y42" s="11">
        <v>19.899999999999999</v>
      </c>
      <c r="Z42" s="636">
        <v>21.3</v>
      </c>
      <c r="AA42" s="12">
        <v>22.1</v>
      </c>
      <c r="AB42" s="221">
        <v>11.7</v>
      </c>
      <c r="AC42" s="643">
        <v>0.05</v>
      </c>
      <c r="AD42" s="507">
        <v>170</v>
      </c>
      <c r="AE42" s="674">
        <v>0</v>
      </c>
      <c r="AF42" s="639">
        <v>4831</v>
      </c>
      <c r="AG42" s="640">
        <v>2580</v>
      </c>
      <c r="AH42" s="641">
        <v>2318</v>
      </c>
      <c r="AI42" s="118"/>
      <c r="AJ42" s="3" t="s">
        <v>183</v>
      </c>
      <c r="AK42" s="921" t="s">
        <v>184</v>
      </c>
      <c r="AL42" s="11">
        <v>28.6</v>
      </c>
      <c r="AM42" s="219">
        <v>5.2</v>
      </c>
      <c r="AN42" s="11">
        <v>27.2</v>
      </c>
      <c r="AO42" s="219">
        <v>6.3</v>
      </c>
    </row>
    <row r="43" spans="1:41" x14ac:dyDescent="0.2">
      <c r="A43" s="1065"/>
      <c r="B43" s="391">
        <f>南八幡!B43</f>
        <v>45783</v>
      </c>
      <c r="C43" s="434" t="str">
        <f t="shared" si="20"/>
        <v>(火)</v>
      </c>
      <c r="D43" s="502" t="s">
        <v>404</v>
      </c>
      <c r="E43" s="503">
        <v>23.9</v>
      </c>
      <c r="F43" s="504">
        <v>17</v>
      </c>
      <c r="G43" s="11">
        <v>18.5</v>
      </c>
      <c r="H43" s="219">
        <v>18.5</v>
      </c>
      <c r="I43" s="12">
        <v>25.7</v>
      </c>
      <c r="J43" s="221">
        <v>7.5</v>
      </c>
      <c r="K43" s="11">
        <v>9.11</v>
      </c>
      <c r="L43" s="369">
        <v>6.94</v>
      </c>
      <c r="M43" s="112">
        <v>29.6</v>
      </c>
      <c r="N43" s="220">
        <v>9.5</v>
      </c>
      <c r="O43" s="12">
        <v>20.100000000000001</v>
      </c>
      <c r="P43" s="221">
        <v>22.9</v>
      </c>
      <c r="Q43" s="635">
        <v>62</v>
      </c>
      <c r="R43" s="220">
        <v>40</v>
      </c>
      <c r="S43" s="635">
        <v>80</v>
      </c>
      <c r="T43" s="220">
        <v>78</v>
      </c>
      <c r="U43" s="635">
        <v>54</v>
      </c>
      <c r="V43" s="220">
        <v>54</v>
      </c>
      <c r="W43" s="112">
        <v>26</v>
      </c>
      <c r="X43" s="220">
        <v>24</v>
      </c>
      <c r="Y43" s="11">
        <v>21.3</v>
      </c>
      <c r="Z43" s="636">
        <v>22</v>
      </c>
      <c r="AA43" s="12">
        <v>23.4</v>
      </c>
      <c r="AB43" s="221">
        <v>11.1</v>
      </c>
      <c r="AC43" s="643">
        <v>0</v>
      </c>
      <c r="AD43" s="507">
        <v>180</v>
      </c>
      <c r="AE43" s="674">
        <v>0</v>
      </c>
      <c r="AF43" s="639">
        <v>5017</v>
      </c>
      <c r="AG43" s="640">
        <v>2412</v>
      </c>
      <c r="AH43" s="641">
        <v>2074</v>
      </c>
      <c r="AI43" s="118"/>
      <c r="AJ43" s="3" t="s">
        <v>12</v>
      </c>
      <c r="AK43" s="921"/>
      <c r="AL43" s="11">
        <v>9.31</v>
      </c>
      <c r="AM43" s="219">
        <v>6.95</v>
      </c>
      <c r="AN43" s="11">
        <v>9.3000000000000007</v>
      </c>
      <c r="AO43" s="219">
        <v>6.98</v>
      </c>
    </row>
    <row r="44" spans="1:41" x14ac:dyDescent="0.2">
      <c r="A44" s="1065"/>
      <c r="B44" s="391">
        <f>南八幡!B44</f>
        <v>45784</v>
      </c>
      <c r="C44" s="434" t="str">
        <f t="shared" si="20"/>
        <v>(水)</v>
      </c>
      <c r="D44" s="502" t="s">
        <v>416</v>
      </c>
      <c r="E44" s="503">
        <v>1.8</v>
      </c>
      <c r="F44" s="504">
        <v>16</v>
      </c>
      <c r="G44" s="11">
        <v>18.5</v>
      </c>
      <c r="H44" s="219">
        <v>18</v>
      </c>
      <c r="I44" s="12">
        <v>25.4</v>
      </c>
      <c r="J44" s="221">
        <v>5.8</v>
      </c>
      <c r="K44" s="11">
        <v>8.9</v>
      </c>
      <c r="L44" s="369">
        <v>6.88</v>
      </c>
      <c r="M44" s="112">
        <v>30.7</v>
      </c>
      <c r="N44" s="220">
        <v>7.7</v>
      </c>
      <c r="O44" s="12">
        <v>18.2</v>
      </c>
      <c r="P44" s="221">
        <v>20.2</v>
      </c>
      <c r="Q44" s="635">
        <v>62</v>
      </c>
      <c r="R44" s="220">
        <v>40</v>
      </c>
      <c r="S44" s="635">
        <v>86</v>
      </c>
      <c r="T44" s="220">
        <v>76</v>
      </c>
      <c r="U44" s="635">
        <v>52</v>
      </c>
      <c r="V44" s="220">
        <v>54</v>
      </c>
      <c r="W44" s="112">
        <v>34</v>
      </c>
      <c r="X44" s="220">
        <v>22</v>
      </c>
      <c r="Y44" s="11">
        <v>19.899999999999999</v>
      </c>
      <c r="Z44" s="636">
        <v>21.3</v>
      </c>
      <c r="AA44" s="12">
        <v>17.100000000000001</v>
      </c>
      <c r="AB44" s="221">
        <v>10.4</v>
      </c>
      <c r="AC44" s="643">
        <v>0</v>
      </c>
      <c r="AD44" s="507">
        <v>170</v>
      </c>
      <c r="AE44" s="674">
        <v>0</v>
      </c>
      <c r="AF44" s="639">
        <v>4459</v>
      </c>
      <c r="AG44" s="640">
        <v>2555</v>
      </c>
      <c r="AH44" s="641">
        <v>2196</v>
      </c>
      <c r="AI44" s="118"/>
      <c r="AJ44" s="3" t="s">
        <v>198</v>
      </c>
      <c r="AK44" s="921" t="s">
        <v>184</v>
      </c>
      <c r="AL44" s="112">
        <v>33</v>
      </c>
      <c r="AM44" s="220">
        <v>7.9</v>
      </c>
      <c r="AN44" s="112">
        <v>42.5</v>
      </c>
      <c r="AO44" s="220">
        <v>10.7</v>
      </c>
    </row>
    <row r="45" spans="1:41" x14ac:dyDescent="0.2">
      <c r="A45" s="1065"/>
      <c r="B45" s="391">
        <f>南八幡!B45</f>
        <v>45785</v>
      </c>
      <c r="C45" s="434" t="str">
        <f t="shared" si="20"/>
        <v>(木)</v>
      </c>
      <c r="D45" s="502" t="s">
        <v>405</v>
      </c>
      <c r="E45" s="503"/>
      <c r="F45" s="504">
        <v>15</v>
      </c>
      <c r="G45" s="11">
        <v>19</v>
      </c>
      <c r="H45" s="219">
        <v>19</v>
      </c>
      <c r="I45" s="12">
        <v>28.6</v>
      </c>
      <c r="J45" s="221">
        <v>5.2</v>
      </c>
      <c r="K45" s="11">
        <v>9.31</v>
      </c>
      <c r="L45" s="369">
        <v>6.95</v>
      </c>
      <c r="M45" s="112">
        <v>33</v>
      </c>
      <c r="N45" s="220">
        <v>7.9</v>
      </c>
      <c r="O45" s="12">
        <v>17.8</v>
      </c>
      <c r="P45" s="221">
        <v>21.1</v>
      </c>
      <c r="Q45" s="635">
        <v>54</v>
      </c>
      <c r="R45" s="220">
        <v>40</v>
      </c>
      <c r="S45" s="635">
        <v>80</v>
      </c>
      <c r="T45" s="220">
        <v>86</v>
      </c>
      <c r="U45" s="635">
        <v>56</v>
      </c>
      <c r="V45" s="220">
        <v>48</v>
      </c>
      <c r="W45" s="112">
        <v>24</v>
      </c>
      <c r="X45" s="220">
        <v>38</v>
      </c>
      <c r="Y45" s="11">
        <v>17</v>
      </c>
      <c r="Z45" s="636">
        <v>19.899999999999999</v>
      </c>
      <c r="AA45" s="12">
        <v>23.4</v>
      </c>
      <c r="AB45" s="221">
        <v>12.6</v>
      </c>
      <c r="AC45" s="643">
        <v>0</v>
      </c>
      <c r="AD45" s="507">
        <v>150</v>
      </c>
      <c r="AE45" s="674">
        <v>0</v>
      </c>
      <c r="AF45" s="639">
        <v>4460</v>
      </c>
      <c r="AG45" s="640">
        <v>2529</v>
      </c>
      <c r="AH45" s="641">
        <v>1952</v>
      </c>
      <c r="AI45" s="118"/>
      <c r="AJ45" s="3" t="s">
        <v>185</v>
      </c>
      <c r="AK45" s="921" t="s">
        <v>13</v>
      </c>
      <c r="AL45" s="11">
        <v>17.8</v>
      </c>
      <c r="AM45" s="219">
        <v>21.1</v>
      </c>
      <c r="AN45" s="11">
        <v>25.4</v>
      </c>
      <c r="AO45" s="219">
        <v>30.5</v>
      </c>
    </row>
    <row r="46" spans="1:41" x14ac:dyDescent="0.2">
      <c r="A46" s="1065"/>
      <c r="B46" s="391">
        <f>南八幡!B46</f>
        <v>45786</v>
      </c>
      <c r="C46" s="434" t="str">
        <f t="shared" si="20"/>
        <v>(金)</v>
      </c>
      <c r="D46" s="502" t="s">
        <v>415</v>
      </c>
      <c r="E46" s="503">
        <v>0.8</v>
      </c>
      <c r="F46" s="504">
        <v>16</v>
      </c>
      <c r="G46" s="11">
        <v>20</v>
      </c>
      <c r="H46" s="219">
        <v>20</v>
      </c>
      <c r="I46" s="12">
        <v>28.7</v>
      </c>
      <c r="J46" s="221">
        <v>7</v>
      </c>
      <c r="K46" s="11">
        <v>9.4499999999999993</v>
      </c>
      <c r="L46" s="369">
        <v>6.98</v>
      </c>
      <c r="M46" s="112">
        <v>31.6</v>
      </c>
      <c r="N46" s="220">
        <v>9.3000000000000007</v>
      </c>
      <c r="O46" s="12">
        <v>20.2</v>
      </c>
      <c r="P46" s="221">
        <v>22.4</v>
      </c>
      <c r="Q46" s="635">
        <v>60</v>
      </c>
      <c r="R46" s="220">
        <v>40</v>
      </c>
      <c r="S46" s="635">
        <v>88</v>
      </c>
      <c r="T46" s="220">
        <v>78</v>
      </c>
      <c r="U46" s="635">
        <v>52</v>
      </c>
      <c r="V46" s="220">
        <v>54</v>
      </c>
      <c r="W46" s="112">
        <v>36</v>
      </c>
      <c r="X46" s="220">
        <v>24</v>
      </c>
      <c r="Y46" s="11">
        <v>19.2</v>
      </c>
      <c r="Z46" s="636">
        <v>20.2</v>
      </c>
      <c r="AA46" s="12">
        <v>21.2</v>
      </c>
      <c r="AB46" s="221">
        <v>13</v>
      </c>
      <c r="AC46" s="643">
        <v>0</v>
      </c>
      <c r="AD46" s="507">
        <v>160</v>
      </c>
      <c r="AE46" s="674">
        <v>0</v>
      </c>
      <c r="AF46" s="639">
        <v>4165</v>
      </c>
      <c r="AG46" s="640">
        <v>2579</v>
      </c>
      <c r="AH46" s="641">
        <v>2172</v>
      </c>
      <c r="AI46" s="118"/>
      <c r="AJ46" s="3" t="s">
        <v>186</v>
      </c>
      <c r="AK46" s="921" t="s">
        <v>311</v>
      </c>
      <c r="AL46" s="112">
        <v>54</v>
      </c>
      <c r="AM46" s="220">
        <v>40</v>
      </c>
      <c r="AN46" s="112">
        <v>80</v>
      </c>
      <c r="AO46" s="220">
        <v>56</v>
      </c>
    </row>
    <row r="47" spans="1:41" x14ac:dyDescent="0.2">
      <c r="A47" s="1065"/>
      <c r="B47" s="391">
        <f>南八幡!B47</f>
        <v>45787</v>
      </c>
      <c r="C47" s="434" t="str">
        <f t="shared" si="20"/>
        <v>(土)</v>
      </c>
      <c r="D47" s="502" t="s">
        <v>437</v>
      </c>
      <c r="E47" s="503">
        <v>11.4</v>
      </c>
      <c r="F47" s="504">
        <v>17</v>
      </c>
      <c r="G47" s="11">
        <v>19</v>
      </c>
      <c r="H47" s="219">
        <v>20</v>
      </c>
      <c r="I47" s="12">
        <v>28.2</v>
      </c>
      <c r="J47" s="221">
        <v>9</v>
      </c>
      <c r="K47" s="11">
        <v>9.2100000000000009</v>
      </c>
      <c r="L47" s="369">
        <v>7.1</v>
      </c>
      <c r="M47" s="112">
        <v>34.299999999999997</v>
      </c>
      <c r="N47" s="220">
        <v>11.6</v>
      </c>
      <c r="O47" s="12">
        <v>20.399999999999999</v>
      </c>
      <c r="P47" s="221">
        <v>23.1</v>
      </c>
      <c r="Q47" s="635">
        <v>62</v>
      </c>
      <c r="R47" s="220">
        <v>46</v>
      </c>
      <c r="S47" s="635">
        <v>92</v>
      </c>
      <c r="T47" s="220">
        <v>92</v>
      </c>
      <c r="U47" s="635">
        <v>58</v>
      </c>
      <c r="V47" s="220">
        <v>60</v>
      </c>
      <c r="W47" s="112">
        <v>34</v>
      </c>
      <c r="X47" s="220">
        <v>32</v>
      </c>
      <c r="Y47" s="11">
        <v>19.2</v>
      </c>
      <c r="Z47" s="636">
        <v>19.899999999999999</v>
      </c>
      <c r="AA47" s="12">
        <v>23.1</v>
      </c>
      <c r="AB47" s="221">
        <v>12.6</v>
      </c>
      <c r="AC47" s="643">
        <v>0</v>
      </c>
      <c r="AD47" s="507">
        <v>200</v>
      </c>
      <c r="AE47" s="674">
        <v>0</v>
      </c>
      <c r="AF47" s="639">
        <v>4440</v>
      </c>
      <c r="AG47" s="640">
        <v>2580</v>
      </c>
      <c r="AH47" s="641">
        <v>1952</v>
      </c>
      <c r="AI47" s="118"/>
      <c r="AJ47" s="3" t="s">
        <v>187</v>
      </c>
      <c r="AK47" s="921" t="s">
        <v>311</v>
      </c>
      <c r="AL47" s="112">
        <v>80</v>
      </c>
      <c r="AM47" s="220">
        <v>86</v>
      </c>
      <c r="AN47" s="112">
        <v>100</v>
      </c>
      <c r="AO47" s="220">
        <v>102</v>
      </c>
    </row>
    <row r="48" spans="1:41" x14ac:dyDescent="0.2">
      <c r="A48" s="1065"/>
      <c r="B48" s="391">
        <f>南八幡!B48</f>
        <v>45788</v>
      </c>
      <c r="C48" s="434" t="str">
        <f t="shared" si="20"/>
        <v>(日)</v>
      </c>
      <c r="D48" s="502" t="s">
        <v>438</v>
      </c>
      <c r="E48" s="503">
        <v>0.1</v>
      </c>
      <c r="F48" s="504">
        <v>21</v>
      </c>
      <c r="G48" s="11">
        <v>20.5</v>
      </c>
      <c r="H48" s="219">
        <v>20</v>
      </c>
      <c r="I48" s="12">
        <v>25.7</v>
      </c>
      <c r="J48" s="221">
        <v>8.3000000000000007</v>
      </c>
      <c r="K48" s="11">
        <v>9.25</v>
      </c>
      <c r="L48" s="369">
        <v>7.12</v>
      </c>
      <c r="M48" s="112">
        <v>31.2</v>
      </c>
      <c r="N48" s="220">
        <v>10.7</v>
      </c>
      <c r="O48" s="12">
        <v>23.2</v>
      </c>
      <c r="P48" s="221">
        <v>24.3</v>
      </c>
      <c r="Q48" s="635">
        <v>72</v>
      </c>
      <c r="R48" s="220">
        <v>54</v>
      </c>
      <c r="S48" s="635">
        <v>88</v>
      </c>
      <c r="T48" s="220">
        <v>96</v>
      </c>
      <c r="U48" s="635">
        <v>59</v>
      </c>
      <c r="V48" s="220">
        <v>64</v>
      </c>
      <c r="W48" s="112">
        <v>29</v>
      </c>
      <c r="X48" s="220">
        <v>32</v>
      </c>
      <c r="Y48" s="11">
        <v>19.2</v>
      </c>
      <c r="Z48" s="636">
        <v>21.3</v>
      </c>
      <c r="AA48" s="12">
        <v>21.5</v>
      </c>
      <c r="AB48" s="221">
        <v>15.2</v>
      </c>
      <c r="AC48" s="643">
        <v>0</v>
      </c>
      <c r="AD48" s="507">
        <v>190</v>
      </c>
      <c r="AE48" s="674">
        <v>0</v>
      </c>
      <c r="AF48" s="639">
        <v>5389</v>
      </c>
      <c r="AG48" s="640">
        <v>2662</v>
      </c>
      <c r="AH48" s="641">
        <v>2318</v>
      </c>
      <c r="AI48" s="118"/>
      <c r="AJ48" s="3" t="s">
        <v>188</v>
      </c>
      <c r="AK48" s="921" t="s">
        <v>311</v>
      </c>
      <c r="AL48" s="112">
        <v>56</v>
      </c>
      <c r="AM48" s="220">
        <v>48</v>
      </c>
      <c r="AN48" s="112">
        <v>72</v>
      </c>
      <c r="AO48" s="220">
        <v>67</v>
      </c>
    </row>
    <row r="49" spans="1:41" x14ac:dyDescent="0.2">
      <c r="A49" s="1065"/>
      <c r="B49" s="391">
        <f>南八幡!B49</f>
        <v>45789</v>
      </c>
      <c r="C49" s="434" t="str">
        <f t="shared" si="20"/>
        <v>(月)</v>
      </c>
      <c r="D49" s="502" t="s">
        <v>437</v>
      </c>
      <c r="E49" s="503">
        <v>8.6999999999999993</v>
      </c>
      <c r="F49" s="504">
        <v>17</v>
      </c>
      <c r="G49" s="11">
        <v>20</v>
      </c>
      <c r="H49" s="219">
        <v>21.5</v>
      </c>
      <c r="I49" s="12">
        <v>32.1</v>
      </c>
      <c r="J49" s="221">
        <v>7.4</v>
      </c>
      <c r="K49" s="11">
        <v>9.18</v>
      </c>
      <c r="L49" s="369">
        <v>6.93</v>
      </c>
      <c r="M49" s="112">
        <v>27.2</v>
      </c>
      <c r="N49" s="220">
        <v>9.1999999999999993</v>
      </c>
      <c r="O49" s="12">
        <v>22.1</v>
      </c>
      <c r="P49" s="221">
        <v>25.3</v>
      </c>
      <c r="Q49" s="635">
        <v>78</v>
      </c>
      <c r="R49" s="220">
        <v>43</v>
      </c>
      <c r="S49" s="635">
        <v>88</v>
      </c>
      <c r="T49" s="220">
        <v>92</v>
      </c>
      <c r="U49" s="635">
        <v>58</v>
      </c>
      <c r="V49" s="220">
        <v>61</v>
      </c>
      <c r="W49" s="112">
        <v>30</v>
      </c>
      <c r="X49" s="220">
        <v>31</v>
      </c>
      <c r="Y49" s="11">
        <v>19.5</v>
      </c>
      <c r="Z49" s="636">
        <v>25.2</v>
      </c>
      <c r="AA49" s="12">
        <v>24.5</v>
      </c>
      <c r="AB49" s="221">
        <v>15.2</v>
      </c>
      <c r="AC49" s="643">
        <v>0.05</v>
      </c>
      <c r="AD49" s="507">
        <v>180</v>
      </c>
      <c r="AE49" s="674">
        <v>0</v>
      </c>
      <c r="AF49" s="639">
        <v>5239</v>
      </c>
      <c r="AG49" s="640">
        <v>3244</v>
      </c>
      <c r="AH49" s="641">
        <v>2214</v>
      </c>
      <c r="AI49" s="118"/>
      <c r="AJ49" s="3" t="s">
        <v>189</v>
      </c>
      <c r="AK49" s="921" t="s">
        <v>311</v>
      </c>
      <c r="AL49" s="112">
        <v>24</v>
      </c>
      <c r="AM49" s="220">
        <v>38</v>
      </c>
      <c r="AN49" s="112">
        <v>28</v>
      </c>
      <c r="AO49" s="220">
        <v>35</v>
      </c>
    </row>
    <row r="50" spans="1:41" x14ac:dyDescent="0.2">
      <c r="A50" s="1065"/>
      <c r="B50" s="391">
        <f>南八幡!B50</f>
        <v>45790</v>
      </c>
      <c r="C50" s="434" t="str">
        <f t="shared" si="20"/>
        <v>(火)</v>
      </c>
      <c r="D50" s="502" t="s">
        <v>405</v>
      </c>
      <c r="E50" s="503"/>
      <c r="F50" s="504">
        <v>16</v>
      </c>
      <c r="G50" s="11">
        <v>20</v>
      </c>
      <c r="H50" s="219">
        <v>20</v>
      </c>
      <c r="I50" s="12">
        <v>28.1</v>
      </c>
      <c r="J50" s="221">
        <v>6.8</v>
      </c>
      <c r="K50" s="11">
        <v>9.1199999999999992</v>
      </c>
      <c r="L50" s="369">
        <v>6.81</v>
      </c>
      <c r="M50" s="112">
        <v>33.9</v>
      </c>
      <c r="N50" s="220">
        <v>8</v>
      </c>
      <c r="O50" s="12">
        <v>22.9</v>
      </c>
      <c r="P50" s="221">
        <v>25.7</v>
      </c>
      <c r="Q50" s="635">
        <v>78</v>
      </c>
      <c r="R50" s="220">
        <v>52</v>
      </c>
      <c r="S50" s="635">
        <v>91</v>
      </c>
      <c r="T50" s="220">
        <v>98</v>
      </c>
      <c r="U50" s="635">
        <v>59</v>
      </c>
      <c r="V50" s="220">
        <v>63</v>
      </c>
      <c r="W50" s="112">
        <v>32</v>
      </c>
      <c r="X50" s="220">
        <v>35</v>
      </c>
      <c r="Y50" s="11">
        <v>21.7</v>
      </c>
      <c r="Z50" s="636">
        <v>22.7</v>
      </c>
      <c r="AA50" s="12">
        <v>27</v>
      </c>
      <c r="AB50" s="221">
        <v>13.7</v>
      </c>
      <c r="AC50" s="643">
        <v>0.05</v>
      </c>
      <c r="AD50" s="507">
        <v>190</v>
      </c>
      <c r="AE50" s="674">
        <v>0</v>
      </c>
      <c r="AF50" s="639">
        <v>6218</v>
      </c>
      <c r="AG50" s="640">
        <v>3329</v>
      </c>
      <c r="AH50" s="641">
        <v>2196</v>
      </c>
      <c r="AI50" s="118"/>
      <c r="AJ50" s="3" t="s">
        <v>190</v>
      </c>
      <c r="AK50" s="921" t="s">
        <v>311</v>
      </c>
      <c r="AL50" s="11">
        <v>17</v>
      </c>
      <c r="AM50" s="221">
        <v>19.899999999999999</v>
      </c>
      <c r="AN50" s="12">
        <v>28.4</v>
      </c>
      <c r="AO50" s="221">
        <v>28</v>
      </c>
    </row>
    <row r="51" spans="1:41" x14ac:dyDescent="0.2">
      <c r="A51" s="1065"/>
      <c r="B51" s="391">
        <f>南八幡!B51</f>
        <v>45791</v>
      </c>
      <c r="C51" s="434" t="str">
        <f t="shared" si="20"/>
        <v>(水)</v>
      </c>
      <c r="D51" s="502" t="s">
        <v>405</v>
      </c>
      <c r="E51" s="503"/>
      <c r="F51" s="504">
        <v>21</v>
      </c>
      <c r="G51" s="11">
        <v>21.5</v>
      </c>
      <c r="H51" s="219">
        <v>21</v>
      </c>
      <c r="I51" s="12">
        <v>22.1</v>
      </c>
      <c r="J51" s="221">
        <v>7.3</v>
      </c>
      <c r="K51" s="11">
        <v>9.35</v>
      </c>
      <c r="L51" s="369">
        <v>7.08</v>
      </c>
      <c r="M51" s="112">
        <v>27.1</v>
      </c>
      <c r="N51" s="220">
        <v>8.4</v>
      </c>
      <c r="O51" s="12">
        <v>22.9</v>
      </c>
      <c r="P51" s="221">
        <v>28</v>
      </c>
      <c r="Q51" s="635">
        <v>78</v>
      </c>
      <c r="R51" s="220">
        <v>62</v>
      </c>
      <c r="S51" s="635">
        <v>90</v>
      </c>
      <c r="T51" s="220">
        <v>107</v>
      </c>
      <c r="U51" s="635">
        <v>60</v>
      </c>
      <c r="V51" s="220">
        <v>65</v>
      </c>
      <c r="W51" s="112">
        <v>30</v>
      </c>
      <c r="X51" s="220">
        <v>42</v>
      </c>
      <c r="Y51" s="11">
        <v>23.1</v>
      </c>
      <c r="Z51" s="636">
        <v>23.4</v>
      </c>
      <c r="AA51" s="12">
        <v>22.4</v>
      </c>
      <c r="AB51" s="221">
        <v>15.2</v>
      </c>
      <c r="AC51" s="643">
        <v>0</v>
      </c>
      <c r="AD51" s="507">
        <v>200</v>
      </c>
      <c r="AE51" s="674">
        <v>0</v>
      </c>
      <c r="AF51" s="639">
        <v>6503</v>
      </c>
      <c r="AG51" s="640">
        <v>3162</v>
      </c>
      <c r="AH51" s="641">
        <v>2318</v>
      </c>
      <c r="AI51" s="118"/>
      <c r="AJ51" s="3" t="s">
        <v>286</v>
      </c>
      <c r="AK51" s="921" t="s">
        <v>311</v>
      </c>
      <c r="AL51" s="11">
        <v>23.4</v>
      </c>
      <c r="AM51" s="221">
        <v>12.6</v>
      </c>
      <c r="AN51" s="12">
        <v>25.3</v>
      </c>
      <c r="AO51" s="221">
        <v>14.5</v>
      </c>
    </row>
    <row r="52" spans="1:41" x14ac:dyDescent="0.2">
      <c r="A52" s="1065"/>
      <c r="B52" s="391">
        <f>南八幡!B52</f>
        <v>45792</v>
      </c>
      <c r="C52" s="434" t="str">
        <f t="shared" si="20"/>
        <v>(木)</v>
      </c>
      <c r="D52" s="502" t="s">
        <v>405</v>
      </c>
      <c r="E52" s="503"/>
      <c r="F52" s="504">
        <v>23</v>
      </c>
      <c r="G52" s="11">
        <v>23</v>
      </c>
      <c r="H52" s="219">
        <v>23</v>
      </c>
      <c r="I52" s="12">
        <v>18.899999999999999</v>
      </c>
      <c r="J52" s="221">
        <v>8</v>
      </c>
      <c r="K52" s="11">
        <v>9.24</v>
      </c>
      <c r="L52" s="369">
        <v>7</v>
      </c>
      <c r="M52" s="112">
        <v>24.9</v>
      </c>
      <c r="N52" s="220">
        <v>9.6</v>
      </c>
      <c r="O52" s="12">
        <v>21.4</v>
      </c>
      <c r="P52" s="221">
        <v>25.3</v>
      </c>
      <c r="Q52" s="635">
        <v>79</v>
      </c>
      <c r="R52" s="220">
        <v>52</v>
      </c>
      <c r="S52" s="635">
        <v>94</v>
      </c>
      <c r="T52" s="220">
        <v>98</v>
      </c>
      <c r="U52" s="635">
        <v>58</v>
      </c>
      <c r="V52" s="220">
        <v>62</v>
      </c>
      <c r="W52" s="112">
        <v>36</v>
      </c>
      <c r="X52" s="220">
        <v>36</v>
      </c>
      <c r="Y52" s="11">
        <v>23.4</v>
      </c>
      <c r="Z52" s="636">
        <v>23.4</v>
      </c>
      <c r="AA52" s="12">
        <v>21.6</v>
      </c>
      <c r="AB52" s="221">
        <v>16.399999999999999</v>
      </c>
      <c r="AC52" s="643">
        <v>0.05</v>
      </c>
      <c r="AD52" s="507">
        <v>200</v>
      </c>
      <c r="AE52" s="674">
        <v>0</v>
      </c>
      <c r="AF52" s="639">
        <v>5761</v>
      </c>
      <c r="AG52" s="640">
        <v>2911</v>
      </c>
      <c r="AH52" s="641">
        <v>2196</v>
      </c>
      <c r="AI52" s="118"/>
      <c r="AJ52" s="3" t="s">
        <v>287</v>
      </c>
      <c r="AK52" s="921" t="s">
        <v>311</v>
      </c>
      <c r="AL52" s="454"/>
      <c r="AM52" s="455">
        <v>0</v>
      </c>
      <c r="AN52" s="454"/>
      <c r="AO52" s="455">
        <v>0.05</v>
      </c>
    </row>
    <row r="53" spans="1:41" x14ac:dyDescent="0.2">
      <c r="A53" s="1065"/>
      <c r="B53" s="391">
        <f>南八幡!B53</f>
        <v>45793</v>
      </c>
      <c r="C53" s="434" t="str">
        <f t="shared" si="20"/>
        <v>(金)</v>
      </c>
      <c r="D53" s="502" t="s">
        <v>406</v>
      </c>
      <c r="E53" s="503"/>
      <c r="F53" s="504">
        <v>22</v>
      </c>
      <c r="G53" s="11">
        <v>23</v>
      </c>
      <c r="H53" s="219">
        <v>21.5</v>
      </c>
      <c r="I53" s="12">
        <v>20</v>
      </c>
      <c r="J53" s="221">
        <v>8</v>
      </c>
      <c r="K53" s="11">
        <v>9</v>
      </c>
      <c r="L53" s="369">
        <v>7.03</v>
      </c>
      <c r="M53" s="112">
        <v>29</v>
      </c>
      <c r="N53" s="220">
        <v>11</v>
      </c>
      <c r="O53" s="12">
        <v>22.2</v>
      </c>
      <c r="P53" s="221">
        <v>28.5</v>
      </c>
      <c r="Q53" s="635">
        <v>78</v>
      </c>
      <c r="R53" s="220">
        <v>60</v>
      </c>
      <c r="S53" s="635">
        <v>90</v>
      </c>
      <c r="T53" s="220">
        <v>103</v>
      </c>
      <c r="U53" s="635">
        <v>59</v>
      </c>
      <c r="V53" s="220">
        <v>68</v>
      </c>
      <c r="W53" s="112">
        <v>31</v>
      </c>
      <c r="X53" s="220">
        <v>35</v>
      </c>
      <c r="Y53" s="11">
        <v>24.9</v>
      </c>
      <c r="Z53" s="636">
        <v>23.4</v>
      </c>
      <c r="AA53" s="12">
        <v>22.4</v>
      </c>
      <c r="AB53" s="221">
        <v>16.100000000000001</v>
      </c>
      <c r="AC53" s="643">
        <v>0.05</v>
      </c>
      <c r="AD53" s="507">
        <v>190</v>
      </c>
      <c r="AE53" s="674">
        <v>0</v>
      </c>
      <c r="AF53" s="639">
        <v>6023</v>
      </c>
      <c r="AG53" s="640">
        <v>2612</v>
      </c>
      <c r="AH53" s="641">
        <v>2196</v>
      </c>
      <c r="AI53" s="118"/>
      <c r="AJ53" s="3" t="s">
        <v>191</v>
      </c>
      <c r="AK53" s="921" t="s">
        <v>311</v>
      </c>
      <c r="AL53" s="112" t="s">
        <v>24</v>
      </c>
      <c r="AM53" s="220">
        <v>150</v>
      </c>
      <c r="AN53" s="274">
        <v>230</v>
      </c>
      <c r="AO53" s="220">
        <v>240</v>
      </c>
    </row>
    <row r="54" spans="1:41" x14ac:dyDescent="0.2">
      <c r="A54" s="1065"/>
      <c r="B54" s="391">
        <f>南八幡!B54</f>
        <v>45794</v>
      </c>
      <c r="C54" s="434" t="str">
        <f t="shared" si="20"/>
        <v>(土)</v>
      </c>
      <c r="D54" s="502" t="s">
        <v>437</v>
      </c>
      <c r="E54" s="503">
        <v>18.100000000000001</v>
      </c>
      <c r="F54" s="504">
        <v>19</v>
      </c>
      <c r="G54" s="11">
        <v>21.5</v>
      </c>
      <c r="H54" s="219">
        <v>22</v>
      </c>
      <c r="I54" s="12">
        <v>23.4</v>
      </c>
      <c r="J54" s="221">
        <v>8</v>
      </c>
      <c r="K54" s="11">
        <v>8.75</v>
      </c>
      <c r="L54" s="369">
        <v>7.14</v>
      </c>
      <c r="M54" s="112">
        <v>31.3</v>
      </c>
      <c r="N54" s="220">
        <v>10.6</v>
      </c>
      <c r="O54" s="12">
        <v>23.6</v>
      </c>
      <c r="P54" s="221">
        <v>27.3</v>
      </c>
      <c r="Q54" s="635">
        <v>78</v>
      </c>
      <c r="R54" s="220">
        <v>61</v>
      </c>
      <c r="S54" s="635">
        <v>90</v>
      </c>
      <c r="T54" s="220">
        <v>101</v>
      </c>
      <c r="U54" s="635">
        <v>58</v>
      </c>
      <c r="V54" s="220">
        <v>64</v>
      </c>
      <c r="W54" s="112">
        <v>32</v>
      </c>
      <c r="X54" s="220">
        <v>37</v>
      </c>
      <c r="Y54" s="11">
        <v>25.6</v>
      </c>
      <c r="Z54" s="636">
        <v>24.9</v>
      </c>
      <c r="AA54" s="12">
        <v>23.1</v>
      </c>
      <c r="AB54" s="221">
        <v>18.3</v>
      </c>
      <c r="AC54" s="643">
        <v>0.05</v>
      </c>
      <c r="AD54" s="507">
        <v>190</v>
      </c>
      <c r="AE54" s="674">
        <v>0</v>
      </c>
      <c r="AF54" s="639">
        <v>5945</v>
      </c>
      <c r="AG54" s="640">
        <v>2413</v>
      </c>
      <c r="AH54" s="641">
        <v>2196</v>
      </c>
      <c r="AI54" s="118"/>
      <c r="AJ54" s="3" t="s">
        <v>192</v>
      </c>
      <c r="AK54" s="921" t="s">
        <v>311</v>
      </c>
      <c r="AL54" s="279" t="s">
        <v>24</v>
      </c>
      <c r="AM54" s="270">
        <v>0</v>
      </c>
      <c r="AN54" s="269">
        <v>0.79</v>
      </c>
      <c r="AO54" s="270">
        <v>0</v>
      </c>
    </row>
    <row r="55" spans="1:41" x14ac:dyDescent="0.2">
      <c r="A55" s="1065"/>
      <c r="B55" s="391">
        <f>南八幡!B55</f>
        <v>45795</v>
      </c>
      <c r="C55" s="434" t="str">
        <f t="shared" si="20"/>
        <v>(日)</v>
      </c>
      <c r="D55" s="502" t="s">
        <v>406</v>
      </c>
      <c r="E55" s="503"/>
      <c r="F55" s="504">
        <v>25</v>
      </c>
      <c r="G55" s="11">
        <v>24.5</v>
      </c>
      <c r="H55" s="219">
        <v>20</v>
      </c>
      <c r="I55" s="12">
        <v>24.3</v>
      </c>
      <c r="J55" s="221">
        <v>7.5</v>
      </c>
      <c r="K55" s="11">
        <v>8.2100000000000009</v>
      </c>
      <c r="L55" s="369">
        <v>6.96</v>
      </c>
      <c r="M55" s="112">
        <v>36.4</v>
      </c>
      <c r="N55" s="220">
        <v>10.1</v>
      </c>
      <c r="O55" s="12">
        <v>22.8</v>
      </c>
      <c r="P55" s="221">
        <v>27.8</v>
      </c>
      <c r="Q55" s="635">
        <v>84</v>
      </c>
      <c r="R55" s="220">
        <v>58</v>
      </c>
      <c r="S55" s="635">
        <v>94</v>
      </c>
      <c r="T55" s="220">
        <v>100</v>
      </c>
      <c r="U55" s="635">
        <v>64</v>
      </c>
      <c r="V55" s="220">
        <v>64</v>
      </c>
      <c r="W55" s="112">
        <v>30</v>
      </c>
      <c r="X55" s="220">
        <v>36</v>
      </c>
      <c r="Y55" s="11">
        <v>22.7</v>
      </c>
      <c r="Z55" s="636">
        <v>24.1</v>
      </c>
      <c r="AA55" s="12">
        <v>23.1</v>
      </c>
      <c r="AB55" s="221">
        <v>15.4</v>
      </c>
      <c r="AC55" s="643">
        <v>0.05</v>
      </c>
      <c r="AD55" s="507">
        <v>200</v>
      </c>
      <c r="AE55" s="674">
        <v>0</v>
      </c>
      <c r="AF55" s="639">
        <v>6132</v>
      </c>
      <c r="AG55" s="640">
        <v>2496</v>
      </c>
      <c r="AH55" s="641">
        <v>2074</v>
      </c>
      <c r="AI55" s="118"/>
      <c r="AJ55" s="3" t="s">
        <v>288</v>
      </c>
      <c r="AK55" s="921" t="s">
        <v>311</v>
      </c>
      <c r="AL55" s="280" t="s">
        <v>24</v>
      </c>
      <c r="AM55" s="281" t="s">
        <v>24</v>
      </c>
      <c r="AN55" s="267">
        <v>0</v>
      </c>
      <c r="AO55" s="268">
        <v>0</v>
      </c>
    </row>
    <row r="56" spans="1:41" x14ac:dyDescent="0.2">
      <c r="A56" s="1065"/>
      <c r="B56" s="391">
        <f>南八幡!B56</f>
        <v>45796</v>
      </c>
      <c r="C56" s="434" t="str">
        <f t="shared" si="20"/>
        <v>(月)</v>
      </c>
      <c r="D56" s="502" t="s">
        <v>406</v>
      </c>
      <c r="E56" s="503"/>
      <c r="F56" s="504">
        <v>18</v>
      </c>
      <c r="G56" s="11">
        <v>21</v>
      </c>
      <c r="H56" s="219">
        <v>22</v>
      </c>
      <c r="I56" s="12">
        <v>35.6</v>
      </c>
      <c r="J56" s="221">
        <v>7.3</v>
      </c>
      <c r="K56" s="11">
        <v>8.24</v>
      </c>
      <c r="L56" s="369">
        <v>7.09</v>
      </c>
      <c r="M56" s="112">
        <v>51.8</v>
      </c>
      <c r="N56" s="220">
        <v>11</v>
      </c>
      <c r="O56" s="12">
        <v>23</v>
      </c>
      <c r="P56" s="221">
        <v>29</v>
      </c>
      <c r="Q56" s="635">
        <v>78</v>
      </c>
      <c r="R56" s="220">
        <v>57</v>
      </c>
      <c r="S56" s="635">
        <v>106</v>
      </c>
      <c r="T56" s="220">
        <v>104</v>
      </c>
      <c r="U56" s="635">
        <v>62</v>
      </c>
      <c r="V56" s="220">
        <v>69</v>
      </c>
      <c r="W56" s="112">
        <v>44</v>
      </c>
      <c r="X56" s="220">
        <v>35</v>
      </c>
      <c r="Y56" s="11">
        <v>22.7</v>
      </c>
      <c r="Z56" s="636">
        <v>25.6</v>
      </c>
      <c r="AA56" s="12">
        <v>27.8</v>
      </c>
      <c r="AB56" s="221">
        <v>16.100000000000001</v>
      </c>
      <c r="AC56" s="643">
        <v>0.1</v>
      </c>
      <c r="AD56" s="507">
        <v>210</v>
      </c>
      <c r="AE56" s="674">
        <v>0</v>
      </c>
      <c r="AF56" s="639">
        <v>6395</v>
      </c>
      <c r="AG56" s="640">
        <v>2692</v>
      </c>
      <c r="AH56" s="641">
        <v>2318</v>
      </c>
      <c r="AI56" s="118"/>
      <c r="AJ56" s="3" t="s">
        <v>199</v>
      </c>
      <c r="AK56" s="921" t="s">
        <v>311</v>
      </c>
      <c r="AL56" s="11" t="s">
        <v>24</v>
      </c>
      <c r="AM56" s="219" t="s">
        <v>24</v>
      </c>
      <c r="AN56" s="274">
        <v>50</v>
      </c>
      <c r="AO56" s="286">
        <v>10.8</v>
      </c>
    </row>
    <row r="57" spans="1:41" x14ac:dyDescent="0.2">
      <c r="A57" s="1065"/>
      <c r="B57" s="391">
        <f>南八幡!B57</f>
        <v>45797</v>
      </c>
      <c r="C57" s="434" t="str">
        <f t="shared" si="20"/>
        <v>(火)</v>
      </c>
      <c r="D57" s="502" t="s">
        <v>406</v>
      </c>
      <c r="E57" s="503"/>
      <c r="F57" s="504">
        <v>23</v>
      </c>
      <c r="G57" s="11">
        <v>22</v>
      </c>
      <c r="H57" s="219">
        <v>21.5</v>
      </c>
      <c r="I57" s="12">
        <v>32.9</v>
      </c>
      <c r="J57" s="221">
        <v>8.6999999999999993</v>
      </c>
      <c r="K57" s="11">
        <v>8.16</v>
      </c>
      <c r="L57" s="369">
        <v>7.26</v>
      </c>
      <c r="M57" s="112">
        <v>44.8</v>
      </c>
      <c r="N57" s="220">
        <v>13</v>
      </c>
      <c r="O57" s="12">
        <v>23.3</v>
      </c>
      <c r="P57" s="221">
        <v>27.2</v>
      </c>
      <c r="Q57" s="635">
        <v>74</v>
      </c>
      <c r="R57" s="220">
        <v>60</v>
      </c>
      <c r="S57" s="635">
        <v>94</v>
      </c>
      <c r="T57" s="220">
        <v>100</v>
      </c>
      <c r="U57" s="635">
        <v>62</v>
      </c>
      <c r="V57" s="220">
        <v>64</v>
      </c>
      <c r="W57" s="112">
        <v>32</v>
      </c>
      <c r="X57" s="220">
        <v>36</v>
      </c>
      <c r="Y57" s="11">
        <v>24.5</v>
      </c>
      <c r="Z57" s="636">
        <v>24.1</v>
      </c>
      <c r="AA57" s="12">
        <v>22.4</v>
      </c>
      <c r="AB57" s="221">
        <v>14.9</v>
      </c>
      <c r="AC57" s="643">
        <v>0</v>
      </c>
      <c r="AD57" s="507">
        <v>210</v>
      </c>
      <c r="AE57" s="674">
        <v>0</v>
      </c>
      <c r="AF57" s="639">
        <v>7156</v>
      </c>
      <c r="AG57" s="640">
        <v>2579</v>
      </c>
      <c r="AH57" s="641">
        <v>2010</v>
      </c>
      <c r="AI57" s="118"/>
      <c r="AJ57" s="3" t="s">
        <v>289</v>
      </c>
      <c r="AK57" s="921"/>
      <c r="AL57" s="11" t="s">
        <v>24</v>
      </c>
      <c r="AM57" s="219" t="s">
        <v>24</v>
      </c>
      <c r="AN57" s="136">
        <v>1.17</v>
      </c>
      <c r="AO57" s="224">
        <v>-1.36</v>
      </c>
    </row>
    <row r="58" spans="1:41" x14ac:dyDescent="0.2">
      <c r="A58" s="1065"/>
      <c r="B58" s="391">
        <f>南八幡!B58</f>
        <v>45798</v>
      </c>
      <c r="C58" s="434" t="str">
        <f t="shared" si="20"/>
        <v>(水)</v>
      </c>
      <c r="D58" s="502" t="s">
        <v>405</v>
      </c>
      <c r="E58" s="503"/>
      <c r="F58" s="504">
        <v>22</v>
      </c>
      <c r="G58" s="11">
        <v>23</v>
      </c>
      <c r="H58" s="219">
        <v>23</v>
      </c>
      <c r="I58" s="12">
        <v>32.299999999999997</v>
      </c>
      <c r="J58" s="221">
        <v>7.1</v>
      </c>
      <c r="K58" s="11">
        <v>8.93</v>
      </c>
      <c r="L58" s="369">
        <v>7.06</v>
      </c>
      <c r="M58" s="112">
        <v>40.9</v>
      </c>
      <c r="N58" s="220">
        <v>10.199999999999999</v>
      </c>
      <c r="O58" s="12">
        <v>23.6</v>
      </c>
      <c r="P58" s="221">
        <v>27.9</v>
      </c>
      <c r="Q58" s="635">
        <v>84</v>
      </c>
      <c r="R58" s="220">
        <v>54</v>
      </c>
      <c r="S58" s="635">
        <v>98</v>
      </c>
      <c r="T58" s="220">
        <v>99</v>
      </c>
      <c r="U58" s="635">
        <v>66</v>
      </c>
      <c r="V58" s="220">
        <v>64</v>
      </c>
      <c r="W58" s="112">
        <v>32</v>
      </c>
      <c r="X58" s="220">
        <v>35</v>
      </c>
      <c r="Y58" s="11">
        <v>23.4</v>
      </c>
      <c r="Z58" s="636">
        <v>22</v>
      </c>
      <c r="AA58" s="12">
        <v>25</v>
      </c>
      <c r="AB58" s="221">
        <v>14.2</v>
      </c>
      <c r="AC58" s="643">
        <v>0.05</v>
      </c>
      <c r="AD58" s="507">
        <v>210</v>
      </c>
      <c r="AE58" s="674">
        <v>0</v>
      </c>
      <c r="AF58" s="639">
        <v>7138</v>
      </c>
      <c r="AG58" s="640">
        <v>2342</v>
      </c>
      <c r="AH58" s="641">
        <v>2074</v>
      </c>
      <c r="AI58" s="118"/>
      <c r="AJ58" s="3" t="s">
        <v>14</v>
      </c>
      <c r="AK58" s="921" t="s">
        <v>311</v>
      </c>
      <c r="AL58" s="136">
        <v>12</v>
      </c>
      <c r="AM58" s="224">
        <v>6.6</v>
      </c>
      <c r="AN58" s="136">
        <v>11</v>
      </c>
      <c r="AO58" s="224">
        <v>6</v>
      </c>
    </row>
    <row r="59" spans="1:41" x14ac:dyDescent="0.2">
      <c r="A59" s="1065"/>
      <c r="B59" s="391">
        <f>南八幡!B59</f>
        <v>45799</v>
      </c>
      <c r="C59" s="434" t="str">
        <f t="shared" si="20"/>
        <v>(木)</v>
      </c>
      <c r="D59" s="502" t="s">
        <v>437</v>
      </c>
      <c r="E59" s="503">
        <v>0.1</v>
      </c>
      <c r="F59" s="504">
        <v>23</v>
      </c>
      <c r="G59" s="11">
        <v>23.5</v>
      </c>
      <c r="H59" s="219">
        <v>23.5</v>
      </c>
      <c r="I59" s="12">
        <v>32.200000000000003</v>
      </c>
      <c r="J59" s="221">
        <v>7.2</v>
      </c>
      <c r="K59" s="11">
        <v>8.61</v>
      </c>
      <c r="L59" s="369">
        <v>6.93</v>
      </c>
      <c r="M59" s="112">
        <v>41</v>
      </c>
      <c r="N59" s="220">
        <v>10.9</v>
      </c>
      <c r="O59" s="12">
        <v>25.7</v>
      </c>
      <c r="P59" s="221">
        <v>29.9</v>
      </c>
      <c r="Q59" s="635">
        <v>78</v>
      </c>
      <c r="R59" s="220">
        <v>59</v>
      </c>
      <c r="S59" s="635">
        <v>98</v>
      </c>
      <c r="T59" s="220">
        <v>102</v>
      </c>
      <c r="U59" s="635">
        <v>66</v>
      </c>
      <c r="V59" s="220">
        <v>68</v>
      </c>
      <c r="W59" s="112">
        <v>32</v>
      </c>
      <c r="X59" s="220">
        <v>34</v>
      </c>
      <c r="Y59" s="11">
        <v>24.9</v>
      </c>
      <c r="Z59" s="636">
        <v>24.9</v>
      </c>
      <c r="AA59" s="12">
        <v>25.6</v>
      </c>
      <c r="AB59" s="221">
        <v>13.9</v>
      </c>
      <c r="AC59" s="643">
        <v>0</v>
      </c>
      <c r="AD59" s="507">
        <v>210</v>
      </c>
      <c r="AE59" s="674">
        <v>0</v>
      </c>
      <c r="AF59" s="639">
        <v>7618</v>
      </c>
      <c r="AG59" s="640">
        <v>2663</v>
      </c>
      <c r="AH59" s="641">
        <v>2196</v>
      </c>
      <c r="AI59" s="118"/>
      <c r="AJ59" s="3" t="s">
        <v>15</v>
      </c>
      <c r="AK59" s="921" t="s">
        <v>311</v>
      </c>
      <c r="AL59" s="136">
        <v>4.8</v>
      </c>
      <c r="AM59" s="224">
        <v>3.1</v>
      </c>
      <c r="AN59" s="13" t="s">
        <v>24</v>
      </c>
      <c r="AO59" s="223" t="s">
        <v>24</v>
      </c>
    </row>
    <row r="60" spans="1:41" x14ac:dyDescent="0.2">
      <c r="A60" s="1065"/>
      <c r="B60" s="391">
        <f>南八幡!B60</f>
        <v>45800</v>
      </c>
      <c r="C60" s="434" t="str">
        <f t="shared" si="20"/>
        <v>(金)</v>
      </c>
      <c r="D60" s="502" t="s">
        <v>406</v>
      </c>
      <c r="E60" s="503"/>
      <c r="F60" s="504">
        <v>16</v>
      </c>
      <c r="G60" s="11">
        <v>20</v>
      </c>
      <c r="H60" s="219">
        <v>21.5</v>
      </c>
      <c r="I60" s="12">
        <v>38.200000000000003</v>
      </c>
      <c r="J60" s="221">
        <v>6.7</v>
      </c>
      <c r="K60" s="11">
        <v>8.44</v>
      </c>
      <c r="L60" s="369">
        <v>6.9</v>
      </c>
      <c r="M60" s="112">
        <v>57.1</v>
      </c>
      <c r="N60" s="220">
        <v>10</v>
      </c>
      <c r="O60" s="12">
        <v>23.8</v>
      </c>
      <c r="P60" s="221">
        <v>29.1</v>
      </c>
      <c r="Q60" s="635">
        <v>76</v>
      </c>
      <c r="R60" s="220">
        <v>55</v>
      </c>
      <c r="S60" s="635">
        <v>96</v>
      </c>
      <c r="T60" s="220">
        <v>100</v>
      </c>
      <c r="U60" s="635">
        <v>68</v>
      </c>
      <c r="V60" s="220">
        <v>66</v>
      </c>
      <c r="W60" s="112">
        <v>28</v>
      </c>
      <c r="X60" s="220">
        <v>34</v>
      </c>
      <c r="Y60" s="11">
        <v>28.4</v>
      </c>
      <c r="Z60" s="636">
        <v>24.1</v>
      </c>
      <c r="AA60" s="12">
        <v>28.4</v>
      </c>
      <c r="AB60" s="221">
        <v>14.5</v>
      </c>
      <c r="AC60" s="643">
        <v>0.05</v>
      </c>
      <c r="AD60" s="507">
        <v>200</v>
      </c>
      <c r="AE60" s="674">
        <v>0</v>
      </c>
      <c r="AF60" s="639">
        <v>8175</v>
      </c>
      <c r="AG60" s="640">
        <v>2829</v>
      </c>
      <c r="AH60" s="641">
        <v>2254</v>
      </c>
      <c r="AI60" s="118"/>
      <c r="AJ60" s="3" t="s">
        <v>193</v>
      </c>
      <c r="AK60" s="921" t="s">
        <v>311</v>
      </c>
      <c r="AL60" s="136">
        <v>13</v>
      </c>
      <c r="AM60" s="224">
        <v>9.8000000000000007</v>
      </c>
      <c r="AN60" s="13" t="s">
        <v>24</v>
      </c>
      <c r="AO60" s="223" t="s">
        <v>24</v>
      </c>
    </row>
    <row r="61" spans="1:41" x14ac:dyDescent="0.2">
      <c r="A61" s="1065"/>
      <c r="B61" s="391">
        <f>南八幡!B61</f>
        <v>45801</v>
      </c>
      <c r="C61" s="434" t="str">
        <f t="shared" si="20"/>
        <v>(土)</v>
      </c>
      <c r="D61" s="502" t="s">
        <v>415</v>
      </c>
      <c r="E61" s="503">
        <v>1.9</v>
      </c>
      <c r="F61" s="504">
        <v>17</v>
      </c>
      <c r="G61" s="11">
        <v>20</v>
      </c>
      <c r="H61" s="219">
        <v>17</v>
      </c>
      <c r="I61" s="12">
        <v>34</v>
      </c>
      <c r="J61" s="221">
        <v>5</v>
      </c>
      <c r="K61" s="11">
        <v>8.4700000000000006</v>
      </c>
      <c r="L61" s="369">
        <v>6.83</v>
      </c>
      <c r="M61" s="112">
        <v>52</v>
      </c>
      <c r="N61" s="220">
        <v>8.5</v>
      </c>
      <c r="O61" s="12">
        <v>24.5</v>
      </c>
      <c r="P61" s="221">
        <v>29.7</v>
      </c>
      <c r="Q61" s="635">
        <v>84</v>
      </c>
      <c r="R61" s="220">
        <v>60</v>
      </c>
      <c r="S61" s="635">
        <v>96</v>
      </c>
      <c r="T61" s="220">
        <v>104</v>
      </c>
      <c r="U61" s="635">
        <v>56</v>
      </c>
      <c r="V61" s="220">
        <v>62</v>
      </c>
      <c r="W61" s="112">
        <v>40</v>
      </c>
      <c r="X61" s="220">
        <v>42</v>
      </c>
      <c r="Y61" s="11">
        <v>25.6</v>
      </c>
      <c r="Z61" s="636">
        <v>25.9</v>
      </c>
      <c r="AA61" s="12">
        <v>27.8</v>
      </c>
      <c r="AB61" s="221">
        <v>14.5</v>
      </c>
      <c r="AC61" s="643">
        <v>0.05</v>
      </c>
      <c r="AD61" s="507">
        <v>200</v>
      </c>
      <c r="AE61" s="674">
        <v>0</v>
      </c>
      <c r="AF61" s="639">
        <v>8307</v>
      </c>
      <c r="AG61" s="640">
        <v>2496</v>
      </c>
      <c r="AH61" s="641">
        <v>2074</v>
      </c>
      <c r="AI61" s="118"/>
      <c r="AJ61" s="3" t="s">
        <v>16</v>
      </c>
      <c r="AK61" s="921" t="s">
        <v>311</v>
      </c>
      <c r="AL61" s="303">
        <v>0</v>
      </c>
      <c r="AM61" s="304">
        <v>0.28999999999999998</v>
      </c>
      <c r="AN61" s="282" t="s">
        <v>24</v>
      </c>
      <c r="AO61" s="283" t="s">
        <v>24</v>
      </c>
    </row>
    <row r="62" spans="1:41" x14ac:dyDescent="0.2">
      <c r="A62" s="1065"/>
      <c r="B62" s="391">
        <f>南八幡!B62</f>
        <v>45802</v>
      </c>
      <c r="C62" s="434" t="str">
        <f t="shared" si="20"/>
        <v>(日)</v>
      </c>
      <c r="D62" s="502" t="s">
        <v>416</v>
      </c>
      <c r="E62" s="503">
        <v>19</v>
      </c>
      <c r="F62" s="504">
        <v>16</v>
      </c>
      <c r="G62" s="11">
        <v>20</v>
      </c>
      <c r="H62" s="219">
        <v>16</v>
      </c>
      <c r="I62" s="12">
        <v>27.4</v>
      </c>
      <c r="J62" s="221">
        <v>6</v>
      </c>
      <c r="K62" s="11">
        <v>8.7100000000000009</v>
      </c>
      <c r="L62" s="369">
        <v>6.96</v>
      </c>
      <c r="M62" s="112">
        <v>46</v>
      </c>
      <c r="N62" s="220">
        <v>10.4</v>
      </c>
      <c r="O62" s="12">
        <v>22.6</v>
      </c>
      <c r="P62" s="221">
        <v>28.7</v>
      </c>
      <c r="Q62" s="635">
        <v>75</v>
      </c>
      <c r="R62" s="220">
        <v>54</v>
      </c>
      <c r="S62" s="635">
        <v>96</v>
      </c>
      <c r="T62" s="220">
        <v>102</v>
      </c>
      <c r="U62" s="635">
        <v>60</v>
      </c>
      <c r="V62" s="220">
        <v>64</v>
      </c>
      <c r="W62" s="112">
        <v>36</v>
      </c>
      <c r="X62" s="220">
        <v>38</v>
      </c>
      <c r="Y62" s="11">
        <v>25.6</v>
      </c>
      <c r="Z62" s="636">
        <v>24.9</v>
      </c>
      <c r="AA62" s="12">
        <v>27.5</v>
      </c>
      <c r="AB62" s="221">
        <v>15.8</v>
      </c>
      <c r="AC62" s="643">
        <v>0.05</v>
      </c>
      <c r="AD62" s="507">
        <v>190</v>
      </c>
      <c r="AE62" s="674">
        <v>0</v>
      </c>
      <c r="AF62" s="639">
        <v>7061</v>
      </c>
      <c r="AG62" s="640">
        <v>2247</v>
      </c>
      <c r="AH62" s="641">
        <v>2074</v>
      </c>
      <c r="AI62" s="118"/>
      <c r="AJ62" s="3" t="s">
        <v>195</v>
      </c>
      <c r="AK62" s="921" t="s">
        <v>311</v>
      </c>
      <c r="AL62" s="138">
        <v>1.4</v>
      </c>
      <c r="AM62" s="225">
        <v>0.99</v>
      </c>
      <c r="AN62" s="13" t="s">
        <v>24</v>
      </c>
      <c r="AO62" s="223" t="s">
        <v>24</v>
      </c>
    </row>
    <row r="63" spans="1:41" x14ac:dyDescent="0.2">
      <c r="A63" s="1065"/>
      <c r="B63" s="391">
        <f>南八幡!B63</f>
        <v>45803</v>
      </c>
      <c r="C63" s="434" t="str">
        <f t="shared" si="20"/>
        <v>(月)</v>
      </c>
      <c r="D63" s="502" t="s">
        <v>406</v>
      </c>
      <c r="E63" s="503"/>
      <c r="F63" s="504">
        <v>19</v>
      </c>
      <c r="G63" s="11">
        <v>21</v>
      </c>
      <c r="H63" s="219">
        <v>22</v>
      </c>
      <c r="I63" s="12">
        <v>26</v>
      </c>
      <c r="J63" s="221">
        <v>8.3000000000000007</v>
      </c>
      <c r="K63" s="11">
        <v>9.1300000000000008</v>
      </c>
      <c r="L63" s="369">
        <v>7.03</v>
      </c>
      <c r="M63" s="112">
        <v>41.2</v>
      </c>
      <c r="N63" s="220">
        <v>10.9</v>
      </c>
      <c r="O63" s="12">
        <v>23.8</v>
      </c>
      <c r="P63" s="221">
        <v>29.2</v>
      </c>
      <c r="Q63" s="635">
        <v>84</v>
      </c>
      <c r="R63" s="220">
        <v>57</v>
      </c>
      <c r="S63" s="635">
        <v>96</v>
      </c>
      <c r="T63" s="220">
        <v>96</v>
      </c>
      <c r="U63" s="635">
        <v>60</v>
      </c>
      <c r="V63" s="220">
        <v>66</v>
      </c>
      <c r="W63" s="112">
        <v>36</v>
      </c>
      <c r="X63" s="220">
        <v>30</v>
      </c>
      <c r="Y63" s="11">
        <v>28.4</v>
      </c>
      <c r="Z63" s="636">
        <v>30.2</v>
      </c>
      <c r="AA63" s="12">
        <v>25.9</v>
      </c>
      <c r="AB63" s="221">
        <v>16.7</v>
      </c>
      <c r="AC63" s="643">
        <v>0.05</v>
      </c>
      <c r="AD63" s="507">
        <v>190</v>
      </c>
      <c r="AE63" s="674">
        <v>0</v>
      </c>
      <c r="AF63" s="639">
        <v>7390</v>
      </c>
      <c r="AG63" s="640">
        <v>2495</v>
      </c>
      <c r="AH63" s="641">
        <v>2318</v>
      </c>
      <c r="AI63" s="118"/>
      <c r="AJ63" s="3" t="s">
        <v>196</v>
      </c>
      <c r="AK63" s="921" t="s">
        <v>311</v>
      </c>
      <c r="AL63" s="305">
        <v>0.12</v>
      </c>
      <c r="AM63" s="306">
        <v>0</v>
      </c>
      <c r="AN63" s="284" t="s">
        <v>24</v>
      </c>
      <c r="AO63" s="285" t="s">
        <v>24</v>
      </c>
    </row>
    <row r="64" spans="1:41" x14ac:dyDescent="0.2">
      <c r="A64" s="1065"/>
      <c r="B64" s="391">
        <f>南八幡!B64</f>
        <v>45804</v>
      </c>
      <c r="C64" s="434" t="str">
        <f t="shared" si="20"/>
        <v>(火)</v>
      </c>
      <c r="D64" s="502" t="s">
        <v>406</v>
      </c>
      <c r="E64" s="503"/>
      <c r="F64" s="504">
        <v>17</v>
      </c>
      <c r="G64" s="11">
        <v>19.5</v>
      </c>
      <c r="H64" s="219">
        <v>20</v>
      </c>
      <c r="I64" s="12">
        <v>30.8</v>
      </c>
      <c r="J64" s="221">
        <v>5.2</v>
      </c>
      <c r="K64" s="11">
        <v>9.09</v>
      </c>
      <c r="L64" s="369">
        <v>7</v>
      </c>
      <c r="M64" s="112">
        <v>48.8</v>
      </c>
      <c r="N64" s="220">
        <v>10.1</v>
      </c>
      <c r="O64" s="12">
        <v>24.4</v>
      </c>
      <c r="P64" s="221">
        <v>28.8</v>
      </c>
      <c r="Q64" s="635">
        <v>80</v>
      </c>
      <c r="R64" s="220">
        <v>60</v>
      </c>
      <c r="S64" s="635">
        <v>99</v>
      </c>
      <c r="T64" s="220">
        <v>102</v>
      </c>
      <c r="U64" s="635">
        <v>66</v>
      </c>
      <c r="V64" s="220">
        <v>72</v>
      </c>
      <c r="W64" s="112">
        <v>33</v>
      </c>
      <c r="X64" s="220">
        <v>30</v>
      </c>
      <c r="Y64" s="11">
        <v>24.9</v>
      </c>
      <c r="Z64" s="636">
        <v>24.9</v>
      </c>
      <c r="AA64" s="12">
        <v>26.9</v>
      </c>
      <c r="AB64" s="221">
        <v>15.8</v>
      </c>
      <c r="AC64" s="643">
        <v>0</v>
      </c>
      <c r="AD64" s="507">
        <v>200</v>
      </c>
      <c r="AE64" s="674">
        <v>0</v>
      </c>
      <c r="AF64" s="639">
        <v>8439</v>
      </c>
      <c r="AG64" s="640">
        <v>2496</v>
      </c>
      <c r="AH64" s="641">
        <v>1380</v>
      </c>
      <c r="AI64" s="118"/>
      <c r="AJ64" s="3" t="s">
        <v>197</v>
      </c>
      <c r="AK64" s="921" t="s">
        <v>311</v>
      </c>
      <c r="AL64" s="136">
        <v>19</v>
      </c>
      <c r="AM64" s="224">
        <v>44</v>
      </c>
      <c r="AN64" s="11" t="s">
        <v>24</v>
      </c>
      <c r="AO64" s="219" t="s">
        <v>24</v>
      </c>
    </row>
    <row r="65" spans="1:42" x14ac:dyDescent="0.2">
      <c r="A65" s="1065"/>
      <c r="B65" s="391">
        <f>南八幡!B65</f>
        <v>45805</v>
      </c>
      <c r="C65" s="434" t="str">
        <f t="shared" si="20"/>
        <v>(水)</v>
      </c>
      <c r="D65" s="502" t="s">
        <v>406</v>
      </c>
      <c r="E65" s="503"/>
      <c r="F65" s="504">
        <v>19</v>
      </c>
      <c r="G65" s="11">
        <v>20</v>
      </c>
      <c r="H65" s="219">
        <v>19</v>
      </c>
      <c r="I65" s="12">
        <v>27.8</v>
      </c>
      <c r="J65" s="221">
        <v>6.9</v>
      </c>
      <c r="K65" s="11">
        <v>8.9700000000000006</v>
      </c>
      <c r="L65" s="369">
        <v>6.9</v>
      </c>
      <c r="M65" s="112">
        <v>44.8</v>
      </c>
      <c r="N65" s="220">
        <v>9</v>
      </c>
      <c r="O65" s="12">
        <v>24</v>
      </c>
      <c r="P65" s="221">
        <v>30</v>
      </c>
      <c r="Q65" s="635">
        <v>76</v>
      </c>
      <c r="R65" s="220">
        <v>54</v>
      </c>
      <c r="S65" s="635">
        <v>96</v>
      </c>
      <c r="T65" s="220">
        <v>100</v>
      </c>
      <c r="U65" s="635">
        <v>66</v>
      </c>
      <c r="V65" s="220">
        <v>68</v>
      </c>
      <c r="W65" s="112">
        <v>30</v>
      </c>
      <c r="X65" s="220">
        <v>32</v>
      </c>
      <c r="Y65" s="11">
        <v>28.4</v>
      </c>
      <c r="Z65" s="636">
        <v>25.6</v>
      </c>
      <c r="AA65" s="12">
        <v>25.3</v>
      </c>
      <c r="AB65" s="221">
        <v>12.8</v>
      </c>
      <c r="AC65" s="643">
        <v>0.05</v>
      </c>
      <c r="AD65" s="507">
        <v>210</v>
      </c>
      <c r="AE65" s="674">
        <v>0</v>
      </c>
      <c r="AF65" s="639">
        <v>8253</v>
      </c>
      <c r="AG65" s="640">
        <v>2696</v>
      </c>
      <c r="AH65" s="641">
        <v>2196</v>
      </c>
      <c r="AI65" s="118"/>
      <c r="AJ65" s="3" t="s">
        <v>17</v>
      </c>
      <c r="AK65" s="921" t="s">
        <v>311</v>
      </c>
      <c r="AL65" s="136">
        <v>5.9</v>
      </c>
      <c r="AM65" s="224">
        <v>5.9</v>
      </c>
      <c r="AN65" s="11" t="s">
        <v>24</v>
      </c>
      <c r="AO65" s="219" t="s">
        <v>24</v>
      </c>
    </row>
    <row r="66" spans="1:42" x14ac:dyDescent="0.2">
      <c r="A66" s="1065"/>
      <c r="B66" s="391">
        <f>南八幡!B66</f>
        <v>45806</v>
      </c>
      <c r="C66" s="434" t="str">
        <f t="shared" si="20"/>
        <v>(木)</v>
      </c>
      <c r="D66" s="502" t="s">
        <v>415</v>
      </c>
      <c r="E66" s="503">
        <v>0.2</v>
      </c>
      <c r="F66" s="504">
        <v>20</v>
      </c>
      <c r="G66" s="11">
        <v>20.5</v>
      </c>
      <c r="H66" s="219">
        <v>20</v>
      </c>
      <c r="I66" s="12">
        <v>27.2</v>
      </c>
      <c r="J66" s="221">
        <v>6.3</v>
      </c>
      <c r="K66" s="11">
        <v>9.3000000000000007</v>
      </c>
      <c r="L66" s="369">
        <v>6.98</v>
      </c>
      <c r="M66" s="112">
        <v>42.5</v>
      </c>
      <c r="N66" s="220">
        <v>10.7</v>
      </c>
      <c r="O66" s="12">
        <v>25.4</v>
      </c>
      <c r="P66" s="221">
        <v>30.5</v>
      </c>
      <c r="Q66" s="635">
        <v>80</v>
      </c>
      <c r="R66" s="220">
        <v>56</v>
      </c>
      <c r="S66" s="635">
        <v>100</v>
      </c>
      <c r="T66" s="220">
        <v>102</v>
      </c>
      <c r="U66" s="635">
        <v>72</v>
      </c>
      <c r="V66" s="220">
        <v>67</v>
      </c>
      <c r="W66" s="112">
        <v>28</v>
      </c>
      <c r="X66" s="220">
        <v>35</v>
      </c>
      <c r="Y66" s="11">
        <v>28.4</v>
      </c>
      <c r="Z66" s="636">
        <v>28</v>
      </c>
      <c r="AA66" s="12">
        <v>25.3</v>
      </c>
      <c r="AB66" s="221">
        <v>14.5</v>
      </c>
      <c r="AC66" s="643">
        <v>0.05</v>
      </c>
      <c r="AD66" s="507">
        <v>240</v>
      </c>
      <c r="AE66" s="674">
        <v>0</v>
      </c>
      <c r="AF66" s="639">
        <v>8371</v>
      </c>
      <c r="AG66" s="640">
        <v>2551</v>
      </c>
      <c r="AH66" s="641">
        <v>2196</v>
      </c>
      <c r="AI66" s="118"/>
      <c r="AJ66" s="288"/>
      <c r="AK66" s="921"/>
      <c r="AL66" s="354"/>
      <c r="AM66" s="219"/>
      <c r="AN66" s="354"/>
      <c r="AO66" s="219"/>
    </row>
    <row r="67" spans="1:42" x14ac:dyDescent="0.2">
      <c r="A67" s="1065"/>
      <c r="B67" s="391">
        <f>南八幡!B67</f>
        <v>45807</v>
      </c>
      <c r="C67" s="434" t="str">
        <f t="shared" si="20"/>
        <v>(金)</v>
      </c>
      <c r="D67" s="502" t="s">
        <v>404</v>
      </c>
      <c r="E67" s="503">
        <v>27</v>
      </c>
      <c r="F67" s="504">
        <v>14</v>
      </c>
      <c r="G67" s="11">
        <v>17</v>
      </c>
      <c r="H67" s="219">
        <v>20.5</v>
      </c>
      <c r="I67" s="12">
        <v>39</v>
      </c>
      <c r="J67" s="221">
        <v>6.2</v>
      </c>
      <c r="K67" s="11">
        <v>8.9600000000000009</v>
      </c>
      <c r="L67" s="369">
        <v>6.95</v>
      </c>
      <c r="M67" s="112">
        <v>54.6</v>
      </c>
      <c r="N67" s="220">
        <v>11.7</v>
      </c>
      <c r="O67" s="12">
        <v>23.3</v>
      </c>
      <c r="P67" s="221">
        <v>27.8</v>
      </c>
      <c r="Q67" s="635">
        <v>74</v>
      </c>
      <c r="R67" s="220">
        <v>50</v>
      </c>
      <c r="S67" s="635">
        <v>92</v>
      </c>
      <c r="T67" s="220">
        <v>99</v>
      </c>
      <c r="U67" s="635">
        <v>60</v>
      </c>
      <c r="V67" s="220">
        <v>60</v>
      </c>
      <c r="W67" s="112">
        <v>32</v>
      </c>
      <c r="X67" s="220">
        <v>39</v>
      </c>
      <c r="Y67" s="11">
        <v>26.3</v>
      </c>
      <c r="Z67" s="636">
        <v>28.4</v>
      </c>
      <c r="AA67" s="12">
        <v>28.1</v>
      </c>
      <c r="AB67" s="221">
        <v>16.399999999999999</v>
      </c>
      <c r="AC67" s="643">
        <v>0.1</v>
      </c>
      <c r="AD67" s="507">
        <v>220</v>
      </c>
      <c r="AE67" s="674">
        <v>0</v>
      </c>
      <c r="AF67" s="639">
        <v>8252</v>
      </c>
      <c r="AG67" s="640">
        <v>2663</v>
      </c>
      <c r="AH67" s="641">
        <v>2074</v>
      </c>
      <c r="AI67" s="118"/>
      <c r="AJ67" s="291"/>
      <c r="AK67" s="346"/>
      <c r="AL67" s="370"/>
      <c r="AM67" s="298"/>
      <c r="AN67" s="370"/>
      <c r="AO67" s="298"/>
    </row>
    <row r="68" spans="1:42" x14ac:dyDescent="0.2">
      <c r="A68" s="1065"/>
      <c r="B68" s="391">
        <f>南八幡!B68</f>
        <v>45808</v>
      </c>
      <c r="C68" s="435" t="str">
        <f t="shared" si="20"/>
        <v>(土)</v>
      </c>
      <c r="D68" s="536" t="s">
        <v>404</v>
      </c>
      <c r="E68" s="537">
        <v>19.8</v>
      </c>
      <c r="F68" s="538">
        <v>14</v>
      </c>
      <c r="G68" s="307">
        <v>17</v>
      </c>
      <c r="H68" s="539">
        <v>17.5</v>
      </c>
      <c r="I68" s="540">
        <v>29</v>
      </c>
      <c r="J68" s="541">
        <v>6.7</v>
      </c>
      <c r="K68" s="307">
        <v>8.16</v>
      </c>
      <c r="L68" s="675">
        <v>6.81</v>
      </c>
      <c r="M68" s="676">
        <v>53.3</v>
      </c>
      <c r="N68" s="542">
        <v>11.1</v>
      </c>
      <c r="O68" s="540">
        <v>22.4</v>
      </c>
      <c r="P68" s="541">
        <v>26.3</v>
      </c>
      <c r="Q68" s="677">
        <v>76</v>
      </c>
      <c r="R68" s="542">
        <v>52</v>
      </c>
      <c r="S68" s="677">
        <v>86</v>
      </c>
      <c r="T68" s="542">
        <v>100</v>
      </c>
      <c r="U68" s="677">
        <v>56</v>
      </c>
      <c r="V68" s="542">
        <v>62</v>
      </c>
      <c r="W68" s="676">
        <v>30</v>
      </c>
      <c r="X68" s="542">
        <v>38</v>
      </c>
      <c r="Y68" s="307">
        <v>25.6</v>
      </c>
      <c r="Z68" s="678">
        <v>29.8</v>
      </c>
      <c r="AA68" s="540">
        <v>20.399999999999999</v>
      </c>
      <c r="AB68" s="541">
        <v>13.3</v>
      </c>
      <c r="AC68" s="679">
        <v>0.05</v>
      </c>
      <c r="AD68" s="544">
        <v>220</v>
      </c>
      <c r="AE68" s="680">
        <v>0</v>
      </c>
      <c r="AF68" s="577">
        <v>7990</v>
      </c>
      <c r="AG68" s="681">
        <v>2080</v>
      </c>
      <c r="AH68" s="682">
        <v>2074</v>
      </c>
      <c r="AI68" s="118"/>
      <c r="AJ68" s="102" t="s">
        <v>237</v>
      </c>
      <c r="AK68" s="924"/>
      <c r="AL68" s="105"/>
      <c r="AM68" s="105"/>
      <c r="AN68" s="105"/>
      <c r="AO68" s="748"/>
    </row>
    <row r="69" spans="1:42" s="1" customFormat="1" ht="13.5" customHeight="1" x14ac:dyDescent="0.2">
      <c r="A69" s="1065"/>
      <c r="B69" s="1051" t="s">
        <v>238</v>
      </c>
      <c r="C69" s="1051"/>
      <c r="D69" s="508"/>
      <c r="E69" s="493">
        <f>MAX(E38:E68)</f>
        <v>72.7</v>
      </c>
      <c r="F69" s="509">
        <f t="shared" ref="F69:AH69" si="21">IF(COUNT(F38:F68)=0,"",MAX(F38:F68))</f>
        <v>25</v>
      </c>
      <c r="G69" s="10">
        <f t="shared" si="21"/>
        <v>24.5</v>
      </c>
      <c r="H69" s="218">
        <f t="shared" si="21"/>
        <v>23.5</v>
      </c>
      <c r="I69" s="495">
        <f t="shared" si="21"/>
        <v>39</v>
      </c>
      <c r="J69" s="496">
        <f t="shared" si="21"/>
        <v>9.9</v>
      </c>
      <c r="K69" s="10">
        <f t="shared" si="21"/>
        <v>9.5399999999999991</v>
      </c>
      <c r="L69" s="644">
        <f t="shared" si="21"/>
        <v>7.26</v>
      </c>
      <c r="M69" s="628">
        <f t="shared" ref="M69:N69" si="22">IF(COUNT(M38:M68)=0,"",MAX(M38:M68))</f>
        <v>57.1</v>
      </c>
      <c r="N69" s="627">
        <f t="shared" si="22"/>
        <v>13</v>
      </c>
      <c r="O69" s="495">
        <f t="shared" si="21"/>
        <v>25.7</v>
      </c>
      <c r="P69" s="496">
        <f t="shared" si="21"/>
        <v>30.5</v>
      </c>
      <c r="Q69" s="627">
        <f t="shared" ref="Q69:AC69" si="23">IF(COUNT(Q38:Q68)=0,"",MAX(Q38:Q68))</f>
        <v>84</v>
      </c>
      <c r="R69" s="627">
        <f t="shared" si="23"/>
        <v>62</v>
      </c>
      <c r="S69" s="628">
        <f t="shared" si="23"/>
        <v>106</v>
      </c>
      <c r="T69" s="497">
        <f t="shared" si="23"/>
        <v>107</v>
      </c>
      <c r="U69" s="646">
        <f t="shared" si="23"/>
        <v>72</v>
      </c>
      <c r="V69" s="498">
        <f t="shared" si="23"/>
        <v>72</v>
      </c>
      <c r="W69" s="646">
        <f t="shared" si="23"/>
        <v>44</v>
      </c>
      <c r="X69" s="498">
        <f t="shared" si="23"/>
        <v>43</v>
      </c>
      <c r="Y69" s="10">
        <f t="shared" si="23"/>
        <v>29.1</v>
      </c>
      <c r="Z69" s="629">
        <f t="shared" si="23"/>
        <v>30.2</v>
      </c>
      <c r="AA69" s="495">
        <f t="shared" si="23"/>
        <v>29.4</v>
      </c>
      <c r="AB69" s="496">
        <f t="shared" si="23"/>
        <v>18.3</v>
      </c>
      <c r="AC69" s="647">
        <f t="shared" si="23"/>
        <v>0.15</v>
      </c>
      <c r="AD69" s="513">
        <f t="shared" si="21"/>
        <v>240</v>
      </c>
      <c r="AE69" s="648">
        <f t="shared" si="21"/>
        <v>0</v>
      </c>
      <c r="AF69" s="649">
        <f>IF(COUNT(AF38:AF68)=0,"",MAX(AF38:AF68))</f>
        <v>8439</v>
      </c>
      <c r="AG69" s="650">
        <f>IF(COUNT(AG38:AG68)=0,"",MAX(AG38:AG68))</f>
        <v>3329</v>
      </c>
      <c r="AH69" s="683">
        <f t="shared" si="21"/>
        <v>2318</v>
      </c>
      <c r="AI69" s="118"/>
      <c r="AJ69" s="749" t="s">
        <v>302</v>
      </c>
      <c r="AK69" s="750"/>
      <c r="AL69" s="750"/>
      <c r="AM69" s="750"/>
      <c r="AN69" s="750"/>
      <c r="AO69" s="751"/>
    </row>
    <row r="70" spans="1:42" s="1" customFormat="1" ht="13.5" customHeight="1" x14ac:dyDescent="0.2">
      <c r="A70" s="1065"/>
      <c r="B70" s="1052" t="s">
        <v>239</v>
      </c>
      <c r="C70" s="1052"/>
      <c r="D70" s="229"/>
      <c r="E70" s="230"/>
      <c r="F70" s="516">
        <f t="shared" ref="F70:AE70" si="24">IF(COUNT(F38:F68)=0,"",MIN(F38:F68))</f>
        <v>14</v>
      </c>
      <c r="G70" s="11">
        <f t="shared" si="24"/>
        <v>17</v>
      </c>
      <c r="H70" s="219">
        <f t="shared" si="24"/>
        <v>16</v>
      </c>
      <c r="I70" s="12">
        <f t="shared" si="24"/>
        <v>18.899999999999999</v>
      </c>
      <c r="J70" s="221">
        <f t="shared" si="24"/>
        <v>5</v>
      </c>
      <c r="K70" s="11">
        <f t="shared" si="24"/>
        <v>8.16</v>
      </c>
      <c r="L70" s="369">
        <f t="shared" si="24"/>
        <v>6.81</v>
      </c>
      <c r="M70" s="112">
        <f t="shared" ref="M70:N70" si="25">IF(COUNT(M38:M68)=0,"",MIN(M38:M68))</f>
        <v>24.9</v>
      </c>
      <c r="N70" s="635">
        <f t="shared" si="25"/>
        <v>7.2</v>
      </c>
      <c r="O70" s="12">
        <f t="shared" si="24"/>
        <v>17.3</v>
      </c>
      <c r="P70" s="221">
        <f t="shared" si="24"/>
        <v>20.2</v>
      </c>
      <c r="Q70" s="635">
        <f t="shared" ref="Q70:AC70" si="26">IF(COUNT(Q38:Q68)=0,"",MIN(Q38:Q68))</f>
        <v>48</v>
      </c>
      <c r="R70" s="635">
        <f t="shared" si="26"/>
        <v>34</v>
      </c>
      <c r="S70" s="112">
        <f t="shared" si="26"/>
        <v>70</v>
      </c>
      <c r="T70" s="239">
        <f t="shared" si="26"/>
        <v>76</v>
      </c>
      <c r="U70" s="15">
        <f t="shared" si="26"/>
        <v>42</v>
      </c>
      <c r="V70" s="653">
        <f t="shared" si="26"/>
        <v>48</v>
      </c>
      <c r="W70" s="15">
        <f t="shared" si="26"/>
        <v>24</v>
      </c>
      <c r="X70" s="653">
        <f t="shared" si="26"/>
        <v>22</v>
      </c>
      <c r="Y70" s="654">
        <f t="shared" si="26"/>
        <v>17</v>
      </c>
      <c r="Z70" s="655">
        <f t="shared" si="26"/>
        <v>19.899999999999999</v>
      </c>
      <c r="AA70" s="12">
        <f t="shared" si="26"/>
        <v>17.100000000000001</v>
      </c>
      <c r="AB70" s="240">
        <f t="shared" si="26"/>
        <v>10.4</v>
      </c>
      <c r="AC70" s="656">
        <f t="shared" si="26"/>
        <v>0</v>
      </c>
      <c r="AD70" s="520">
        <f t="shared" si="24"/>
        <v>150</v>
      </c>
      <c r="AE70" s="657">
        <f t="shared" si="24"/>
        <v>0</v>
      </c>
      <c r="AF70" s="658"/>
      <c r="AG70" s="659"/>
      <c r="AH70" s="660"/>
      <c r="AI70" s="118"/>
      <c r="AJ70" s="752"/>
      <c r="AK70" s="920"/>
      <c r="AL70" s="753"/>
      <c r="AM70" s="753"/>
      <c r="AN70" s="753"/>
      <c r="AO70" s="754"/>
    </row>
    <row r="71" spans="1:42" s="1" customFormat="1" ht="13.5" customHeight="1" x14ac:dyDescent="0.2">
      <c r="A71" s="1065"/>
      <c r="B71" s="1052" t="s">
        <v>240</v>
      </c>
      <c r="C71" s="1052"/>
      <c r="D71" s="229"/>
      <c r="E71" s="231"/>
      <c r="F71" s="523">
        <f t="shared" ref="F71:AE71" si="27">IF(COUNT(F38:F68)=0,"",AVERAGE(F38:F68))</f>
        <v>18.258064516129032</v>
      </c>
      <c r="G71" s="307">
        <f t="shared" si="27"/>
        <v>20.258064516129032</v>
      </c>
      <c r="H71" s="539">
        <f t="shared" si="27"/>
        <v>20.016129032258064</v>
      </c>
      <c r="I71" s="540">
        <f t="shared" si="27"/>
        <v>28.696774193548386</v>
      </c>
      <c r="J71" s="541">
        <f t="shared" si="27"/>
        <v>7.1741935483870964</v>
      </c>
      <c r="K71" s="307">
        <f t="shared" si="27"/>
        <v>8.9367741935483895</v>
      </c>
      <c r="L71" s="675">
        <f t="shared" si="27"/>
        <v>6.9861290322580647</v>
      </c>
      <c r="M71" s="676">
        <f t="shared" ref="M71:N71" si="28">IF(COUNT(M38:M68)=0,"",AVERAGE(M38:M68))</f>
        <v>38.119354838709668</v>
      </c>
      <c r="N71" s="677">
        <f t="shared" si="28"/>
        <v>9.7838709677419367</v>
      </c>
      <c r="O71" s="540">
        <f t="shared" si="27"/>
        <v>22.383870967741931</v>
      </c>
      <c r="P71" s="541">
        <f t="shared" si="27"/>
        <v>26.525806451612905</v>
      </c>
      <c r="Q71" s="635">
        <f t="shared" ref="Q71:AC71" si="29">IF(COUNT(Q38:Q68)=0,"",AVERAGE(Q38:Q68))</f>
        <v>72.096774193548384</v>
      </c>
      <c r="R71" s="635">
        <f t="shared" si="29"/>
        <v>51</v>
      </c>
      <c r="S71" s="112">
        <f t="shared" si="29"/>
        <v>91.032258064516128</v>
      </c>
      <c r="T71" s="239">
        <f t="shared" si="29"/>
        <v>95.709677419354833</v>
      </c>
      <c r="U71" s="15">
        <f t="shared" si="29"/>
        <v>58.935483870967744</v>
      </c>
      <c r="V71" s="653">
        <f t="shared" si="29"/>
        <v>61.548387096774192</v>
      </c>
      <c r="W71" s="15">
        <f t="shared" si="29"/>
        <v>32.096774193548384</v>
      </c>
      <c r="X71" s="653">
        <f t="shared" si="29"/>
        <v>34.161290322580648</v>
      </c>
      <c r="Y71" s="654">
        <f t="shared" si="29"/>
        <v>23.741935483870964</v>
      </c>
      <c r="Z71" s="655">
        <f t="shared" si="29"/>
        <v>24.470967741935482</v>
      </c>
      <c r="AA71" s="12">
        <f t="shared" si="29"/>
        <v>24.203225806451606</v>
      </c>
      <c r="AB71" s="240">
        <f t="shared" si="29"/>
        <v>14.377419354838707</v>
      </c>
      <c r="AC71" s="656">
        <f t="shared" si="29"/>
        <v>3.5483870967741943E-2</v>
      </c>
      <c r="AD71" s="550">
        <f t="shared" si="27"/>
        <v>194.19354838709677</v>
      </c>
      <c r="AE71" s="684">
        <f t="shared" si="27"/>
        <v>0</v>
      </c>
      <c r="AF71" s="658"/>
      <c r="AG71" s="659"/>
      <c r="AH71" s="685"/>
      <c r="AI71" s="118"/>
      <c r="AJ71" s="752"/>
      <c r="AK71" s="920"/>
      <c r="AL71" s="753"/>
      <c r="AM71" s="753"/>
      <c r="AN71" s="753"/>
      <c r="AO71" s="754"/>
    </row>
    <row r="72" spans="1:42" s="1" customFormat="1" ht="13.5" customHeight="1" x14ac:dyDescent="0.2">
      <c r="A72" s="1065"/>
      <c r="B72" s="1053" t="s">
        <v>241</v>
      </c>
      <c r="C72" s="1053"/>
      <c r="D72" s="525"/>
      <c r="E72" s="526">
        <f>SUM(E38:E68)</f>
        <v>205.5</v>
      </c>
      <c r="F72" s="232"/>
      <c r="G72" s="232"/>
      <c r="H72" s="390"/>
      <c r="I72" s="232"/>
      <c r="J72" s="390"/>
      <c r="K72" s="528"/>
      <c r="L72" s="529"/>
      <c r="M72" s="663"/>
      <c r="N72" s="555"/>
      <c r="O72" s="553"/>
      <c r="P72" s="554"/>
      <c r="Q72" s="662"/>
      <c r="R72" s="555"/>
      <c r="S72" s="662"/>
      <c r="T72" s="555"/>
      <c r="U72" s="662"/>
      <c r="V72" s="555"/>
      <c r="W72" s="663"/>
      <c r="X72" s="555"/>
      <c r="Y72" s="528"/>
      <c r="Z72" s="664"/>
      <c r="AA72" s="665"/>
      <c r="AB72" s="666"/>
      <c r="AC72" s="667"/>
      <c r="AD72" s="234"/>
      <c r="AE72" s="668"/>
      <c r="AF72" s="686">
        <f>SUM(AF38:AF68)</f>
        <v>196029</v>
      </c>
      <c r="AG72" s="670">
        <f>SUM(AG38:AG68)</f>
        <v>81329</v>
      </c>
      <c r="AH72" s="687">
        <f>SUM(AH38:AH68)</f>
        <v>66146</v>
      </c>
      <c r="AI72" s="118"/>
      <c r="AJ72" s="617"/>
      <c r="AK72" s="923"/>
      <c r="AL72" s="618"/>
      <c r="AM72" s="618"/>
      <c r="AN72" s="618"/>
      <c r="AO72" s="334"/>
      <c r="AP72" s="9"/>
    </row>
    <row r="73" spans="1:42" ht="13.5" customHeight="1" x14ac:dyDescent="0.2">
      <c r="A73" s="1065" t="s">
        <v>181</v>
      </c>
      <c r="B73" s="329">
        <f>南八幡!B73</f>
        <v>45809</v>
      </c>
      <c r="C73" s="433" t="str">
        <f>IF(B73="","",IF(WEEKDAY(B73)=1,"(日)",IF(WEEKDAY(B73)=2,"(月)",IF(WEEKDAY(B73)=3,"(火)",IF(WEEKDAY(B73)=4,"(水)",IF(WEEKDAY(B73)=5,"(木)",IF(WEEKDAY(B73)=6,"(金)","(土)")))))))</f>
        <v>(日)</v>
      </c>
      <c r="D73" s="558" t="s">
        <v>438</v>
      </c>
      <c r="E73" s="493">
        <v>0.2</v>
      </c>
      <c r="F73" s="494">
        <v>17</v>
      </c>
      <c r="G73" s="10">
        <v>18.5</v>
      </c>
      <c r="H73" s="496">
        <v>17.5</v>
      </c>
      <c r="I73" s="495">
        <v>26.6</v>
      </c>
      <c r="J73" s="218">
        <v>5.9</v>
      </c>
      <c r="K73" s="10">
        <v>8.2100000000000009</v>
      </c>
      <c r="L73" s="644">
        <v>6.83</v>
      </c>
      <c r="M73" s="628">
        <v>42.1</v>
      </c>
      <c r="N73" s="497">
        <v>8</v>
      </c>
      <c r="O73" s="495">
        <v>23.8</v>
      </c>
      <c r="P73" s="496">
        <v>26.7</v>
      </c>
      <c r="Q73" s="627">
        <v>79</v>
      </c>
      <c r="R73" s="497">
        <v>50</v>
      </c>
      <c r="S73" s="627">
        <v>89</v>
      </c>
      <c r="T73" s="497">
        <v>102</v>
      </c>
      <c r="U73" s="627">
        <v>59</v>
      </c>
      <c r="V73" s="497">
        <v>64</v>
      </c>
      <c r="W73" s="628">
        <v>30</v>
      </c>
      <c r="X73" s="497">
        <v>38</v>
      </c>
      <c r="Y73" s="10">
        <v>26.3</v>
      </c>
      <c r="Z73" s="629">
        <v>25.9</v>
      </c>
      <c r="AA73" s="495">
        <v>22.8</v>
      </c>
      <c r="AB73" s="496">
        <v>10.7</v>
      </c>
      <c r="AC73" s="672">
        <v>0</v>
      </c>
      <c r="AD73" s="501">
        <v>200</v>
      </c>
      <c r="AE73" s="673">
        <v>0</v>
      </c>
      <c r="AF73" s="632">
        <v>7989</v>
      </c>
      <c r="AG73" s="633">
        <v>2080</v>
      </c>
      <c r="AH73" s="634">
        <v>2196</v>
      </c>
      <c r="AI73" s="118"/>
      <c r="AJ73" s="266" t="s">
        <v>284</v>
      </c>
      <c r="AK73" s="344"/>
      <c r="AL73" s="1088">
        <v>45820</v>
      </c>
      <c r="AM73" s="1089"/>
      <c r="AN73" s="1090">
        <v>45832</v>
      </c>
      <c r="AO73" s="1091"/>
    </row>
    <row r="74" spans="1:42" ht="13.5" customHeight="1" x14ac:dyDescent="0.2">
      <c r="A74" s="1065"/>
      <c r="B74" s="330">
        <f>南八幡!B74</f>
        <v>45810</v>
      </c>
      <c r="C74" s="434" t="str">
        <f t="shared" ref="C74:C102" si="30">IF(B74="","",IF(WEEKDAY(B74)=1,"(日)",IF(WEEKDAY(B74)=2,"(月)",IF(WEEKDAY(B74)=3,"(火)",IF(WEEKDAY(B74)=4,"(水)",IF(WEEKDAY(B74)=5,"(木)",IF(WEEKDAY(B74)=6,"(金)","(土)")))))))</f>
        <v>(月)</v>
      </c>
      <c r="D74" s="560" t="s">
        <v>437</v>
      </c>
      <c r="E74" s="503">
        <v>1.8</v>
      </c>
      <c r="F74" s="504">
        <v>18</v>
      </c>
      <c r="G74" s="11">
        <v>19.5</v>
      </c>
      <c r="H74" s="221">
        <v>19</v>
      </c>
      <c r="I74" s="12">
        <v>20.399999999999999</v>
      </c>
      <c r="J74" s="219">
        <v>5.0999999999999996</v>
      </c>
      <c r="K74" s="11">
        <v>8.84</v>
      </c>
      <c r="L74" s="369">
        <v>6.94</v>
      </c>
      <c r="M74" s="112">
        <v>34.1</v>
      </c>
      <c r="N74" s="220">
        <v>5.7</v>
      </c>
      <c r="O74" s="12">
        <v>23.3</v>
      </c>
      <c r="P74" s="221">
        <v>25.7</v>
      </c>
      <c r="Q74" s="635">
        <v>78</v>
      </c>
      <c r="R74" s="220">
        <v>56</v>
      </c>
      <c r="S74" s="635">
        <v>93</v>
      </c>
      <c r="T74" s="220">
        <v>96</v>
      </c>
      <c r="U74" s="635">
        <v>61</v>
      </c>
      <c r="V74" s="220">
        <v>63</v>
      </c>
      <c r="W74" s="112">
        <v>32</v>
      </c>
      <c r="X74" s="220">
        <v>33</v>
      </c>
      <c r="Y74" s="11">
        <v>22</v>
      </c>
      <c r="Z74" s="636">
        <v>23.8</v>
      </c>
      <c r="AA74" s="12">
        <v>22.1</v>
      </c>
      <c r="AB74" s="221">
        <v>11.7</v>
      </c>
      <c r="AC74" s="643">
        <v>0</v>
      </c>
      <c r="AD74" s="507">
        <v>210</v>
      </c>
      <c r="AE74" s="674">
        <v>0</v>
      </c>
      <c r="AF74" s="639">
        <v>8165</v>
      </c>
      <c r="AG74" s="640">
        <v>2079</v>
      </c>
      <c r="AH74" s="641">
        <v>2172</v>
      </c>
      <c r="AI74" s="118"/>
      <c r="AJ74" s="311" t="s">
        <v>2</v>
      </c>
      <c r="AK74" s="346" t="s">
        <v>303</v>
      </c>
      <c r="AL74" s="1086">
        <v>22</v>
      </c>
      <c r="AM74" s="1087"/>
      <c r="AN74" s="1086">
        <v>28</v>
      </c>
      <c r="AO74" s="1087"/>
    </row>
    <row r="75" spans="1:42" x14ac:dyDescent="0.2">
      <c r="A75" s="1065"/>
      <c r="B75" s="330">
        <f>南八幡!B75</f>
        <v>45811</v>
      </c>
      <c r="C75" s="434" t="str">
        <f t="shared" si="30"/>
        <v>(火)</v>
      </c>
      <c r="D75" s="560" t="s">
        <v>404</v>
      </c>
      <c r="E75" s="503">
        <v>2.6</v>
      </c>
      <c r="F75" s="504">
        <v>20</v>
      </c>
      <c r="G75" s="11">
        <v>21</v>
      </c>
      <c r="H75" s="221">
        <v>21</v>
      </c>
      <c r="I75" s="12">
        <v>30.5</v>
      </c>
      <c r="J75" s="219">
        <v>6.1</v>
      </c>
      <c r="K75" s="11">
        <v>8.65</v>
      </c>
      <c r="L75" s="369">
        <v>6.95</v>
      </c>
      <c r="M75" s="112">
        <v>37.6</v>
      </c>
      <c r="N75" s="220">
        <v>9.8000000000000007</v>
      </c>
      <c r="O75" s="12">
        <v>24.3</v>
      </c>
      <c r="P75" s="221">
        <v>28.8</v>
      </c>
      <c r="Q75" s="635">
        <v>86</v>
      </c>
      <c r="R75" s="220">
        <v>61</v>
      </c>
      <c r="S75" s="635">
        <v>95</v>
      </c>
      <c r="T75" s="220">
        <v>108</v>
      </c>
      <c r="U75" s="635">
        <v>65</v>
      </c>
      <c r="V75" s="220">
        <v>69</v>
      </c>
      <c r="W75" s="112">
        <v>30</v>
      </c>
      <c r="X75" s="220">
        <v>39</v>
      </c>
      <c r="Y75" s="11">
        <v>24.1</v>
      </c>
      <c r="Z75" s="636">
        <v>23.1</v>
      </c>
      <c r="AA75" s="12">
        <v>24</v>
      </c>
      <c r="AB75" s="221">
        <v>14.7</v>
      </c>
      <c r="AC75" s="643">
        <v>0.05</v>
      </c>
      <c r="AD75" s="507">
        <v>220</v>
      </c>
      <c r="AE75" s="674">
        <v>0</v>
      </c>
      <c r="AF75" s="639">
        <v>7676</v>
      </c>
      <c r="AG75" s="640">
        <v>2164</v>
      </c>
      <c r="AH75" s="641">
        <v>1786</v>
      </c>
      <c r="AI75" s="118"/>
      <c r="AJ75" s="4" t="s">
        <v>19</v>
      </c>
      <c r="AK75" s="5" t="s">
        <v>20</v>
      </c>
      <c r="AL75" s="6" t="s">
        <v>21</v>
      </c>
      <c r="AM75" s="5" t="s">
        <v>22</v>
      </c>
      <c r="AN75" s="6" t="s">
        <v>21</v>
      </c>
      <c r="AO75" s="5" t="s">
        <v>22</v>
      </c>
    </row>
    <row r="76" spans="1:42" x14ac:dyDescent="0.2">
      <c r="A76" s="1065"/>
      <c r="B76" s="330">
        <f>南八幡!B76</f>
        <v>45812</v>
      </c>
      <c r="C76" s="434" t="str">
        <f t="shared" si="30"/>
        <v>(水)</v>
      </c>
      <c r="D76" s="560" t="s">
        <v>416</v>
      </c>
      <c r="E76" s="503">
        <v>0.2</v>
      </c>
      <c r="F76" s="504">
        <v>24</v>
      </c>
      <c r="G76" s="11">
        <v>22</v>
      </c>
      <c r="H76" s="221">
        <v>20.5</v>
      </c>
      <c r="I76" s="12">
        <v>19.600000000000001</v>
      </c>
      <c r="J76" s="219">
        <v>6.7</v>
      </c>
      <c r="K76" s="11">
        <v>8.73</v>
      </c>
      <c r="L76" s="369">
        <v>7.01</v>
      </c>
      <c r="M76" s="112">
        <v>37.1</v>
      </c>
      <c r="N76" s="220">
        <v>7.9</v>
      </c>
      <c r="O76" s="12">
        <v>22.7</v>
      </c>
      <c r="P76" s="221">
        <v>27.5</v>
      </c>
      <c r="Q76" s="635">
        <v>80</v>
      </c>
      <c r="R76" s="220">
        <v>57</v>
      </c>
      <c r="S76" s="635">
        <v>96</v>
      </c>
      <c r="T76" s="220">
        <v>99</v>
      </c>
      <c r="U76" s="635">
        <v>66</v>
      </c>
      <c r="V76" s="220">
        <v>67</v>
      </c>
      <c r="W76" s="112">
        <v>30</v>
      </c>
      <c r="X76" s="220">
        <v>32</v>
      </c>
      <c r="Y76" s="11">
        <v>22</v>
      </c>
      <c r="Z76" s="636">
        <v>22.4</v>
      </c>
      <c r="AA76" s="12">
        <v>21.8</v>
      </c>
      <c r="AB76" s="221">
        <v>13.9</v>
      </c>
      <c r="AC76" s="643">
        <v>0.1</v>
      </c>
      <c r="AD76" s="507">
        <v>220</v>
      </c>
      <c r="AE76" s="674">
        <v>0</v>
      </c>
      <c r="AF76" s="639">
        <v>8361</v>
      </c>
      <c r="AG76" s="640">
        <v>2330</v>
      </c>
      <c r="AH76" s="641">
        <v>2318</v>
      </c>
      <c r="AI76" s="118"/>
      <c r="AJ76" s="2" t="s">
        <v>182</v>
      </c>
      <c r="AK76" s="398" t="s">
        <v>11</v>
      </c>
      <c r="AL76" s="10">
        <v>22.5</v>
      </c>
      <c r="AM76" s="218">
        <v>22.5</v>
      </c>
      <c r="AN76" s="10">
        <v>27</v>
      </c>
      <c r="AO76" s="218">
        <v>26.5</v>
      </c>
    </row>
    <row r="77" spans="1:42" x14ac:dyDescent="0.2">
      <c r="A77" s="1065"/>
      <c r="B77" s="330">
        <f>南八幡!B77</f>
        <v>45813</v>
      </c>
      <c r="C77" s="434" t="str">
        <f t="shared" si="30"/>
        <v>(木)</v>
      </c>
      <c r="D77" s="560" t="s">
        <v>438</v>
      </c>
      <c r="E77" s="503">
        <v>0.1</v>
      </c>
      <c r="F77" s="504">
        <v>20</v>
      </c>
      <c r="G77" s="11">
        <v>22.5</v>
      </c>
      <c r="H77" s="221">
        <v>22.5</v>
      </c>
      <c r="I77" s="12">
        <v>27.5</v>
      </c>
      <c r="J77" s="219">
        <v>6.5</v>
      </c>
      <c r="K77" s="11">
        <v>9.26</v>
      </c>
      <c r="L77" s="369">
        <v>7.14</v>
      </c>
      <c r="M77" s="112">
        <v>29.9</v>
      </c>
      <c r="N77" s="220">
        <v>10.6</v>
      </c>
      <c r="O77" s="12">
        <v>21.6</v>
      </c>
      <c r="P77" s="221">
        <v>27</v>
      </c>
      <c r="Q77" s="635">
        <v>78</v>
      </c>
      <c r="R77" s="220">
        <v>58</v>
      </c>
      <c r="S77" s="635">
        <v>90</v>
      </c>
      <c r="T77" s="220">
        <v>96</v>
      </c>
      <c r="U77" s="635">
        <v>60</v>
      </c>
      <c r="V77" s="220">
        <v>64</v>
      </c>
      <c r="W77" s="112">
        <v>30</v>
      </c>
      <c r="X77" s="220">
        <v>32</v>
      </c>
      <c r="Y77" s="11">
        <v>20.6</v>
      </c>
      <c r="Z77" s="636">
        <v>22</v>
      </c>
      <c r="AA77" s="12">
        <v>22.8</v>
      </c>
      <c r="AB77" s="221">
        <v>16.100000000000001</v>
      </c>
      <c r="AC77" s="643">
        <v>0</v>
      </c>
      <c r="AD77" s="507">
        <v>190</v>
      </c>
      <c r="AE77" s="674">
        <v>0</v>
      </c>
      <c r="AF77" s="639">
        <v>8175</v>
      </c>
      <c r="AG77" s="640">
        <v>2095</v>
      </c>
      <c r="AH77" s="641">
        <v>2196</v>
      </c>
      <c r="AI77" s="118"/>
      <c r="AJ77" s="3" t="s">
        <v>183</v>
      </c>
      <c r="AK77" s="921" t="s">
        <v>184</v>
      </c>
      <c r="AL77" s="11">
        <v>25.8</v>
      </c>
      <c r="AM77" s="219">
        <v>7.3</v>
      </c>
      <c r="AN77" s="11">
        <v>22.3</v>
      </c>
      <c r="AO77" s="219">
        <v>4.4000000000000004</v>
      </c>
    </row>
    <row r="78" spans="1:42" x14ac:dyDescent="0.2">
      <c r="A78" s="1065"/>
      <c r="B78" s="330">
        <f>南八幡!B78</f>
        <v>45814</v>
      </c>
      <c r="C78" s="434" t="str">
        <f t="shared" si="30"/>
        <v>(金)</v>
      </c>
      <c r="D78" s="560" t="s">
        <v>405</v>
      </c>
      <c r="E78" s="503"/>
      <c r="F78" s="504">
        <v>24</v>
      </c>
      <c r="G78" s="11">
        <v>23</v>
      </c>
      <c r="H78" s="221">
        <v>23</v>
      </c>
      <c r="I78" s="12">
        <v>28.2</v>
      </c>
      <c r="J78" s="219">
        <v>5.5</v>
      </c>
      <c r="K78" s="11">
        <v>9.0399999999999991</v>
      </c>
      <c r="L78" s="369">
        <v>7.02</v>
      </c>
      <c r="M78" s="112">
        <v>34.200000000000003</v>
      </c>
      <c r="N78" s="220">
        <v>6.5</v>
      </c>
      <c r="O78" s="12">
        <v>21.3</v>
      </c>
      <c r="P78" s="221">
        <v>24.5</v>
      </c>
      <c r="Q78" s="635">
        <v>80</v>
      </c>
      <c r="R78" s="220">
        <v>54</v>
      </c>
      <c r="S78" s="635">
        <v>94</v>
      </c>
      <c r="T78" s="220">
        <v>95</v>
      </c>
      <c r="U78" s="635">
        <v>60</v>
      </c>
      <c r="V78" s="220">
        <v>66</v>
      </c>
      <c r="W78" s="112">
        <v>34</v>
      </c>
      <c r="X78" s="220">
        <v>29</v>
      </c>
      <c r="Y78" s="11">
        <v>21.3</v>
      </c>
      <c r="Z78" s="636">
        <v>21.7</v>
      </c>
      <c r="AA78" s="12">
        <v>23.4</v>
      </c>
      <c r="AB78" s="221">
        <v>14.9</v>
      </c>
      <c r="AC78" s="643">
        <v>0.05</v>
      </c>
      <c r="AD78" s="507">
        <v>190</v>
      </c>
      <c r="AE78" s="674">
        <v>0</v>
      </c>
      <c r="AF78" s="639">
        <v>8710</v>
      </c>
      <c r="AG78" s="640">
        <v>2240</v>
      </c>
      <c r="AH78" s="641">
        <v>2074</v>
      </c>
      <c r="AI78" s="118"/>
      <c r="AJ78" s="3" t="s">
        <v>12</v>
      </c>
      <c r="AK78" s="921"/>
      <c r="AL78" s="11">
        <v>8.25</v>
      </c>
      <c r="AM78" s="219">
        <v>6.83</v>
      </c>
      <c r="AN78" s="11">
        <v>8.61</v>
      </c>
      <c r="AO78" s="219">
        <v>6.97</v>
      </c>
    </row>
    <row r="79" spans="1:42" x14ac:dyDescent="0.2">
      <c r="A79" s="1065"/>
      <c r="B79" s="330">
        <f>南八幡!B79</f>
        <v>45815</v>
      </c>
      <c r="C79" s="434" t="str">
        <f t="shared" si="30"/>
        <v>(土)</v>
      </c>
      <c r="D79" s="560" t="s">
        <v>405</v>
      </c>
      <c r="E79" s="503"/>
      <c r="F79" s="504">
        <v>24</v>
      </c>
      <c r="G79" s="11">
        <v>23.5</v>
      </c>
      <c r="H79" s="221">
        <v>22.5</v>
      </c>
      <c r="I79" s="12">
        <v>34.200000000000003</v>
      </c>
      <c r="J79" s="219">
        <v>6.1</v>
      </c>
      <c r="K79" s="11">
        <v>8.9600000000000009</v>
      </c>
      <c r="L79" s="369">
        <v>6.93</v>
      </c>
      <c r="M79" s="112">
        <v>39.200000000000003</v>
      </c>
      <c r="N79" s="220">
        <v>8.5</v>
      </c>
      <c r="O79" s="12">
        <v>22.3</v>
      </c>
      <c r="P79" s="221">
        <v>27.5</v>
      </c>
      <c r="Q79" s="635">
        <v>86</v>
      </c>
      <c r="R79" s="220">
        <v>56</v>
      </c>
      <c r="S79" s="635">
        <v>98</v>
      </c>
      <c r="T79" s="220">
        <v>102</v>
      </c>
      <c r="U79" s="635">
        <v>64</v>
      </c>
      <c r="V79" s="220">
        <v>64</v>
      </c>
      <c r="W79" s="112">
        <v>34</v>
      </c>
      <c r="X79" s="220">
        <v>38</v>
      </c>
      <c r="Y79" s="11">
        <v>20.6</v>
      </c>
      <c r="Z79" s="636">
        <v>21.3</v>
      </c>
      <c r="AA79" s="12">
        <v>25.6</v>
      </c>
      <c r="AB79" s="221">
        <v>14.9</v>
      </c>
      <c r="AC79" s="643">
        <v>0.05</v>
      </c>
      <c r="AD79" s="507">
        <v>200</v>
      </c>
      <c r="AE79" s="674">
        <v>0</v>
      </c>
      <c r="AF79" s="639">
        <v>9592</v>
      </c>
      <c r="AG79" s="640">
        <v>2163</v>
      </c>
      <c r="AH79" s="641">
        <v>2196</v>
      </c>
      <c r="AI79" s="118"/>
      <c r="AJ79" s="3" t="s">
        <v>198</v>
      </c>
      <c r="AK79" s="921" t="s">
        <v>184</v>
      </c>
      <c r="AL79" s="112">
        <v>40</v>
      </c>
      <c r="AM79" s="220">
        <v>9.8000000000000007</v>
      </c>
      <c r="AN79" s="112">
        <v>42.1</v>
      </c>
      <c r="AO79" s="220">
        <v>12</v>
      </c>
    </row>
    <row r="80" spans="1:42" x14ac:dyDescent="0.2">
      <c r="A80" s="1065"/>
      <c r="B80" s="330">
        <f>南八幡!B80</f>
        <v>45816</v>
      </c>
      <c r="C80" s="434" t="str">
        <f t="shared" si="30"/>
        <v>(日)</v>
      </c>
      <c r="D80" s="560" t="s">
        <v>414</v>
      </c>
      <c r="E80" s="503">
        <v>0.9</v>
      </c>
      <c r="F80" s="504">
        <v>22</v>
      </c>
      <c r="G80" s="11">
        <v>22</v>
      </c>
      <c r="H80" s="221">
        <v>22</v>
      </c>
      <c r="I80" s="12">
        <v>28.4</v>
      </c>
      <c r="J80" s="219">
        <v>5.9</v>
      </c>
      <c r="K80" s="11">
        <v>9.0399999999999991</v>
      </c>
      <c r="L80" s="369">
        <v>6.91</v>
      </c>
      <c r="M80" s="112">
        <v>33.700000000000003</v>
      </c>
      <c r="N80" s="220">
        <v>6.8</v>
      </c>
      <c r="O80" s="12">
        <v>23.1</v>
      </c>
      <c r="P80" s="221">
        <v>27.5</v>
      </c>
      <c r="Q80" s="635">
        <v>78</v>
      </c>
      <c r="R80" s="220">
        <v>52</v>
      </c>
      <c r="S80" s="635">
        <v>92</v>
      </c>
      <c r="T80" s="220">
        <v>96</v>
      </c>
      <c r="U80" s="635">
        <v>62</v>
      </c>
      <c r="V80" s="220">
        <v>63</v>
      </c>
      <c r="W80" s="112">
        <v>30</v>
      </c>
      <c r="X80" s="220">
        <v>33</v>
      </c>
      <c r="Y80" s="11">
        <v>22</v>
      </c>
      <c r="Z80" s="636">
        <v>22.7</v>
      </c>
      <c r="AA80" s="12">
        <v>23.4</v>
      </c>
      <c r="AB80" s="221">
        <v>15</v>
      </c>
      <c r="AC80" s="643">
        <v>0.1</v>
      </c>
      <c r="AD80" s="507">
        <v>210</v>
      </c>
      <c r="AE80" s="674">
        <v>0</v>
      </c>
      <c r="AF80" s="639">
        <v>9105</v>
      </c>
      <c r="AG80" s="640">
        <v>2247</v>
      </c>
      <c r="AH80" s="641">
        <v>2196</v>
      </c>
      <c r="AI80" s="118"/>
      <c r="AJ80" s="3" t="s">
        <v>185</v>
      </c>
      <c r="AK80" s="921" t="s">
        <v>13</v>
      </c>
      <c r="AL80" s="11">
        <v>23.1</v>
      </c>
      <c r="AM80" s="219">
        <v>27</v>
      </c>
      <c r="AN80" s="11">
        <v>25</v>
      </c>
      <c r="AO80" s="219">
        <v>28</v>
      </c>
    </row>
    <row r="81" spans="1:41" x14ac:dyDescent="0.2">
      <c r="A81" s="1065"/>
      <c r="B81" s="330">
        <f>南八幡!B81</f>
        <v>45817</v>
      </c>
      <c r="C81" s="434" t="str">
        <f t="shared" si="30"/>
        <v>(月)</v>
      </c>
      <c r="D81" s="560" t="s">
        <v>414</v>
      </c>
      <c r="E81" s="503">
        <v>0.4</v>
      </c>
      <c r="F81" s="504">
        <v>22</v>
      </c>
      <c r="G81" s="11">
        <v>22.5</v>
      </c>
      <c r="H81" s="221">
        <v>23</v>
      </c>
      <c r="I81" s="12">
        <v>31.6</v>
      </c>
      <c r="J81" s="219">
        <v>5.6</v>
      </c>
      <c r="K81" s="11">
        <v>8.92</v>
      </c>
      <c r="L81" s="369">
        <v>6.9</v>
      </c>
      <c r="M81" s="112">
        <v>38.9</v>
      </c>
      <c r="N81" s="220">
        <v>8.4</v>
      </c>
      <c r="O81" s="12">
        <v>23.2</v>
      </c>
      <c r="P81" s="221">
        <v>27.3</v>
      </c>
      <c r="Q81" s="635">
        <v>80</v>
      </c>
      <c r="R81" s="220">
        <v>60</v>
      </c>
      <c r="S81" s="635">
        <v>92</v>
      </c>
      <c r="T81" s="220">
        <v>98</v>
      </c>
      <c r="U81" s="635">
        <v>65</v>
      </c>
      <c r="V81" s="220">
        <v>68</v>
      </c>
      <c r="W81" s="112">
        <v>27</v>
      </c>
      <c r="X81" s="220">
        <v>30</v>
      </c>
      <c r="Y81" s="11">
        <v>22.7</v>
      </c>
      <c r="Z81" s="636">
        <v>22</v>
      </c>
      <c r="AA81" s="12">
        <v>24.8</v>
      </c>
      <c r="AB81" s="221">
        <v>14.2</v>
      </c>
      <c r="AC81" s="643">
        <v>0</v>
      </c>
      <c r="AD81" s="507">
        <v>200</v>
      </c>
      <c r="AE81" s="674">
        <v>0</v>
      </c>
      <c r="AF81" s="639">
        <v>10414</v>
      </c>
      <c r="AG81" s="640">
        <v>2329</v>
      </c>
      <c r="AH81" s="641">
        <v>2196</v>
      </c>
      <c r="AI81" s="118"/>
      <c r="AJ81" s="3" t="s">
        <v>186</v>
      </c>
      <c r="AK81" s="921" t="s">
        <v>311</v>
      </c>
      <c r="AL81" s="112">
        <v>80</v>
      </c>
      <c r="AM81" s="220">
        <v>56</v>
      </c>
      <c r="AN81" s="112">
        <v>76</v>
      </c>
      <c r="AO81" s="220">
        <v>55</v>
      </c>
    </row>
    <row r="82" spans="1:41" x14ac:dyDescent="0.2">
      <c r="A82" s="1065"/>
      <c r="B82" s="330">
        <f>南八幡!B82</f>
        <v>45818</v>
      </c>
      <c r="C82" s="434" t="str">
        <f t="shared" si="30"/>
        <v>(火)</v>
      </c>
      <c r="D82" s="560" t="s">
        <v>404</v>
      </c>
      <c r="E82" s="503">
        <v>7.4</v>
      </c>
      <c r="F82" s="504">
        <v>20</v>
      </c>
      <c r="G82" s="11">
        <v>22.5</v>
      </c>
      <c r="H82" s="221">
        <v>22.5</v>
      </c>
      <c r="I82" s="12">
        <v>24.9</v>
      </c>
      <c r="J82" s="219">
        <v>7.9</v>
      </c>
      <c r="K82" s="11">
        <v>8.8699999999999992</v>
      </c>
      <c r="L82" s="369">
        <v>6.9</v>
      </c>
      <c r="M82" s="112">
        <v>32</v>
      </c>
      <c r="N82" s="220">
        <v>9.4</v>
      </c>
      <c r="O82" s="12">
        <v>21.8</v>
      </c>
      <c r="P82" s="221">
        <v>27.8</v>
      </c>
      <c r="Q82" s="635">
        <v>84</v>
      </c>
      <c r="R82" s="220">
        <v>55</v>
      </c>
      <c r="S82" s="635">
        <v>96</v>
      </c>
      <c r="T82" s="220">
        <v>97</v>
      </c>
      <c r="U82" s="635">
        <v>66</v>
      </c>
      <c r="V82" s="220">
        <v>62</v>
      </c>
      <c r="W82" s="112">
        <v>30</v>
      </c>
      <c r="X82" s="220">
        <v>35</v>
      </c>
      <c r="Y82" s="11">
        <v>24.9</v>
      </c>
      <c r="Z82" s="636">
        <v>22.4</v>
      </c>
      <c r="AA82" s="12">
        <v>22.1</v>
      </c>
      <c r="AB82" s="221">
        <v>12.3</v>
      </c>
      <c r="AC82" s="643">
        <v>0.05</v>
      </c>
      <c r="AD82" s="507">
        <v>200</v>
      </c>
      <c r="AE82" s="674">
        <v>0</v>
      </c>
      <c r="AF82" s="639">
        <v>9745</v>
      </c>
      <c r="AG82" s="640">
        <v>1831</v>
      </c>
      <c r="AH82" s="641">
        <v>2074</v>
      </c>
      <c r="AI82" s="118"/>
      <c r="AJ82" s="3" t="s">
        <v>187</v>
      </c>
      <c r="AK82" s="921" t="s">
        <v>311</v>
      </c>
      <c r="AL82" s="112">
        <v>92</v>
      </c>
      <c r="AM82" s="220">
        <v>95</v>
      </c>
      <c r="AN82" s="112">
        <v>91</v>
      </c>
      <c r="AO82" s="220">
        <v>96</v>
      </c>
    </row>
    <row r="83" spans="1:41" x14ac:dyDescent="0.2">
      <c r="A83" s="1065"/>
      <c r="B83" s="330">
        <f>南八幡!B83</f>
        <v>45819</v>
      </c>
      <c r="C83" s="434" t="str">
        <f t="shared" si="30"/>
        <v>(水)</v>
      </c>
      <c r="D83" s="560" t="s">
        <v>404</v>
      </c>
      <c r="E83" s="503">
        <v>23.8</v>
      </c>
      <c r="F83" s="504">
        <v>24</v>
      </c>
      <c r="G83" s="11">
        <v>23</v>
      </c>
      <c r="H83" s="221">
        <v>23</v>
      </c>
      <c r="I83" s="12">
        <v>32.700000000000003</v>
      </c>
      <c r="J83" s="219">
        <v>7.7</v>
      </c>
      <c r="K83" s="11">
        <v>8.43</v>
      </c>
      <c r="L83" s="369">
        <v>6.94</v>
      </c>
      <c r="M83" s="112">
        <v>43.4</v>
      </c>
      <c r="N83" s="220">
        <v>9.9</v>
      </c>
      <c r="O83" s="12">
        <v>20.5</v>
      </c>
      <c r="P83" s="221">
        <v>27.2</v>
      </c>
      <c r="Q83" s="635">
        <v>76</v>
      </c>
      <c r="R83" s="220">
        <v>58</v>
      </c>
      <c r="S83" s="635">
        <v>92</v>
      </c>
      <c r="T83" s="220">
        <v>95</v>
      </c>
      <c r="U83" s="635">
        <v>61</v>
      </c>
      <c r="V83" s="220">
        <v>61</v>
      </c>
      <c r="W83" s="112">
        <v>31</v>
      </c>
      <c r="X83" s="220">
        <v>34</v>
      </c>
      <c r="Y83" s="11">
        <v>18.5</v>
      </c>
      <c r="Z83" s="636">
        <v>22.7</v>
      </c>
      <c r="AA83" s="12">
        <v>25.8</v>
      </c>
      <c r="AB83" s="221">
        <v>13</v>
      </c>
      <c r="AC83" s="643">
        <v>0.05</v>
      </c>
      <c r="AD83" s="507">
        <v>220</v>
      </c>
      <c r="AE83" s="674">
        <v>0</v>
      </c>
      <c r="AF83" s="639">
        <v>11040</v>
      </c>
      <c r="AG83" s="640">
        <v>1581</v>
      </c>
      <c r="AH83" s="641">
        <v>1462</v>
      </c>
      <c r="AI83" s="118"/>
      <c r="AJ83" s="3" t="s">
        <v>188</v>
      </c>
      <c r="AK83" s="921" t="s">
        <v>311</v>
      </c>
      <c r="AL83" s="112">
        <v>66</v>
      </c>
      <c r="AM83" s="220">
        <v>62</v>
      </c>
      <c r="AN83" s="112">
        <v>62</v>
      </c>
      <c r="AO83" s="220">
        <v>63</v>
      </c>
    </row>
    <row r="84" spans="1:41" x14ac:dyDescent="0.2">
      <c r="A84" s="1065"/>
      <c r="B84" s="330">
        <f>南八幡!B84</f>
        <v>45820</v>
      </c>
      <c r="C84" s="434" t="str">
        <f t="shared" si="30"/>
        <v>(木)</v>
      </c>
      <c r="D84" s="560" t="s">
        <v>405</v>
      </c>
      <c r="E84" s="503"/>
      <c r="F84" s="504">
        <v>22</v>
      </c>
      <c r="G84" s="11">
        <v>22.5</v>
      </c>
      <c r="H84" s="221">
        <v>22.5</v>
      </c>
      <c r="I84" s="12">
        <v>25.8</v>
      </c>
      <c r="J84" s="219">
        <v>7.3</v>
      </c>
      <c r="K84" s="11">
        <v>8.25</v>
      </c>
      <c r="L84" s="369">
        <v>6.83</v>
      </c>
      <c r="M84" s="112">
        <v>40</v>
      </c>
      <c r="N84" s="220">
        <v>9.8000000000000007</v>
      </c>
      <c r="O84" s="12">
        <v>23.1</v>
      </c>
      <c r="P84" s="221">
        <v>27</v>
      </c>
      <c r="Q84" s="635">
        <v>80</v>
      </c>
      <c r="R84" s="220">
        <v>56</v>
      </c>
      <c r="S84" s="635">
        <v>92</v>
      </c>
      <c r="T84" s="220">
        <v>95</v>
      </c>
      <c r="U84" s="635">
        <v>66</v>
      </c>
      <c r="V84" s="220">
        <v>62</v>
      </c>
      <c r="W84" s="112">
        <v>26</v>
      </c>
      <c r="X84" s="220">
        <v>33</v>
      </c>
      <c r="Y84" s="11">
        <v>22</v>
      </c>
      <c r="Z84" s="636">
        <v>22.7</v>
      </c>
      <c r="AA84" s="12">
        <v>21.2</v>
      </c>
      <c r="AB84" s="221">
        <v>11.9</v>
      </c>
      <c r="AC84" s="643">
        <v>0</v>
      </c>
      <c r="AD84" s="507">
        <v>190</v>
      </c>
      <c r="AE84" s="674">
        <v>0</v>
      </c>
      <c r="AF84" s="639">
        <v>11080</v>
      </c>
      <c r="AG84" s="640">
        <v>1580</v>
      </c>
      <c r="AH84" s="641">
        <v>2196</v>
      </c>
      <c r="AI84" s="118"/>
      <c r="AJ84" s="3" t="s">
        <v>189</v>
      </c>
      <c r="AK84" s="921" t="s">
        <v>311</v>
      </c>
      <c r="AL84" s="112">
        <v>26</v>
      </c>
      <c r="AM84" s="220">
        <v>33</v>
      </c>
      <c r="AN84" s="112">
        <v>29</v>
      </c>
      <c r="AO84" s="220">
        <v>33</v>
      </c>
    </row>
    <row r="85" spans="1:41" x14ac:dyDescent="0.2">
      <c r="A85" s="1065"/>
      <c r="B85" s="330">
        <f>南八幡!B85</f>
        <v>45821</v>
      </c>
      <c r="C85" s="434" t="str">
        <f t="shared" si="30"/>
        <v>(金)</v>
      </c>
      <c r="D85" s="560" t="s">
        <v>405</v>
      </c>
      <c r="E85" s="503"/>
      <c r="F85" s="504">
        <v>24</v>
      </c>
      <c r="G85" s="11">
        <v>23.5</v>
      </c>
      <c r="H85" s="221">
        <v>23</v>
      </c>
      <c r="I85" s="12">
        <v>26.7</v>
      </c>
      <c r="J85" s="219">
        <v>7</v>
      </c>
      <c r="K85" s="11">
        <v>8.69</v>
      </c>
      <c r="L85" s="369">
        <v>6.95</v>
      </c>
      <c r="M85" s="112">
        <v>36.799999999999997</v>
      </c>
      <c r="N85" s="220">
        <v>8.8000000000000007</v>
      </c>
      <c r="O85" s="12">
        <v>23.1</v>
      </c>
      <c r="P85" s="221">
        <v>28.8</v>
      </c>
      <c r="Q85" s="635">
        <v>83</v>
      </c>
      <c r="R85" s="220">
        <v>59</v>
      </c>
      <c r="S85" s="635">
        <v>93</v>
      </c>
      <c r="T85" s="220">
        <v>100</v>
      </c>
      <c r="U85" s="635">
        <v>70</v>
      </c>
      <c r="V85" s="220">
        <v>68</v>
      </c>
      <c r="W85" s="112">
        <v>23</v>
      </c>
      <c r="X85" s="220">
        <v>32</v>
      </c>
      <c r="Y85" s="11">
        <v>25.2</v>
      </c>
      <c r="Z85" s="636">
        <v>22.7</v>
      </c>
      <c r="AA85" s="12">
        <v>26.2</v>
      </c>
      <c r="AB85" s="221">
        <v>11.7</v>
      </c>
      <c r="AC85" s="643">
        <v>0.05</v>
      </c>
      <c r="AD85" s="507">
        <v>190</v>
      </c>
      <c r="AE85" s="674">
        <v>0</v>
      </c>
      <c r="AF85" s="639">
        <v>10697</v>
      </c>
      <c r="AG85" s="640">
        <v>1497</v>
      </c>
      <c r="AH85" s="641">
        <v>2196</v>
      </c>
      <c r="AI85" s="118"/>
      <c r="AJ85" s="3" t="s">
        <v>190</v>
      </c>
      <c r="AK85" s="921" t="s">
        <v>311</v>
      </c>
      <c r="AL85" s="11">
        <v>22</v>
      </c>
      <c r="AM85" s="221">
        <v>22.7</v>
      </c>
      <c r="AN85" s="12">
        <v>24.9</v>
      </c>
      <c r="AO85" s="221">
        <v>25.6</v>
      </c>
    </row>
    <row r="86" spans="1:41" x14ac:dyDescent="0.2">
      <c r="A86" s="1065"/>
      <c r="B86" s="330">
        <f>南八幡!B86</f>
        <v>45822</v>
      </c>
      <c r="C86" s="434" t="str">
        <f t="shared" si="30"/>
        <v>(土)</v>
      </c>
      <c r="D86" s="560" t="s">
        <v>415</v>
      </c>
      <c r="E86" s="503">
        <v>6.9</v>
      </c>
      <c r="F86" s="504">
        <v>23</v>
      </c>
      <c r="G86" s="11">
        <v>22</v>
      </c>
      <c r="H86" s="221">
        <v>22</v>
      </c>
      <c r="I86" s="12">
        <v>31.3</v>
      </c>
      <c r="J86" s="219">
        <v>6.8</v>
      </c>
      <c r="K86" s="11">
        <v>8.48</v>
      </c>
      <c r="L86" s="369">
        <v>6.97</v>
      </c>
      <c r="M86" s="112">
        <v>43.3</v>
      </c>
      <c r="N86" s="220">
        <v>8.8000000000000007</v>
      </c>
      <c r="O86" s="12">
        <v>24.5</v>
      </c>
      <c r="P86" s="221">
        <v>27.2</v>
      </c>
      <c r="Q86" s="635">
        <v>85</v>
      </c>
      <c r="R86" s="220">
        <v>60</v>
      </c>
      <c r="S86" s="635">
        <v>98</v>
      </c>
      <c r="T86" s="220">
        <v>100</v>
      </c>
      <c r="U86" s="635">
        <v>65</v>
      </c>
      <c r="V86" s="220">
        <v>66</v>
      </c>
      <c r="W86" s="112">
        <v>33</v>
      </c>
      <c r="X86" s="220">
        <v>34</v>
      </c>
      <c r="Y86" s="11">
        <v>23.1</v>
      </c>
      <c r="Z86" s="636">
        <v>24.1</v>
      </c>
      <c r="AA86" s="12">
        <v>28.4</v>
      </c>
      <c r="AB86" s="221">
        <v>12</v>
      </c>
      <c r="AC86" s="643">
        <v>0.05</v>
      </c>
      <c r="AD86" s="507">
        <v>200</v>
      </c>
      <c r="AE86" s="674">
        <v>0</v>
      </c>
      <c r="AF86" s="639">
        <v>10426</v>
      </c>
      <c r="AG86" s="640">
        <v>1415</v>
      </c>
      <c r="AH86" s="641">
        <v>1994</v>
      </c>
      <c r="AI86" s="118"/>
      <c r="AJ86" s="3" t="s">
        <v>286</v>
      </c>
      <c r="AK86" s="921" t="s">
        <v>311</v>
      </c>
      <c r="AL86" s="11">
        <v>21.2</v>
      </c>
      <c r="AM86" s="221">
        <v>11.9</v>
      </c>
      <c r="AN86" s="12">
        <v>27.5</v>
      </c>
      <c r="AO86" s="221">
        <v>14.2</v>
      </c>
    </row>
    <row r="87" spans="1:41" x14ac:dyDescent="0.2">
      <c r="A87" s="1065"/>
      <c r="B87" s="330">
        <f>南八幡!B87</f>
        <v>45823</v>
      </c>
      <c r="C87" s="434" t="str">
        <f t="shared" si="30"/>
        <v>(日)</v>
      </c>
      <c r="D87" s="560" t="s">
        <v>416</v>
      </c>
      <c r="E87" s="503">
        <v>5.5</v>
      </c>
      <c r="F87" s="504">
        <v>24</v>
      </c>
      <c r="G87" s="11">
        <v>23.5</v>
      </c>
      <c r="H87" s="221">
        <v>23</v>
      </c>
      <c r="I87" s="12">
        <v>29.8</v>
      </c>
      <c r="J87" s="219">
        <v>6.9</v>
      </c>
      <c r="K87" s="11">
        <v>8.3000000000000007</v>
      </c>
      <c r="L87" s="369">
        <v>7.1</v>
      </c>
      <c r="M87" s="112">
        <v>48</v>
      </c>
      <c r="N87" s="220">
        <v>11</v>
      </c>
      <c r="O87" s="12">
        <v>23.3</v>
      </c>
      <c r="P87" s="221">
        <v>27</v>
      </c>
      <c r="Q87" s="635">
        <v>84</v>
      </c>
      <c r="R87" s="220">
        <v>62</v>
      </c>
      <c r="S87" s="635">
        <v>96</v>
      </c>
      <c r="T87" s="220">
        <v>102</v>
      </c>
      <c r="U87" s="635">
        <v>67</v>
      </c>
      <c r="V87" s="220">
        <v>66</v>
      </c>
      <c r="W87" s="112">
        <v>29</v>
      </c>
      <c r="X87" s="220">
        <v>36</v>
      </c>
      <c r="Y87" s="11">
        <v>22.7</v>
      </c>
      <c r="Z87" s="636">
        <v>23.8</v>
      </c>
      <c r="AA87" s="12">
        <v>26.2</v>
      </c>
      <c r="AB87" s="221">
        <v>13</v>
      </c>
      <c r="AC87" s="643">
        <v>0.1</v>
      </c>
      <c r="AD87" s="507">
        <v>200</v>
      </c>
      <c r="AE87" s="674">
        <v>0</v>
      </c>
      <c r="AF87" s="639">
        <v>10591</v>
      </c>
      <c r="AG87" s="640">
        <v>1415</v>
      </c>
      <c r="AH87" s="641">
        <v>2074</v>
      </c>
      <c r="AI87" s="118"/>
      <c r="AJ87" s="3" t="s">
        <v>287</v>
      </c>
      <c r="AK87" s="921" t="s">
        <v>311</v>
      </c>
      <c r="AL87" s="454"/>
      <c r="AM87" s="455">
        <v>0</v>
      </c>
      <c r="AN87" s="454"/>
      <c r="AO87" s="455" t="s">
        <v>413</v>
      </c>
    </row>
    <row r="88" spans="1:41" x14ac:dyDescent="0.2">
      <c r="A88" s="1065"/>
      <c r="B88" s="330">
        <f>南八幡!B88</f>
        <v>45824</v>
      </c>
      <c r="C88" s="434" t="str">
        <f t="shared" si="30"/>
        <v>(月)</v>
      </c>
      <c r="D88" s="560" t="s">
        <v>406</v>
      </c>
      <c r="E88" s="503"/>
      <c r="F88" s="504">
        <v>26</v>
      </c>
      <c r="G88" s="11">
        <v>24.5</v>
      </c>
      <c r="H88" s="221">
        <v>24.5</v>
      </c>
      <c r="I88" s="12">
        <v>21.5</v>
      </c>
      <c r="J88" s="219">
        <v>4</v>
      </c>
      <c r="K88" s="11">
        <v>8.8000000000000007</v>
      </c>
      <c r="L88" s="369">
        <v>6.96</v>
      </c>
      <c r="M88" s="112">
        <v>32</v>
      </c>
      <c r="N88" s="220">
        <v>6.5</v>
      </c>
      <c r="O88" s="12">
        <v>27.1</v>
      </c>
      <c r="P88" s="221">
        <v>29.4</v>
      </c>
      <c r="Q88" s="635">
        <v>86</v>
      </c>
      <c r="R88" s="220">
        <v>64</v>
      </c>
      <c r="S88" s="635">
        <v>94</v>
      </c>
      <c r="T88" s="220">
        <v>102</v>
      </c>
      <c r="U88" s="635">
        <v>67</v>
      </c>
      <c r="V88" s="220">
        <v>69</v>
      </c>
      <c r="W88" s="112">
        <v>27</v>
      </c>
      <c r="X88" s="220">
        <v>33</v>
      </c>
      <c r="Y88" s="11">
        <v>25.6</v>
      </c>
      <c r="Z88" s="636">
        <v>25.9</v>
      </c>
      <c r="AA88" s="12">
        <v>21.5</v>
      </c>
      <c r="AB88" s="221">
        <v>12</v>
      </c>
      <c r="AC88" s="643">
        <v>0.05</v>
      </c>
      <c r="AD88" s="507">
        <v>210</v>
      </c>
      <c r="AE88" s="674">
        <v>0</v>
      </c>
      <c r="AF88" s="639">
        <v>10308</v>
      </c>
      <c r="AG88" s="640">
        <v>1263</v>
      </c>
      <c r="AH88" s="641">
        <v>2074</v>
      </c>
      <c r="AI88" s="118"/>
      <c r="AJ88" s="3" t="s">
        <v>191</v>
      </c>
      <c r="AK88" s="921" t="s">
        <v>311</v>
      </c>
      <c r="AL88" s="112" t="s">
        <v>24</v>
      </c>
      <c r="AM88" s="220">
        <v>190</v>
      </c>
      <c r="AN88" s="274">
        <v>220</v>
      </c>
      <c r="AO88" s="220">
        <v>220</v>
      </c>
    </row>
    <row r="89" spans="1:41" x14ac:dyDescent="0.2">
      <c r="A89" s="1065"/>
      <c r="B89" s="330">
        <f>南八幡!B89</f>
        <v>45825</v>
      </c>
      <c r="C89" s="434" t="str">
        <f t="shared" si="30"/>
        <v>(火)</v>
      </c>
      <c r="D89" s="560" t="s">
        <v>405</v>
      </c>
      <c r="E89" s="503"/>
      <c r="F89" s="504">
        <v>29</v>
      </c>
      <c r="G89" s="11">
        <v>25.5</v>
      </c>
      <c r="H89" s="221">
        <v>26</v>
      </c>
      <c r="I89" s="12">
        <v>18.5</v>
      </c>
      <c r="J89" s="219">
        <v>4.9000000000000004</v>
      </c>
      <c r="K89" s="11">
        <v>9</v>
      </c>
      <c r="L89" s="369">
        <v>6.9</v>
      </c>
      <c r="M89" s="112">
        <v>33.799999999999997</v>
      </c>
      <c r="N89" s="220">
        <v>8.4</v>
      </c>
      <c r="O89" s="12">
        <v>24</v>
      </c>
      <c r="P89" s="221">
        <v>29.3</v>
      </c>
      <c r="Q89" s="635">
        <v>78</v>
      </c>
      <c r="R89" s="220">
        <v>66</v>
      </c>
      <c r="S89" s="635">
        <v>98</v>
      </c>
      <c r="T89" s="220">
        <v>104</v>
      </c>
      <c r="U89" s="635">
        <v>65</v>
      </c>
      <c r="V89" s="220">
        <v>69</v>
      </c>
      <c r="W89" s="112">
        <v>33</v>
      </c>
      <c r="X89" s="220">
        <v>35</v>
      </c>
      <c r="Y89" s="11">
        <v>25.6</v>
      </c>
      <c r="Z89" s="636">
        <v>24.9</v>
      </c>
      <c r="AA89" s="12">
        <v>23.4</v>
      </c>
      <c r="AB89" s="221">
        <v>14.2</v>
      </c>
      <c r="AC89" s="643">
        <v>0.1</v>
      </c>
      <c r="AD89" s="507">
        <v>200</v>
      </c>
      <c r="AE89" s="674">
        <v>0</v>
      </c>
      <c r="AF89" s="639">
        <v>10944</v>
      </c>
      <c r="AG89" s="640">
        <v>1582</v>
      </c>
      <c r="AH89" s="641">
        <v>1852</v>
      </c>
      <c r="AI89" s="118"/>
      <c r="AJ89" s="3" t="s">
        <v>192</v>
      </c>
      <c r="AK89" s="921" t="s">
        <v>311</v>
      </c>
      <c r="AL89" s="279" t="s">
        <v>24</v>
      </c>
      <c r="AM89" s="270">
        <v>0</v>
      </c>
      <c r="AN89" s="269">
        <v>0.68</v>
      </c>
      <c r="AO89" s="270">
        <v>0</v>
      </c>
    </row>
    <row r="90" spans="1:41" x14ac:dyDescent="0.2">
      <c r="A90" s="1065"/>
      <c r="B90" s="330">
        <f>南八幡!B90</f>
        <v>45826</v>
      </c>
      <c r="C90" s="434" t="str">
        <f t="shared" si="30"/>
        <v>(水)</v>
      </c>
      <c r="D90" s="560" t="s">
        <v>405</v>
      </c>
      <c r="E90" s="503"/>
      <c r="F90" s="504">
        <v>28</v>
      </c>
      <c r="G90" s="11">
        <v>27</v>
      </c>
      <c r="H90" s="221">
        <v>27.5</v>
      </c>
      <c r="I90" s="12">
        <v>21.9</v>
      </c>
      <c r="J90" s="219">
        <v>5.6</v>
      </c>
      <c r="K90" s="11">
        <v>8.9</v>
      </c>
      <c r="L90" s="369">
        <v>6.97</v>
      </c>
      <c r="M90" s="112">
        <v>36.1</v>
      </c>
      <c r="N90" s="220">
        <v>7.2</v>
      </c>
      <c r="O90" s="12">
        <v>21.6</v>
      </c>
      <c r="P90" s="221">
        <v>24.5</v>
      </c>
      <c r="Q90" s="635">
        <v>70</v>
      </c>
      <c r="R90" s="220">
        <v>57</v>
      </c>
      <c r="S90" s="635">
        <v>84</v>
      </c>
      <c r="T90" s="220">
        <v>90</v>
      </c>
      <c r="U90" s="635">
        <v>53</v>
      </c>
      <c r="V90" s="220">
        <v>53</v>
      </c>
      <c r="W90" s="112">
        <v>31</v>
      </c>
      <c r="X90" s="220">
        <v>37</v>
      </c>
      <c r="Y90" s="11">
        <v>22.7</v>
      </c>
      <c r="Z90" s="636">
        <v>27</v>
      </c>
      <c r="AA90" s="12">
        <v>22.1</v>
      </c>
      <c r="AB90" s="221">
        <v>16.600000000000001</v>
      </c>
      <c r="AC90" s="643">
        <v>0.05</v>
      </c>
      <c r="AD90" s="507">
        <v>200</v>
      </c>
      <c r="AE90" s="674">
        <v>0</v>
      </c>
      <c r="AF90" s="639">
        <v>9447</v>
      </c>
      <c r="AG90" s="640">
        <v>1413</v>
      </c>
      <c r="AH90" s="641">
        <v>2196</v>
      </c>
      <c r="AI90" s="118"/>
      <c r="AJ90" s="3" t="s">
        <v>288</v>
      </c>
      <c r="AK90" s="921" t="s">
        <v>311</v>
      </c>
      <c r="AL90" s="280" t="s">
        <v>24</v>
      </c>
      <c r="AM90" s="281" t="s">
        <v>24</v>
      </c>
      <c r="AN90" s="427">
        <v>0</v>
      </c>
      <c r="AO90" s="268">
        <v>0</v>
      </c>
    </row>
    <row r="91" spans="1:41" x14ac:dyDescent="0.2">
      <c r="A91" s="1065"/>
      <c r="B91" s="330">
        <f>南八幡!B91</f>
        <v>45827</v>
      </c>
      <c r="C91" s="434" t="str">
        <f t="shared" si="30"/>
        <v>(木)</v>
      </c>
      <c r="D91" s="560" t="s">
        <v>405</v>
      </c>
      <c r="E91" s="503"/>
      <c r="F91" s="504">
        <v>24</v>
      </c>
      <c r="G91" s="11">
        <v>27</v>
      </c>
      <c r="H91" s="221">
        <v>28</v>
      </c>
      <c r="I91" s="12">
        <v>25.6</v>
      </c>
      <c r="J91" s="219">
        <v>5.9</v>
      </c>
      <c r="K91" s="11">
        <v>8.83</v>
      </c>
      <c r="L91" s="369">
        <v>6.88</v>
      </c>
      <c r="M91" s="112">
        <v>40.6</v>
      </c>
      <c r="N91" s="220">
        <v>8.4</v>
      </c>
      <c r="O91" s="12">
        <v>21</v>
      </c>
      <c r="P91" s="221">
        <v>25.5</v>
      </c>
      <c r="Q91" s="635">
        <v>70</v>
      </c>
      <c r="R91" s="220">
        <v>50</v>
      </c>
      <c r="S91" s="635">
        <v>85</v>
      </c>
      <c r="T91" s="220">
        <v>86</v>
      </c>
      <c r="U91" s="635">
        <v>51</v>
      </c>
      <c r="V91" s="220">
        <v>54</v>
      </c>
      <c r="W91" s="112">
        <v>34</v>
      </c>
      <c r="X91" s="220">
        <v>32</v>
      </c>
      <c r="Y91" s="11">
        <v>22.7</v>
      </c>
      <c r="Z91" s="636">
        <v>24.9</v>
      </c>
      <c r="AA91" s="12">
        <v>27.5</v>
      </c>
      <c r="AB91" s="221">
        <v>13.3</v>
      </c>
      <c r="AC91" s="643">
        <v>0.05</v>
      </c>
      <c r="AD91" s="507">
        <v>190</v>
      </c>
      <c r="AE91" s="674">
        <v>0</v>
      </c>
      <c r="AF91" s="639">
        <v>10033</v>
      </c>
      <c r="AG91" s="640">
        <v>1581</v>
      </c>
      <c r="AH91" s="641">
        <v>2074</v>
      </c>
      <c r="AI91" s="118"/>
      <c r="AJ91" s="3" t="s">
        <v>199</v>
      </c>
      <c r="AK91" s="921" t="s">
        <v>311</v>
      </c>
      <c r="AL91" s="11" t="s">
        <v>24</v>
      </c>
      <c r="AM91" s="219" t="s">
        <v>24</v>
      </c>
      <c r="AN91" s="274">
        <v>41.5</v>
      </c>
      <c r="AO91" s="286">
        <v>8.5</v>
      </c>
    </row>
    <row r="92" spans="1:41" x14ac:dyDescent="0.2">
      <c r="A92" s="1065"/>
      <c r="B92" s="330">
        <f>南八幡!B92</f>
        <v>45828</v>
      </c>
      <c r="C92" s="434" t="str">
        <f t="shared" si="30"/>
        <v>(金)</v>
      </c>
      <c r="D92" s="560" t="s">
        <v>405</v>
      </c>
      <c r="E92" s="503"/>
      <c r="F92" s="504">
        <v>28</v>
      </c>
      <c r="G92" s="11">
        <v>27.5</v>
      </c>
      <c r="H92" s="221">
        <v>27.5</v>
      </c>
      <c r="I92" s="12">
        <v>26.2</v>
      </c>
      <c r="J92" s="219">
        <v>4.0999999999999996</v>
      </c>
      <c r="K92" s="11">
        <v>8.67</v>
      </c>
      <c r="L92" s="369">
        <v>6.92</v>
      </c>
      <c r="M92" s="112">
        <v>40.700000000000003</v>
      </c>
      <c r="N92" s="220">
        <v>7.4</v>
      </c>
      <c r="O92" s="12">
        <v>21.7</v>
      </c>
      <c r="P92" s="221">
        <v>26.8</v>
      </c>
      <c r="Q92" s="635">
        <v>74</v>
      </c>
      <c r="R92" s="220">
        <v>52</v>
      </c>
      <c r="S92" s="635">
        <v>88</v>
      </c>
      <c r="T92" s="220">
        <v>86</v>
      </c>
      <c r="U92" s="635">
        <v>51</v>
      </c>
      <c r="V92" s="220">
        <v>50</v>
      </c>
      <c r="W92" s="112">
        <v>37</v>
      </c>
      <c r="X92" s="220">
        <v>36</v>
      </c>
      <c r="Y92" s="11">
        <v>21.3</v>
      </c>
      <c r="Z92" s="636">
        <v>24.9</v>
      </c>
      <c r="AA92" s="12">
        <v>25.3</v>
      </c>
      <c r="AB92" s="221">
        <v>14.2</v>
      </c>
      <c r="AC92" s="643">
        <v>0.05</v>
      </c>
      <c r="AD92" s="507">
        <v>170</v>
      </c>
      <c r="AE92" s="674">
        <v>0</v>
      </c>
      <c r="AF92" s="639">
        <v>9903</v>
      </c>
      <c r="AG92" s="640">
        <v>1498</v>
      </c>
      <c r="AH92" s="641">
        <v>2196</v>
      </c>
      <c r="AI92" s="118"/>
      <c r="AJ92" s="3" t="s">
        <v>289</v>
      </c>
      <c r="AK92" s="921"/>
      <c r="AL92" s="11" t="s">
        <v>24</v>
      </c>
      <c r="AM92" s="219" t="s">
        <v>24</v>
      </c>
      <c r="AN92" s="136">
        <v>0.51</v>
      </c>
      <c r="AO92" s="224">
        <v>-1.26</v>
      </c>
    </row>
    <row r="93" spans="1:41" x14ac:dyDescent="0.2">
      <c r="A93" s="1065"/>
      <c r="B93" s="330">
        <f>南八幡!B93</f>
        <v>45829</v>
      </c>
      <c r="C93" s="434" t="str">
        <f t="shared" si="30"/>
        <v>(土)</v>
      </c>
      <c r="D93" s="560" t="s">
        <v>405</v>
      </c>
      <c r="E93" s="503"/>
      <c r="F93" s="504">
        <v>29</v>
      </c>
      <c r="G93" s="11">
        <v>28</v>
      </c>
      <c r="H93" s="221">
        <v>27</v>
      </c>
      <c r="I93" s="12">
        <v>25.4</v>
      </c>
      <c r="J93" s="219">
        <v>7.3</v>
      </c>
      <c r="K93" s="11">
        <v>9.01</v>
      </c>
      <c r="L93" s="369">
        <v>6.93</v>
      </c>
      <c r="M93" s="112">
        <v>44.1</v>
      </c>
      <c r="N93" s="220">
        <v>12.5</v>
      </c>
      <c r="O93" s="12">
        <v>23.8</v>
      </c>
      <c r="P93" s="221">
        <v>27</v>
      </c>
      <c r="Q93" s="635">
        <v>74</v>
      </c>
      <c r="R93" s="220">
        <v>54</v>
      </c>
      <c r="S93" s="635">
        <v>92</v>
      </c>
      <c r="T93" s="220">
        <v>88</v>
      </c>
      <c r="U93" s="635">
        <v>50</v>
      </c>
      <c r="V93" s="220">
        <v>53</v>
      </c>
      <c r="W93" s="112">
        <v>42</v>
      </c>
      <c r="X93" s="220">
        <v>35</v>
      </c>
      <c r="Y93" s="11">
        <v>24.5</v>
      </c>
      <c r="Z93" s="636">
        <v>25.6</v>
      </c>
      <c r="AA93" s="12">
        <v>27.5</v>
      </c>
      <c r="AB93" s="221">
        <v>17.100000000000001</v>
      </c>
      <c r="AC93" s="643">
        <v>0</v>
      </c>
      <c r="AD93" s="507">
        <v>190</v>
      </c>
      <c r="AE93" s="674">
        <v>0</v>
      </c>
      <c r="AF93" s="639">
        <v>9609</v>
      </c>
      <c r="AG93" s="640">
        <v>1407</v>
      </c>
      <c r="AH93" s="641">
        <v>2318</v>
      </c>
      <c r="AI93" s="118"/>
      <c r="AJ93" s="3" t="s">
        <v>14</v>
      </c>
      <c r="AK93" s="921" t="s">
        <v>311</v>
      </c>
      <c r="AL93" s="136">
        <v>12</v>
      </c>
      <c r="AM93" s="224">
        <v>6</v>
      </c>
      <c r="AN93" s="136">
        <v>12.4</v>
      </c>
      <c r="AO93" s="224">
        <v>6.8</v>
      </c>
    </row>
    <row r="94" spans="1:41" x14ac:dyDescent="0.2">
      <c r="A94" s="1065"/>
      <c r="B94" s="330">
        <f>南八幡!B94</f>
        <v>45830</v>
      </c>
      <c r="C94" s="434" t="str">
        <f t="shared" si="30"/>
        <v>(日)</v>
      </c>
      <c r="D94" s="560" t="s">
        <v>405</v>
      </c>
      <c r="E94" s="503"/>
      <c r="F94" s="504">
        <v>28</v>
      </c>
      <c r="G94" s="11">
        <v>27.5</v>
      </c>
      <c r="H94" s="221">
        <v>26.5</v>
      </c>
      <c r="I94" s="12">
        <v>32.799999999999997</v>
      </c>
      <c r="J94" s="219">
        <v>11.3</v>
      </c>
      <c r="K94" s="11">
        <v>8.7200000000000006</v>
      </c>
      <c r="L94" s="369">
        <v>6.97</v>
      </c>
      <c r="M94" s="112">
        <v>46.5</v>
      </c>
      <c r="N94" s="220">
        <v>14.7</v>
      </c>
      <c r="O94" s="12">
        <v>25.6</v>
      </c>
      <c r="P94" s="221">
        <v>28.7</v>
      </c>
      <c r="Q94" s="635">
        <v>85</v>
      </c>
      <c r="R94" s="220">
        <v>66</v>
      </c>
      <c r="S94" s="635">
        <v>99</v>
      </c>
      <c r="T94" s="220">
        <v>101</v>
      </c>
      <c r="U94" s="635">
        <v>57</v>
      </c>
      <c r="V94" s="220">
        <v>63</v>
      </c>
      <c r="W94" s="112">
        <v>42</v>
      </c>
      <c r="X94" s="220">
        <v>38</v>
      </c>
      <c r="Y94" s="11">
        <v>24.9</v>
      </c>
      <c r="Z94" s="636">
        <v>25.6</v>
      </c>
      <c r="AA94" s="12">
        <v>28.4</v>
      </c>
      <c r="AB94" s="221">
        <v>18</v>
      </c>
      <c r="AC94" s="643">
        <v>0</v>
      </c>
      <c r="AD94" s="507">
        <v>200</v>
      </c>
      <c r="AE94" s="674">
        <v>0</v>
      </c>
      <c r="AF94" s="639">
        <v>11148</v>
      </c>
      <c r="AG94" s="640">
        <v>1581</v>
      </c>
      <c r="AH94" s="641">
        <v>2196</v>
      </c>
      <c r="AI94" s="118"/>
      <c r="AJ94" s="3" t="s">
        <v>15</v>
      </c>
      <c r="AK94" s="921" t="s">
        <v>311</v>
      </c>
      <c r="AL94" s="136">
        <v>5.0999999999999996</v>
      </c>
      <c r="AM94" s="224">
        <v>3.4</v>
      </c>
      <c r="AN94" s="13" t="s">
        <v>24</v>
      </c>
      <c r="AO94" s="223" t="s">
        <v>24</v>
      </c>
    </row>
    <row r="95" spans="1:41" x14ac:dyDescent="0.2">
      <c r="A95" s="1065"/>
      <c r="B95" s="330">
        <f>南八幡!B95</f>
        <v>45831</v>
      </c>
      <c r="C95" s="434" t="str">
        <f t="shared" si="30"/>
        <v>(月)</v>
      </c>
      <c r="D95" s="560" t="s">
        <v>405</v>
      </c>
      <c r="E95" s="503"/>
      <c r="F95" s="504">
        <v>29</v>
      </c>
      <c r="G95" s="11">
        <v>26</v>
      </c>
      <c r="H95" s="221">
        <v>26</v>
      </c>
      <c r="I95" s="12">
        <v>34.299999999999997</v>
      </c>
      <c r="J95" s="219">
        <v>6.7</v>
      </c>
      <c r="K95" s="11">
        <v>8.14</v>
      </c>
      <c r="L95" s="369">
        <v>6.95</v>
      </c>
      <c r="M95" s="112">
        <v>50.8</v>
      </c>
      <c r="N95" s="220">
        <v>11.3</v>
      </c>
      <c r="O95" s="12">
        <v>27.3</v>
      </c>
      <c r="P95" s="221">
        <v>29.9</v>
      </c>
      <c r="Q95" s="635">
        <v>91</v>
      </c>
      <c r="R95" s="220">
        <v>64</v>
      </c>
      <c r="S95" s="635">
        <v>96</v>
      </c>
      <c r="T95" s="220">
        <v>103</v>
      </c>
      <c r="U95" s="635">
        <v>60</v>
      </c>
      <c r="V95" s="220">
        <v>65</v>
      </c>
      <c r="W95" s="112">
        <v>36</v>
      </c>
      <c r="X95" s="220">
        <v>38</v>
      </c>
      <c r="Y95" s="11">
        <v>26.6</v>
      </c>
      <c r="Z95" s="636">
        <v>28.4</v>
      </c>
      <c r="AA95" s="12">
        <v>28.4</v>
      </c>
      <c r="AB95" s="221">
        <v>14.4</v>
      </c>
      <c r="AC95" s="643">
        <v>0.1</v>
      </c>
      <c r="AD95" s="507">
        <v>190</v>
      </c>
      <c r="AE95" s="674">
        <v>0.22</v>
      </c>
      <c r="AF95" s="639">
        <v>10777</v>
      </c>
      <c r="AG95" s="640">
        <v>1414</v>
      </c>
      <c r="AH95" s="641">
        <v>1952</v>
      </c>
      <c r="AI95" s="118"/>
      <c r="AJ95" s="3" t="s">
        <v>193</v>
      </c>
      <c r="AK95" s="921" t="s">
        <v>311</v>
      </c>
      <c r="AL95" s="136">
        <v>10</v>
      </c>
      <c r="AM95" s="224">
        <v>7.6</v>
      </c>
      <c r="AN95" s="13" t="s">
        <v>24</v>
      </c>
      <c r="AO95" s="223" t="s">
        <v>24</v>
      </c>
    </row>
    <row r="96" spans="1:41" x14ac:dyDescent="0.2">
      <c r="A96" s="1065"/>
      <c r="B96" s="330">
        <f>南八幡!B96</f>
        <v>45832</v>
      </c>
      <c r="C96" s="434" t="str">
        <f t="shared" si="30"/>
        <v>(火)</v>
      </c>
      <c r="D96" s="560" t="s">
        <v>406</v>
      </c>
      <c r="E96" s="503"/>
      <c r="F96" s="504">
        <v>28</v>
      </c>
      <c r="G96" s="11">
        <v>27</v>
      </c>
      <c r="H96" s="221">
        <v>26.5</v>
      </c>
      <c r="I96" s="12">
        <v>22.3</v>
      </c>
      <c r="J96" s="219">
        <v>4.4000000000000004</v>
      </c>
      <c r="K96" s="11">
        <v>8.61</v>
      </c>
      <c r="L96" s="369">
        <v>6.97</v>
      </c>
      <c r="M96" s="112">
        <v>42.1</v>
      </c>
      <c r="N96" s="220">
        <v>12</v>
      </c>
      <c r="O96" s="12">
        <v>25</v>
      </c>
      <c r="P96" s="221">
        <v>28</v>
      </c>
      <c r="Q96" s="635">
        <v>76</v>
      </c>
      <c r="R96" s="220">
        <v>55</v>
      </c>
      <c r="S96" s="635">
        <v>91</v>
      </c>
      <c r="T96" s="220">
        <v>96</v>
      </c>
      <c r="U96" s="635">
        <v>62</v>
      </c>
      <c r="V96" s="220">
        <v>63</v>
      </c>
      <c r="W96" s="112">
        <v>29</v>
      </c>
      <c r="X96" s="220">
        <v>33</v>
      </c>
      <c r="Y96" s="11">
        <v>24.9</v>
      </c>
      <c r="Z96" s="636">
        <v>25.6</v>
      </c>
      <c r="AA96" s="12">
        <v>27.5</v>
      </c>
      <c r="AB96" s="221">
        <v>14.2</v>
      </c>
      <c r="AC96" s="643">
        <v>0</v>
      </c>
      <c r="AD96" s="507">
        <v>220</v>
      </c>
      <c r="AE96" s="674">
        <v>0</v>
      </c>
      <c r="AF96" s="639">
        <v>12263</v>
      </c>
      <c r="AG96" s="640">
        <v>1748</v>
      </c>
      <c r="AH96" s="641">
        <v>2196</v>
      </c>
      <c r="AI96" s="118"/>
      <c r="AJ96" s="3" t="s">
        <v>16</v>
      </c>
      <c r="AK96" s="921" t="s">
        <v>311</v>
      </c>
      <c r="AL96" s="303">
        <v>0.13</v>
      </c>
      <c r="AM96" s="304">
        <v>0.79</v>
      </c>
      <c r="AN96" s="282" t="s">
        <v>24</v>
      </c>
      <c r="AO96" s="283" t="s">
        <v>24</v>
      </c>
    </row>
    <row r="97" spans="1:41" x14ac:dyDescent="0.2">
      <c r="A97" s="1065"/>
      <c r="B97" s="330">
        <f>南八幡!B97</f>
        <v>45833</v>
      </c>
      <c r="C97" s="434" t="str">
        <f t="shared" si="30"/>
        <v>(水)</v>
      </c>
      <c r="D97" s="560" t="s">
        <v>442</v>
      </c>
      <c r="E97" s="503">
        <v>4</v>
      </c>
      <c r="F97" s="504">
        <v>27</v>
      </c>
      <c r="G97" s="11">
        <v>26</v>
      </c>
      <c r="H97" s="221">
        <v>26</v>
      </c>
      <c r="I97" s="12">
        <v>29.1</v>
      </c>
      <c r="J97" s="219">
        <v>8.4</v>
      </c>
      <c r="K97" s="11">
        <v>8.5</v>
      </c>
      <c r="L97" s="369">
        <v>7.01</v>
      </c>
      <c r="M97" s="112">
        <v>49.5</v>
      </c>
      <c r="N97" s="220">
        <v>14.5</v>
      </c>
      <c r="O97" s="12">
        <v>26.1</v>
      </c>
      <c r="P97" s="221">
        <v>28.9</v>
      </c>
      <c r="Q97" s="635">
        <v>86</v>
      </c>
      <c r="R97" s="220">
        <v>66</v>
      </c>
      <c r="S97" s="635">
        <v>98</v>
      </c>
      <c r="T97" s="220">
        <v>102</v>
      </c>
      <c r="U97" s="635">
        <v>62</v>
      </c>
      <c r="V97" s="220">
        <v>64</v>
      </c>
      <c r="W97" s="112">
        <v>36</v>
      </c>
      <c r="X97" s="220">
        <v>38</v>
      </c>
      <c r="Y97" s="11">
        <v>22.7</v>
      </c>
      <c r="Z97" s="636">
        <v>24.1</v>
      </c>
      <c r="AA97" s="12">
        <v>26.7</v>
      </c>
      <c r="AB97" s="221">
        <v>14.2</v>
      </c>
      <c r="AC97" s="643">
        <v>0</v>
      </c>
      <c r="AD97" s="507">
        <v>200</v>
      </c>
      <c r="AE97" s="674">
        <v>0</v>
      </c>
      <c r="AF97" s="639">
        <v>11328</v>
      </c>
      <c r="AG97" s="640">
        <v>1581</v>
      </c>
      <c r="AH97" s="641">
        <v>2074</v>
      </c>
      <c r="AI97" s="118"/>
      <c r="AJ97" s="3" t="s">
        <v>195</v>
      </c>
      <c r="AK97" s="921" t="s">
        <v>311</v>
      </c>
      <c r="AL97" s="138">
        <v>1.3</v>
      </c>
      <c r="AM97" s="225">
        <v>1.2</v>
      </c>
      <c r="AN97" s="13" t="s">
        <v>24</v>
      </c>
      <c r="AO97" s="223" t="s">
        <v>24</v>
      </c>
    </row>
    <row r="98" spans="1:41" x14ac:dyDescent="0.2">
      <c r="A98" s="1065"/>
      <c r="B98" s="330">
        <f>南八幡!B98</f>
        <v>45834</v>
      </c>
      <c r="C98" s="434" t="str">
        <f t="shared" si="30"/>
        <v>(木)</v>
      </c>
      <c r="D98" s="560" t="s">
        <v>416</v>
      </c>
      <c r="E98" s="503">
        <v>2.5</v>
      </c>
      <c r="F98" s="504">
        <v>26</v>
      </c>
      <c r="G98" s="11">
        <v>26</v>
      </c>
      <c r="H98" s="221">
        <v>26.5</v>
      </c>
      <c r="I98" s="12">
        <v>27.2</v>
      </c>
      <c r="J98" s="219">
        <v>7.7</v>
      </c>
      <c r="K98" s="11">
        <v>8.4700000000000006</v>
      </c>
      <c r="L98" s="369">
        <v>7.09</v>
      </c>
      <c r="M98" s="112">
        <v>51.2</v>
      </c>
      <c r="N98" s="220">
        <v>15.4</v>
      </c>
      <c r="O98" s="12">
        <v>26.8</v>
      </c>
      <c r="P98" s="221">
        <v>29.3</v>
      </c>
      <c r="Q98" s="635">
        <v>84</v>
      </c>
      <c r="R98" s="220">
        <v>64</v>
      </c>
      <c r="S98" s="635">
        <v>102</v>
      </c>
      <c r="T98" s="220">
        <v>102</v>
      </c>
      <c r="U98" s="635">
        <v>64</v>
      </c>
      <c r="V98" s="220">
        <v>64</v>
      </c>
      <c r="W98" s="112">
        <v>38</v>
      </c>
      <c r="X98" s="220">
        <v>38</v>
      </c>
      <c r="Y98" s="11">
        <v>22.7</v>
      </c>
      <c r="Z98" s="636">
        <v>24.1</v>
      </c>
      <c r="AA98" s="12">
        <v>26.9</v>
      </c>
      <c r="AB98" s="221">
        <v>18.3</v>
      </c>
      <c r="AC98" s="643">
        <v>0.05</v>
      </c>
      <c r="AD98" s="507">
        <v>220</v>
      </c>
      <c r="AE98" s="674">
        <v>0.2</v>
      </c>
      <c r="AF98" s="639">
        <v>12508</v>
      </c>
      <c r="AG98" s="640">
        <v>1497</v>
      </c>
      <c r="AH98" s="641">
        <v>2074</v>
      </c>
      <c r="AI98" s="118"/>
      <c r="AJ98" s="3" t="s">
        <v>196</v>
      </c>
      <c r="AK98" s="921" t="s">
        <v>311</v>
      </c>
      <c r="AL98" s="305">
        <v>0.14000000000000001</v>
      </c>
      <c r="AM98" s="306">
        <v>0</v>
      </c>
      <c r="AN98" s="284" t="s">
        <v>24</v>
      </c>
      <c r="AO98" s="285" t="s">
        <v>24</v>
      </c>
    </row>
    <row r="99" spans="1:41" x14ac:dyDescent="0.2">
      <c r="A99" s="1065"/>
      <c r="B99" s="330">
        <f>南八幡!B99</f>
        <v>45835</v>
      </c>
      <c r="C99" s="434" t="str">
        <f t="shared" si="30"/>
        <v>(金)</v>
      </c>
      <c r="D99" s="560" t="s">
        <v>405</v>
      </c>
      <c r="E99" s="503"/>
      <c r="F99" s="504">
        <v>27</v>
      </c>
      <c r="G99" s="11">
        <v>26</v>
      </c>
      <c r="H99" s="221">
        <v>25.5</v>
      </c>
      <c r="I99" s="12">
        <v>34.5</v>
      </c>
      <c r="J99" s="219">
        <v>6.7</v>
      </c>
      <c r="K99" s="11">
        <v>8.18</v>
      </c>
      <c r="L99" s="369">
        <v>6.98</v>
      </c>
      <c r="M99" s="112">
        <v>41.9</v>
      </c>
      <c r="N99" s="220">
        <v>10.4</v>
      </c>
      <c r="O99" s="12">
        <v>26.3</v>
      </c>
      <c r="P99" s="221">
        <v>28.3</v>
      </c>
      <c r="Q99" s="635">
        <v>88</v>
      </c>
      <c r="R99" s="220">
        <v>60</v>
      </c>
      <c r="S99" s="635">
        <v>100</v>
      </c>
      <c r="T99" s="220">
        <v>102</v>
      </c>
      <c r="U99" s="635">
        <v>66</v>
      </c>
      <c r="V99" s="220">
        <v>70</v>
      </c>
      <c r="W99" s="112">
        <v>34</v>
      </c>
      <c r="X99" s="220">
        <v>32</v>
      </c>
      <c r="Y99" s="11">
        <v>24.9</v>
      </c>
      <c r="Z99" s="636">
        <v>24.9</v>
      </c>
      <c r="AA99" s="12">
        <v>26.2</v>
      </c>
      <c r="AB99" s="221">
        <v>15.5</v>
      </c>
      <c r="AC99" s="643">
        <v>0.05</v>
      </c>
      <c r="AD99" s="507">
        <v>210</v>
      </c>
      <c r="AE99" s="674">
        <v>0</v>
      </c>
      <c r="AF99" s="639">
        <v>13839</v>
      </c>
      <c r="AG99" s="640">
        <v>1498</v>
      </c>
      <c r="AH99" s="641">
        <v>1928</v>
      </c>
      <c r="AI99" s="118"/>
      <c r="AJ99" s="3" t="s">
        <v>197</v>
      </c>
      <c r="AK99" s="921" t="s">
        <v>311</v>
      </c>
      <c r="AL99" s="136">
        <v>18</v>
      </c>
      <c r="AM99" s="224">
        <v>49</v>
      </c>
      <c r="AN99" s="11" t="s">
        <v>24</v>
      </c>
      <c r="AO99" s="219" t="s">
        <v>24</v>
      </c>
    </row>
    <row r="100" spans="1:41" x14ac:dyDescent="0.2">
      <c r="A100" s="1065"/>
      <c r="B100" s="330">
        <f>南八幡!B100</f>
        <v>45836</v>
      </c>
      <c r="C100" s="434" t="str">
        <f t="shared" si="30"/>
        <v>(土)</v>
      </c>
      <c r="D100" s="560" t="s">
        <v>405</v>
      </c>
      <c r="E100" s="503"/>
      <c r="F100" s="504">
        <v>28</v>
      </c>
      <c r="G100" s="11">
        <v>26</v>
      </c>
      <c r="H100" s="221">
        <v>28</v>
      </c>
      <c r="I100" s="12">
        <v>41.8</v>
      </c>
      <c r="J100" s="219">
        <v>7.5</v>
      </c>
      <c r="K100" s="11">
        <v>8.9499999999999993</v>
      </c>
      <c r="L100" s="369">
        <v>6.94</v>
      </c>
      <c r="M100" s="112">
        <v>55.7</v>
      </c>
      <c r="N100" s="220">
        <v>11.3</v>
      </c>
      <c r="O100" s="12">
        <v>25.6</v>
      </c>
      <c r="P100" s="221">
        <v>28.7</v>
      </c>
      <c r="Q100" s="635">
        <v>80</v>
      </c>
      <c r="R100" s="220">
        <v>54</v>
      </c>
      <c r="S100" s="635">
        <v>94</v>
      </c>
      <c r="T100" s="220">
        <v>100</v>
      </c>
      <c r="U100" s="635">
        <v>68</v>
      </c>
      <c r="V100" s="220">
        <v>66</v>
      </c>
      <c r="W100" s="112">
        <v>26</v>
      </c>
      <c r="X100" s="220">
        <v>34</v>
      </c>
      <c r="Y100" s="11">
        <v>26.3</v>
      </c>
      <c r="Z100" s="636">
        <v>25.6</v>
      </c>
      <c r="AA100" s="12">
        <v>27.5</v>
      </c>
      <c r="AB100" s="221">
        <v>16.100000000000001</v>
      </c>
      <c r="AC100" s="643">
        <v>0</v>
      </c>
      <c r="AD100" s="507">
        <v>210</v>
      </c>
      <c r="AE100" s="674">
        <v>0</v>
      </c>
      <c r="AF100" s="639">
        <v>14667</v>
      </c>
      <c r="AG100" s="640">
        <v>1747</v>
      </c>
      <c r="AH100" s="641">
        <v>2152</v>
      </c>
      <c r="AI100" s="118"/>
      <c r="AJ100" s="3" t="s">
        <v>17</v>
      </c>
      <c r="AK100" s="921" t="s">
        <v>311</v>
      </c>
      <c r="AL100" s="136">
        <v>6</v>
      </c>
      <c r="AM100" s="224">
        <v>5.6</v>
      </c>
      <c r="AN100" s="11" t="s">
        <v>24</v>
      </c>
      <c r="AO100" s="219" t="s">
        <v>24</v>
      </c>
    </row>
    <row r="101" spans="1:41" x14ac:dyDescent="0.2">
      <c r="A101" s="1065"/>
      <c r="B101" s="330">
        <f>南八幡!B101</f>
        <v>45837</v>
      </c>
      <c r="C101" s="434" t="str">
        <f t="shared" si="30"/>
        <v>(日)</v>
      </c>
      <c r="D101" s="560" t="s">
        <v>405</v>
      </c>
      <c r="E101" s="503"/>
      <c r="F101" s="504">
        <v>28</v>
      </c>
      <c r="G101" s="11">
        <v>29</v>
      </c>
      <c r="H101" s="221">
        <v>27</v>
      </c>
      <c r="I101" s="12">
        <v>38.700000000000003</v>
      </c>
      <c r="J101" s="219">
        <v>7.8</v>
      </c>
      <c r="K101" s="11">
        <v>8.93</v>
      </c>
      <c r="L101" s="369">
        <v>6.82</v>
      </c>
      <c r="M101" s="112">
        <v>49</v>
      </c>
      <c r="N101" s="220">
        <v>10.8</v>
      </c>
      <c r="O101" s="12">
        <v>24.8</v>
      </c>
      <c r="P101" s="221">
        <v>28.1</v>
      </c>
      <c r="Q101" s="635">
        <v>70</v>
      </c>
      <c r="R101" s="220">
        <v>52</v>
      </c>
      <c r="S101" s="635">
        <v>82</v>
      </c>
      <c r="T101" s="220">
        <v>90</v>
      </c>
      <c r="U101" s="635">
        <v>46</v>
      </c>
      <c r="V101" s="220">
        <v>52</v>
      </c>
      <c r="W101" s="112">
        <v>36</v>
      </c>
      <c r="X101" s="220">
        <v>38</v>
      </c>
      <c r="Y101" s="11">
        <v>24.9</v>
      </c>
      <c r="Z101" s="636">
        <v>25.6</v>
      </c>
      <c r="AA101" s="12">
        <v>30.3</v>
      </c>
      <c r="AB101" s="221">
        <v>14.5</v>
      </c>
      <c r="AC101" s="643">
        <v>0</v>
      </c>
      <c r="AD101" s="507">
        <v>210</v>
      </c>
      <c r="AE101" s="674">
        <v>0</v>
      </c>
      <c r="AF101" s="639">
        <v>14122</v>
      </c>
      <c r="AG101" s="640">
        <v>1747</v>
      </c>
      <c r="AH101" s="641">
        <v>2196</v>
      </c>
      <c r="AI101" s="118"/>
      <c r="AJ101" s="288"/>
      <c r="AK101" s="921"/>
      <c r="AL101" s="354"/>
      <c r="AM101" s="219"/>
      <c r="AN101" s="354"/>
      <c r="AO101" s="219"/>
    </row>
    <row r="102" spans="1:41" x14ac:dyDescent="0.2">
      <c r="A102" s="1065"/>
      <c r="B102" s="330">
        <f>南八幡!B102</f>
        <v>45838</v>
      </c>
      <c r="C102" s="434" t="str">
        <f t="shared" si="30"/>
        <v>(月)</v>
      </c>
      <c r="D102" s="563" t="s">
        <v>405</v>
      </c>
      <c r="E102" s="526"/>
      <c r="F102" s="564">
        <v>27</v>
      </c>
      <c r="G102" s="368">
        <v>28.5</v>
      </c>
      <c r="H102" s="565">
        <v>27</v>
      </c>
      <c r="I102" s="566">
        <v>30.7</v>
      </c>
      <c r="J102" s="298">
        <v>6.1</v>
      </c>
      <c r="K102" s="368">
        <v>8.51</v>
      </c>
      <c r="L102" s="371">
        <v>6.85</v>
      </c>
      <c r="M102" s="688">
        <v>41</v>
      </c>
      <c r="N102" s="567">
        <v>9.6999999999999993</v>
      </c>
      <c r="O102" s="566">
        <v>25.1</v>
      </c>
      <c r="P102" s="565">
        <v>28</v>
      </c>
      <c r="Q102" s="689">
        <v>80</v>
      </c>
      <c r="R102" s="567">
        <v>54</v>
      </c>
      <c r="S102" s="689">
        <v>90</v>
      </c>
      <c r="T102" s="567">
        <v>95</v>
      </c>
      <c r="U102" s="689">
        <v>60</v>
      </c>
      <c r="V102" s="567">
        <v>58</v>
      </c>
      <c r="W102" s="688">
        <v>30</v>
      </c>
      <c r="X102" s="567">
        <v>37</v>
      </c>
      <c r="Y102" s="368">
        <v>24.9</v>
      </c>
      <c r="Z102" s="690">
        <v>26.3</v>
      </c>
      <c r="AA102" s="566">
        <v>26.2</v>
      </c>
      <c r="AB102" s="565">
        <v>13.9</v>
      </c>
      <c r="AC102" s="691">
        <v>0.15</v>
      </c>
      <c r="AD102" s="569">
        <v>220</v>
      </c>
      <c r="AE102" s="692">
        <v>0</v>
      </c>
      <c r="AF102" s="574">
        <v>13934</v>
      </c>
      <c r="AG102" s="693">
        <v>1498</v>
      </c>
      <c r="AH102" s="694">
        <v>2196</v>
      </c>
      <c r="AI102" s="118"/>
      <c r="AJ102" s="291"/>
      <c r="AK102" s="346"/>
      <c r="AL102" s="370"/>
      <c r="AM102" s="298"/>
      <c r="AN102" s="370"/>
      <c r="AO102" s="298"/>
    </row>
    <row r="103" spans="1:41" s="1" customFormat="1" ht="13.5" customHeight="1" x14ac:dyDescent="0.2">
      <c r="A103" s="1065"/>
      <c r="B103" s="1051" t="s">
        <v>238</v>
      </c>
      <c r="C103" s="1051"/>
      <c r="D103" s="508"/>
      <c r="E103" s="493">
        <f>MAX(E73:E102)</f>
        <v>23.8</v>
      </c>
      <c r="F103" s="509">
        <f t="shared" ref="F103:AE103" si="31">IF(COUNT(F73:F102)=0,"",MAX(F73:F102))</f>
        <v>29</v>
      </c>
      <c r="G103" s="10">
        <f t="shared" si="31"/>
        <v>29</v>
      </c>
      <c r="H103" s="218">
        <f t="shared" si="31"/>
        <v>28</v>
      </c>
      <c r="I103" s="495">
        <f t="shared" si="31"/>
        <v>41.8</v>
      </c>
      <c r="J103" s="496">
        <f t="shared" si="31"/>
        <v>11.3</v>
      </c>
      <c r="K103" s="10">
        <f t="shared" si="31"/>
        <v>9.26</v>
      </c>
      <c r="L103" s="644">
        <f t="shared" si="31"/>
        <v>7.14</v>
      </c>
      <c r="M103" s="628">
        <f t="shared" ref="M103:N103" si="32">IF(COUNT(M73:M102)=0,"",MAX(M73:M102))</f>
        <v>55.7</v>
      </c>
      <c r="N103" s="627">
        <f t="shared" si="32"/>
        <v>15.4</v>
      </c>
      <c r="O103" s="495">
        <f t="shared" si="31"/>
        <v>27.3</v>
      </c>
      <c r="P103" s="496">
        <f t="shared" si="31"/>
        <v>29.9</v>
      </c>
      <c r="Q103" s="627">
        <f t="shared" ref="Q103" si="33">IF(COUNT(Q73:Q102)=0,"",MAX(Q73:Q102))</f>
        <v>91</v>
      </c>
      <c r="R103" s="497">
        <f t="shared" si="31"/>
        <v>66</v>
      </c>
      <c r="S103" s="575">
        <f t="shared" ref="S103:V103" si="34">IF(COUNT(S73:S102)=0,"",MAX(S73:S102))</f>
        <v>102</v>
      </c>
      <c r="T103" s="497">
        <f t="shared" si="31"/>
        <v>108</v>
      </c>
      <c r="U103" s="627">
        <f t="shared" si="34"/>
        <v>70</v>
      </c>
      <c r="V103" s="497">
        <f t="shared" si="34"/>
        <v>70</v>
      </c>
      <c r="W103" s="510">
        <f t="shared" ref="W103:Y103" si="35">IF(COUNT(W73:W102)=0,"",MAX(W73:W102))</f>
        <v>42</v>
      </c>
      <c r="X103" s="497">
        <f t="shared" si="35"/>
        <v>39</v>
      </c>
      <c r="Y103" s="629">
        <f t="shared" si="35"/>
        <v>26.6</v>
      </c>
      <c r="Z103" s="218">
        <f t="shared" si="31"/>
        <v>28.4</v>
      </c>
      <c r="AA103" s="512">
        <f t="shared" si="31"/>
        <v>30.3</v>
      </c>
      <c r="AB103" s="496">
        <f t="shared" ref="AB103" si="36">IF(COUNT(AB73:AB102)=0,"",MAX(AB73:AB102))</f>
        <v>18.3</v>
      </c>
      <c r="AC103" s="695">
        <f t="shared" si="31"/>
        <v>0.15</v>
      </c>
      <c r="AD103" s="513">
        <f t="shared" si="31"/>
        <v>220</v>
      </c>
      <c r="AE103" s="648">
        <f t="shared" si="31"/>
        <v>0.22</v>
      </c>
      <c r="AF103" s="649">
        <f>IF(COUNT(AF73:AF102)=0,"",MAX(AF73:AF102))</f>
        <v>14667</v>
      </c>
      <c r="AG103" s="650">
        <f>IF(COUNT(AG73:AG102)=0,"",MAX(AG73:AG102))</f>
        <v>2330</v>
      </c>
      <c r="AH103" s="683">
        <f>IF(COUNT(AH73:AH102)=0,"",MAX(AH73:AH102))</f>
        <v>2318</v>
      </c>
      <c r="AI103" s="118"/>
      <c r="AJ103" s="102" t="s">
        <v>237</v>
      </c>
      <c r="AK103" s="924"/>
      <c r="AL103" s="105"/>
      <c r="AM103" s="105"/>
      <c r="AN103" s="105"/>
      <c r="AO103" s="748"/>
    </row>
    <row r="104" spans="1:41" s="1" customFormat="1" ht="13.5" customHeight="1" x14ac:dyDescent="0.2">
      <c r="A104" s="1065"/>
      <c r="B104" s="1052" t="s">
        <v>239</v>
      </c>
      <c r="C104" s="1052"/>
      <c r="D104" s="229"/>
      <c r="E104" s="230"/>
      <c r="F104" s="516">
        <f t="shared" ref="F104:AE104" si="37">IF(COUNT(F73:F102)=0,"",MIN(F73:F102))</f>
        <v>17</v>
      </c>
      <c r="G104" s="11">
        <f t="shared" si="37"/>
        <v>18.5</v>
      </c>
      <c r="H104" s="219">
        <f t="shared" si="37"/>
        <v>17.5</v>
      </c>
      <c r="I104" s="12">
        <f t="shared" si="37"/>
        <v>18.5</v>
      </c>
      <c r="J104" s="240">
        <f t="shared" si="37"/>
        <v>4</v>
      </c>
      <c r="K104" s="11">
        <f t="shared" si="37"/>
        <v>8.14</v>
      </c>
      <c r="L104" s="636">
        <f t="shared" si="37"/>
        <v>6.82</v>
      </c>
      <c r="M104" s="112">
        <f t="shared" ref="M104:N104" si="38">IF(COUNT(M73:M102)=0,"",MIN(M73:M102))</f>
        <v>29.9</v>
      </c>
      <c r="N104" s="517">
        <f t="shared" si="38"/>
        <v>5.7</v>
      </c>
      <c r="O104" s="12">
        <f t="shared" si="37"/>
        <v>20.5</v>
      </c>
      <c r="P104" s="240">
        <f t="shared" si="37"/>
        <v>24.5</v>
      </c>
      <c r="Q104" s="635">
        <f t="shared" ref="Q104" si="39">IF(COUNT(Q73:Q102)=0,"",MIN(Q73:Q102))</f>
        <v>70</v>
      </c>
      <c r="R104" s="220">
        <f t="shared" si="37"/>
        <v>50</v>
      </c>
      <c r="S104" s="239">
        <f t="shared" ref="S104:V104" si="40">IF(COUNT(S73:S102)=0,"",MIN(S73:S102))</f>
        <v>82</v>
      </c>
      <c r="T104" s="220">
        <f t="shared" si="37"/>
        <v>86</v>
      </c>
      <c r="U104" s="635">
        <f t="shared" si="40"/>
        <v>46</v>
      </c>
      <c r="V104" s="220">
        <f t="shared" si="40"/>
        <v>50</v>
      </c>
      <c r="W104" s="517">
        <f t="shared" ref="W104:Y104" si="41">IF(COUNT(W73:W102)=0,"",MIN(W73:W102))</f>
        <v>23</v>
      </c>
      <c r="X104" s="220">
        <f t="shared" si="41"/>
        <v>29</v>
      </c>
      <c r="Y104" s="655">
        <f t="shared" si="41"/>
        <v>18.5</v>
      </c>
      <c r="Z104" s="696">
        <f t="shared" si="37"/>
        <v>21.3</v>
      </c>
      <c r="AA104" s="519">
        <f t="shared" si="37"/>
        <v>21.2</v>
      </c>
      <c r="AB104" s="697">
        <f t="shared" ref="AB104:AC104" si="42">IF(COUNT(AB73:AB102)=0,"",MIN(AB73:AB102))</f>
        <v>10.7</v>
      </c>
      <c r="AC104" s="698">
        <f t="shared" si="42"/>
        <v>0</v>
      </c>
      <c r="AD104" s="520">
        <f t="shared" si="37"/>
        <v>170</v>
      </c>
      <c r="AE104" s="657">
        <f t="shared" si="37"/>
        <v>0</v>
      </c>
      <c r="AF104" s="658"/>
      <c r="AG104" s="659"/>
      <c r="AH104" s="660"/>
      <c r="AI104" s="118"/>
      <c r="AJ104" s="749" t="s">
        <v>302</v>
      </c>
      <c r="AK104" s="750"/>
      <c r="AL104" s="750"/>
      <c r="AM104" s="750"/>
      <c r="AN104" s="750"/>
      <c r="AO104" s="751"/>
    </row>
    <row r="105" spans="1:41" s="1" customFormat="1" ht="13.5" customHeight="1" x14ac:dyDescent="0.2">
      <c r="A105" s="1065"/>
      <c r="B105" s="1052" t="s">
        <v>240</v>
      </c>
      <c r="C105" s="1052"/>
      <c r="D105" s="229"/>
      <c r="E105" s="231"/>
      <c r="F105" s="523">
        <f t="shared" ref="F105:AE105" si="43">IF(COUNT(F73:F102)=0,"",AVERAGE(F73:F102))</f>
        <v>24.666666666666668</v>
      </c>
      <c r="G105" s="11">
        <f t="shared" si="43"/>
        <v>24.433333333333334</v>
      </c>
      <c r="H105" s="516">
        <f t="shared" si="43"/>
        <v>24.216666666666665</v>
      </c>
      <c r="I105" s="12">
        <f t="shared" si="43"/>
        <v>28.29</v>
      </c>
      <c r="J105" s="240">
        <f t="shared" si="43"/>
        <v>6.5133333333333336</v>
      </c>
      <c r="K105" s="11">
        <f t="shared" si="43"/>
        <v>8.6963333333333352</v>
      </c>
      <c r="L105" s="636">
        <f t="shared" si="43"/>
        <v>6.9486666666666652</v>
      </c>
      <c r="M105" s="112">
        <f t="shared" ref="M105:N105" si="44">IF(COUNT(M73:M102)=0,"",AVERAGE(M73:M102))</f>
        <v>40.843333333333341</v>
      </c>
      <c r="N105" s="517">
        <f t="shared" si="44"/>
        <v>9.6800000000000015</v>
      </c>
      <c r="O105" s="12">
        <f t="shared" si="43"/>
        <v>23.790000000000003</v>
      </c>
      <c r="P105" s="240">
        <f t="shared" si="43"/>
        <v>27.596666666666668</v>
      </c>
      <c r="Q105" s="635">
        <f t="shared" ref="Q105" si="45">IF(COUNT(Q73:Q102)=0,"",AVERAGE(Q73:Q102))</f>
        <v>80.3</v>
      </c>
      <c r="R105" s="220">
        <f t="shared" si="43"/>
        <v>57.733333333333334</v>
      </c>
      <c r="S105" s="239">
        <f t="shared" ref="S105:V105" si="46">IF(COUNT(S73:S102)=0,"",AVERAGE(S73:S102))</f>
        <v>93.3</v>
      </c>
      <c r="T105" s="220">
        <f t="shared" si="43"/>
        <v>97.6</v>
      </c>
      <c r="U105" s="635">
        <f t="shared" si="46"/>
        <v>61.3</v>
      </c>
      <c r="V105" s="220">
        <f t="shared" si="46"/>
        <v>62.866666666666667</v>
      </c>
      <c r="W105" s="517">
        <f t="shared" ref="W105:Y105" si="47">IF(COUNT(W73:W102)=0,"",AVERAGE(W73:W102))</f>
        <v>32</v>
      </c>
      <c r="X105" s="220">
        <f t="shared" si="47"/>
        <v>34.733333333333334</v>
      </c>
      <c r="Y105" s="655">
        <f t="shared" si="47"/>
        <v>23.439999999999998</v>
      </c>
      <c r="Z105" s="696">
        <f t="shared" si="43"/>
        <v>24.223333333333333</v>
      </c>
      <c r="AA105" s="519">
        <f t="shared" si="43"/>
        <v>25.2</v>
      </c>
      <c r="AB105" s="697">
        <f t="shared" ref="AB105:AC105" si="48">IF(COUNT(AB73:AB102)=0,"",AVERAGE(AB73:AB102))</f>
        <v>14.216666666666665</v>
      </c>
      <c r="AC105" s="698">
        <f t="shared" si="48"/>
        <v>4.3333333333333335E-2</v>
      </c>
      <c r="AD105" s="524">
        <f t="shared" si="43"/>
        <v>202.66666666666666</v>
      </c>
      <c r="AE105" s="657">
        <f t="shared" si="43"/>
        <v>1.4000000000000002E-2</v>
      </c>
      <c r="AF105" s="658"/>
      <c r="AG105" s="659"/>
      <c r="AH105" s="685"/>
      <c r="AI105" s="118"/>
      <c r="AJ105" s="752"/>
      <c r="AK105" s="920"/>
      <c r="AL105" s="753"/>
      <c r="AM105" s="753"/>
      <c r="AN105" s="753"/>
      <c r="AO105" s="754"/>
    </row>
    <row r="106" spans="1:41" s="1" customFormat="1" ht="13.5" customHeight="1" x14ac:dyDescent="0.2">
      <c r="A106" s="1065"/>
      <c r="B106" s="1053" t="s">
        <v>241</v>
      </c>
      <c r="C106" s="1053"/>
      <c r="D106" s="525"/>
      <c r="E106" s="526">
        <f>SUM(E73:E102)</f>
        <v>56.300000000000004</v>
      </c>
      <c r="F106" s="232"/>
      <c r="G106" s="233"/>
      <c r="H106" s="527"/>
      <c r="I106" s="233"/>
      <c r="J106" s="527"/>
      <c r="K106" s="528"/>
      <c r="L106" s="529"/>
      <c r="M106" s="663"/>
      <c r="N106" s="555"/>
      <c r="O106" s="530"/>
      <c r="P106" s="531"/>
      <c r="Q106" s="532"/>
      <c r="R106" s="555"/>
      <c r="S106" s="699"/>
      <c r="T106" s="555"/>
      <c r="U106" s="532"/>
      <c r="V106" s="555"/>
      <c r="W106" s="532"/>
      <c r="X106" s="555"/>
      <c r="Y106" s="529"/>
      <c r="Z106" s="700"/>
      <c r="AA106" s="534"/>
      <c r="AB106" s="666"/>
      <c r="AC106" s="667"/>
      <c r="AD106" s="234"/>
      <c r="AE106" s="668"/>
      <c r="AF106" s="686">
        <f>SUM(AF73:AF102)</f>
        <v>316596</v>
      </c>
      <c r="AG106" s="670">
        <f>SUM(AG73:AG102)</f>
        <v>52101</v>
      </c>
      <c r="AH106" s="687">
        <f>SUM(AH73:AH102)</f>
        <v>63000</v>
      </c>
      <c r="AI106" s="118"/>
      <c r="AJ106" s="755"/>
      <c r="AK106" s="922"/>
      <c r="AL106" s="756"/>
      <c r="AM106" s="756"/>
      <c r="AN106" s="756"/>
      <c r="AO106" s="757"/>
    </row>
    <row r="107" spans="1:41" ht="13.5" customHeight="1" x14ac:dyDescent="0.2">
      <c r="A107" s="1058" t="s">
        <v>213</v>
      </c>
      <c r="B107" s="329">
        <f>南八幡!B107</f>
        <v>45839</v>
      </c>
      <c r="C107" s="433" t="str">
        <f>IF(B107="","",IF(WEEKDAY(B107)=1,"(日)",IF(WEEKDAY(B107)=2,"(月)",IF(WEEKDAY(B107)=3,"(火)",IF(WEEKDAY(B107)=4,"(水)",IF(WEEKDAY(B107)=5,"(木)",IF(WEEKDAY(B107)=6,"(金)","(土)")))))))</f>
        <v>(火)</v>
      </c>
      <c r="D107" s="558" t="s">
        <v>438</v>
      </c>
      <c r="E107" s="493">
        <v>0.2</v>
      </c>
      <c r="F107" s="494">
        <v>27</v>
      </c>
      <c r="G107" s="10">
        <v>28</v>
      </c>
      <c r="H107" s="496">
        <v>28</v>
      </c>
      <c r="I107" s="495">
        <v>32.700000000000003</v>
      </c>
      <c r="J107" s="218">
        <v>7</v>
      </c>
      <c r="K107" s="10">
        <v>8.7899999999999991</v>
      </c>
      <c r="L107" s="644">
        <v>6.88</v>
      </c>
      <c r="M107" s="628">
        <v>43.3</v>
      </c>
      <c r="N107" s="497">
        <v>10</v>
      </c>
      <c r="O107" s="495">
        <v>25.8</v>
      </c>
      <c r="P107" s="496">
        <v>29</v>
      </c>
      <c r="Q107" s="627">
        <v>80</v>
      </c>
      <c r="R107" s="497">
        <v>54</v>
      </c>
      <c r="S107" s="627">
        <v>92</v>
      </c>
      <c r="T107" s="497">
        <v>94</v>
      </c>
      <c r="U107" s="627">
        <v>60</v>
      </c>
      <c r="V107" s="497">
        <v>62</v>
      </c>
      <c r="W107" s="628">
        <v>32</v>
      </c>
      <c r="X107" s="497">
        <v>32</v>
      </c>
      <c r="Y107" s="10">
        <v>24.1</v>
      </c>
      <c r="Z107" s="629">
        <v>24.9</v>
      </c>
      <c r="AA107" s="495">
        <v>29.7</v>
      </c>
      <c r="AB107" s="496">
        <v>14.2</v>
      </c>
      <c r="AC107" s="672">
        <v>0</v>
      </c>
      <c r="AD107" s="501">
        <v>230</v>
      </c>
      <c r="AE107" s="673">
        <v>0</v>
      </c>
      <c r="AF107" s="632">
        <v>13598</v>
      </c>
      <c r="AG107" s="633">
        <v>1414</v>
      </c>
      <c r="AH107" s="634">
        <v>2074</v>
      </c>
      <c r="AI107" s="118"/>
      <c r="AJ107" s="266" t="s">
        <v>284</v>
      </c>
      <c r="AK107" s="365"/>
      <c r="AL107" s="1092">
        <v>45848</v>
      </c>
      <c r="AM107" s="1093"/>
      <c r="AN107" s="1084">
        <v>45865</v>
      </c>
      <c r="AO107" s="1085"/>
    </row>
    <row r="108" spans="1:41" x14ac:dyDescent="0.2">
      <c r="A108" s="1059"/>
      <c r="B108" s="330">
        <f>南八幡!B108</f>
        <v>45840</v>
      </c>
      <c r="C108" s="434" t="str">
        <f t="shared" ref="C108:C137" si="49">IF(B108="","",IF(WEEKDAY(B108)=1,"(日)",IF(WEEKDAY(B108)=2,"(月)",IF(WEEKDAY(B108)=3,"(火)",IF(WEEKDAY(B108)=4,"(水)",IF(WEEKDAY(B108)=5,"(木)",IF(WEEKDAY(B108)=6,"(金)","(土)")))))))</f>
        <v>(水)</v>
      </c>
      <c r="D108" s="560" t="s">
        <v>405</v>
      </c>
      <c r="E108" s="503"/>
      <c r="F108" s="504">
        <v>27</v>
      </c>
      <c r="G108" s="11">
        <v>28</v>
      </c>
      <c r="H108" s="221">
        <v>28.5</v>
      </c>
      <c r="I108" s="12">
        <v>36.9</v>
      </c>
      <c r="J108" s="219">
        <v>6.8</v>
      </c>
      <c r="K108" s="11">
        <v>8.57</v>
      </c>
      <c r="L108" s="369">
        <v>6.85</v>
      </c>
      <c r="M108" s="112">
        <v>53.5</v>
      </c>
      <c r="N108" s="220">
        <v>12</v>
      </c>
      <c r="O108" s="12">
        <v>24.7</v>
      </c>
      <c r="P108" s="221">
        <v>27</v>
      </c>
      <c r="Q108" s="635">
        <v>80</v>
      </c>
      <c r="R108" s="220">
        <v>51</v>
      </c>
      <c r="S108" s="635">
        <v>92</v>
      </c>
      <c r="T108" s="220">
        <v>96</v>
      </c>
      <c r="U108" s="635">
        <v>60</v>
      </c>
      <c r="V108" s="220">
        <v>58</v>
      </c>
      <c r="W108" s="112">
        <v>32</v>
      </c>
      <c r="X108" s="220">
        <v>38</v>
      </c>
      <c r="Y108" s="11">
        <v>21.3</v>
      </c>
      <c r="Z108" s="636">
        <v>25.2</v>
      </c>
      <c r="AA108" s="12">
        <v>27.8</v>
      </c>
      <c r="AB108" s="221">
        <v>14.9</v>
      </c>
      <c r="AC108" s="643">
        <v>0.05</v>
      </c>
      <c r="AD108" s="507">
        <v>200</v>
      </c>
      <c r="AE108" s="674">
        <v>0</v>
      </c>
      <c r="AF108" s="639">
        <v>13705</v>
      </c>
      <c r="AG108" s="640">
        <v>1490</v>
      </c>
      <c r="AH108" s="641">
        <v>2074</v>
      </c>
      <c r="AI108" s="118"/>
      <c r="AJ108" s="311" t="s">
        <v>2</v>
      </c>
      <c r="AK108" s="346" t="s">
        <v>303</v>
      </c>
      <c r="AL108" s="1086">
        <v>31</v>
      </c>
      <c r="AM108" s="1087"/>
      <c r="AN108" s="1086">
        <v>31</v>
      </c>
      <c r="AO108" s="1087"/>
    </row>
    <row r="109" spans="1:41" x14ac:dyDescent="0.2">
      <c r="A109" s="1059"/>
      <c r="B109" s="330">
        <f>南八幡!B109</f>
        <v>45841</v>
      </c>
      <c r="C109" s="434" t="str">
        <f t="shared" si="49"/>
        <v>(木)</v>
      </c>
      <c r="D109" s="560" t="s">
        <v>414</v>
      </c>
      <c r="E109" s="503">
        <v>0.1</v>
      </c>
      <c r="F109" s="504">
        <v>29</v>
      </c>
      <c r="G109" s="11">
        <v>27.5</v>
      </c>
      <c r="H109" s="221">
        <v>28</v>
      </c>
      <c r="I109" s="12">
        <v>33.4</v>
      </c>
      <c r="J109" s="219">
        <v>6.9</v>
      </c>
      <c r="K109" s="11">
        <v>8.3800000000000008</v>
      </c>
      <c r="L109" s="369">
        <v>6.87</v>
      </c>
      <c r="M109" s="112">
        <v>47.2</v>
      </c>
      <c r="N109" s="220">
        <v>12.3</v>
      </c>
      <c r="O109" s="12">
        <v>26.1</v>
      </c>
      <c r="P109" s="221">
        <v>29.4</v>
      </c>
      <c r="Q109" s="635">
        <v>87</v>
      </c>
      <c r="R109" s="220">
        <v>58</v>
      </c>
      <c r="S109" s="635">
        <v>89</v>
      </c>
      <c r="T109" s="220">
        <v>94</v>
      </c>
      <c r="U109" s="635">
        <v>55</v>
      </c>
      <c r="V109" s="220">
        <v>61</v>
      </c>
      <c r="W109" s="112">
        <v>34</v>
      </c>
      <c r="X109" s="220">
        <v>33</v>
      </c>
      <c r="Y109" s="11">
        <v>24.9</v>
      </c>
      <c r="Z109" s="636">
        <v>27.7</v>
      </c>
      <c r="AA109" s="12">
        <v>26.9</v>
      </c>
      <c r="AB109" s="221">
        <v>14.2</v>
      </c>
      <c r="AC109" s="643">
        <v>0</v>
      </c>
      <c r="AD109" s="507">
        <v>220</v>
      </c>
      <c r="AE109" s="674">
        <v>0</v>
      </c>
      <c r="AF109" s="639">
        <v>14307</v>
      </c>
      <c r="AG109" s="640">
        <v>1638</v>
      </c>
      <c r="AH109" s="641">
        <v>2318</v>
      </c>
      <c r="AI109" s="118"/>
      <c r="AJ109" s="4" t="s">
        <v>19</v>
      </c>
      <c r="AK109" s="5" t="s">
        <v>20</v>
      </c>
      <c r="AL109" s="6" t="s">
        <v>21</v>
      </c>
      <c r="AM109" s="5" t="s">
        <v>22</v>
      </c>
      <c r="AN109" s="6" t="s">
        <v>21</v>
      </c>
      <c r="AO109" s="5" t="s">
        <v>22</v>
      </c>
    </row>
    <row r="110" spans="1:41" x14ac:dyDescent="0.2">
      <c r="A110" s="1059"/>
      <c r="B110" s="330">
        <f>南八幡!B110</f>
        <v>45842</v>
      </c>
      <c r="C110" s="434" t="str">
        <f t="shared" si="49"/>
        <v>(金)</v>
      </c>
      <c r="D110" s="560" t="s">
        <v>405</v>
      </c>
      <c r="E110" s="503"/>
      <c r="F110" s="504">
        <v>27</v>
      </c>
      <c r="G110" s="11">
        <v>28</v>
      </c>
      <c r="H110" s="221">
        <v>27</v>
      </c>
      <c r="I110" s="12">
        <v>38.4</v>
      </c>
      <c r="J110" s="219">
        <v>9.9</v>
      </c>
      <c r="K110" s="11">
        <v>8.8800000000000008</v>
      </c>
      <c r="L110" s="369">
        <v>6.98</v>
      </c>
      <c r="M110" s="112">
        <v>52.8</v>
      </c>
      <c r="N110" s="220">
        <v>13.9</v>
      </c>
      <c r="O110" s="12">
        <v>24</v>
      </c>
      <c r="P110" s="221">
        <v>28.8</v>
      </c>
      <c r="Q110" s="635">
        <v>80</v>
      </c>
      <c r="R110" s="220">
        <v>60</v>
      </c>
      <c r="S110" s="635">
        <v>92</v>
      </c>
      <c r="T110" s="220">
        <v>96</v>
      </c>
      <c r="U110" s="635">
        <v>60</v>
      </c>
      <c r="V110" s="220">
        <v>62</v>
      </c>
      <c r="W110" s="112">
        <v>32</v>
      </c>
      <c r="X110" s="220">
        <v>34</v>
      </c>
      <c r="Y110" s="11">
        <v>27</v>
      </c>
      <c r="Z110" s="636">
        <v>26.6</v>
      </c>
      <c r="AA110" s="12">
        <v>29.1</v>
      </c>
      <c r="AB110" s="221">
        <v>16.399999999999999</v>
      </c>
      <c r="AC110" s="643">
        <v>0</v>
      </c>
      <c r="AD110" s="507">
        <v>210</v>
      </c>
      <c r="AE110" s="674">
        <v>0</v>
      </c>
      <c r="AF110" s="639">
        <v>13701</v>
      </c>
      <c r="AG110" s="640">
        <v>1580</v>
      </c>
      <c r="AH110" s="641">
        <v>1952</v>
      </c>
      <c r="AI110" s="118"/>
      <c r="AJ110" s="2" t="s">
        <v>182</v>
      </c>
      <c r="AK110" s="398" t="s">
        <v>11</v>
      </c>
      <c r="AL110" s="10">
        <v>28.5</v>
      </c>
      <c r="AM110" s="218">
        <v>24</v>
      </c>
      <c r="AN110" s="10">
        <v>29</v>
      </c>
      <c r="AO110" s="218">
        <v>28.5</v>
      </c>
    </row>
    <row r="111" spans="1:41" x14ac:dyDescent="0.2">
      <c r="A111" s="1059"/>
      <c r="B111" s="330">
        <f>南八幡!B111</f>
        <v>45843</v>
      </c>
      <c r="C111" s="434" t="str">
        <f t="shared" si="49"/>
        <v>(土)</v>
      </c>
      <c r="D111" s="560" t="s">
        <v>414</v>
      </c>
      <c r="E111" s="503">
        <v>0.1</v>
      </c>
      <c r="F111" s="504">
        <v>29</v>
      </c>
      <c r="G111" s="11">
        <v>27</v>
      </c>
      <c r="H111" s="221">
        <v>25</v>
      </c>
      <c r="I111" s="12">
        <v>38.5</v>
      </c>
      <c r="J111" s="219">
        <v>10</v>
      </c>
      <c r="K111" s="11">
        <v>8.73</v>
      </c>
      <c r="L111" s="369">
        <v>6.83</v>
      </c>
      <c r="M111" s="112">
        <v>49.5</v>
      </c>
      <c r="N111" s="220">
        <v>13.9</v>
      </c>
      <c r="O111" s="12">
        <v>26.1</v>
      </c>
      <c r="P111" s="221">
        <v>29.1</v>
      </c>
      <c r="Q111" s="635">
        <v>82</v>
      </c>
      <c r="R111" s="220">
        <v>58</v>
      </c>
      <c r="S111" s="635">
        <v>86</v>
      </c>
      <c r="T111" s="220">
        <v>92</v>
      </c>
      <c r="U111" s="635">
        <v>56</v>
      </c>
      <c r="V111" s="220">
        <v>60</v>
      </c>
      <c r="W111" s="112">
        <v>30</v>
      </c>
      <c r="X111" s="220">
        <v>32</v>
      </c>
      <c r="Y111" s="11">
        <v>24.9</v>
      </c>
      <c r="Z111" s="636">
        <v>26.3</v>
      </c>
      <c r="AA111" s="12">
        <v>27.5</v>
      </c>
      <c r="AB111" s="221">
        <v>14.9</v>
      </c>
      <c r="AC111" s="643">
        <v>0.1</v>
      </c>
      <c r="AD111" s="507">
        <v>200</v>
      </c>
      <c r="AE111" s="674">
        <v>0</v>
      </c>
      <c r="AF111" s="639">
        <v>14509</v>
      </c>
      <c r="AG111" s="640">
        <v>1581</v>
      </c>
      <c r="AH111" s="641">
        <v>1806</v>
      </c>
      <c r="AI111" s="118"/>
      <c r="AJ111" s="3" t="s">
        <v>183</v>
      </c>
      <c r="AK111" s="921" t="s">
        <v>184</v>
      </c>
      <c r="AL111" s="11">
        <v>29.6</v>
      </c>
      <c r="AM111" s="219">
        <v>6.2</v>
      </c>
      <c r="AN111" s="11">
        <v>49.1</v>
      </c>
      <c r="AO111" s="219">
        <v>9.8000000000000007</v>
      </c>
    </row>
    <row r="112" spans="1:41" x14ac:dyDescent="0.2">
      <c r="A112" s="1059"/>
      <c r="B112" s="330">
        <f>南八幡!B112</f>
        <v>45844</v>
      </c>
      <c r="C112" s="434" t="str">
        <f t="shared" si="49"/>
        <v>(日)</v>
      </c>
      <c r="D112" s="560" t="s">
        <v>416</v>
      </c>
      <c r="E112" s="503">
        <v>0.1</v>
      </c>
      <c r="F112" s="504">
        <v>28</v>
      </c>
      <c r="G112" s="11">
        <v>28.5</v>
      </c>
      <c r="H112" s="221">
        <v>28</v>
      </c>
      <c r="I112" s="12">
        <v>40</v>
      </c>
      <c r="J112" s="219">
        <v>6.5</v>
      </c>
      <c r="K112" s="11">
        <v>8.76</v>
      </c>
      <c r="L112" s="369">
        <v>6.8</v>
      </c>
      <c r="M112" s="112">
        <v>54.8</v>
      </c>
      <c r="N112" s="220">
        <v>10</v>
      </c>
      <c r="O112" s="12">
        <v>20.5</v>
      </c>
      <c r="P112" s="221">
        <v>24.8</v>
      </c>
      <c r="Q112" s="635">
        <v>69</v>
      </c>
      <c r="R112" s="220">
        <v>45</v>
      </c>
      <c r="S112" s="635">
        <v>80</v>
      </c>
      <c r="T112" s="220">
        <v>88</v>
      </c>
      <c r="U112" s="635">
        <v>46</v>
      </c>
      <c r="V112" s="220">
        <v>58</v>
      </c>
      <c r="W112" s="112">
        <v>34</v>
      </c>
      <c r="X112" s="220">
        <v>30</v>
      </c>
      <c r="Y112" s="11">
        <v>26.6</v>
      </c>
      <c r="Z112" s="636">
        <v>26.2</v>
      </c>
      <c r="AA112" s="12">
        <v>33.200000000000003</v>
      </c>
      <c r="AB112" s="221">
        <v>14.2</v>
      </c>
      <c r="AC112" s="643">
        <v>0.05</v>
      </c>
      <c r="AD112" s="507">
        <v>200</v>
      </c>
      <c r="AE112" s="674">
        <v>0</v>
      </c>
      <c r="AF112" s="639">
        <v>15235</v>
      </c>
      <c r="AG112" s="640">
        <v>1664</v>
      </c>
      <c r="AH112" s="641">
        <v>2318</v>
      </c>
      <c r="AI112" s="118"/>
      <c r="AJ112" s="3" t="s">
        <v>12</v>
      </c>
      <c r="AK112" s="921"/>
      <c r="AL112" s="11">
        <v>7.85</v>
      </c>
      <c r="AM112" s="219">
        <v>6.91</v>
      </c>
      <c r="AN112" s="11">
        <v>8.5500000000000007</v>
      </c>
      <c r="AO112" s="219">
        <v>6.74</v>
      </c>
    </row>
    <row r="113" spans="1:41" x14ac:dyDescent="0.2">
      <c r="A113" s="1059"/>
      <c r="B113" s="330">
        <f>南八幡!B113</f>
        <v>45845</v>
      </c>
      <c r="C113" s="434" t="str">
        <f t="shared" si="49"/>
        <v>(月)</v>
      </c>
      <c r="D113" s="560" t="s">
        <v>405</v>
      </c>
      <c r="E113" s="503"/>
      <c r="F113" s="504">
        <v>29</v>
      </c>
      <c r="G113" s="11">
        <v>28</v>
      </c>
      <c r="H113" s="221">
        <v>29</v>
      </c>
      <c r="I113" s="12">
        <v>42.1</v>
      </c>
      <c r="J113" s="219">
        <v>7.8</v>
      </c>
      <c r="K113" s="11">
        <v>8.69</v>
      </c>
      <c r="L113" s="369">
        <v>6.82</v>
      </c>
      <c r="M113" s="112">
        <v>48.9</v>
      </c>
      <c r="N113" s="220">
        <v>12</v>
      </c>
      <c r="O113" s="12">
        <v>21.4</v>
      </c>
      <c r="P113" s="221">
        <v>26.5</v>
      </c>
      <c r="Q113" s="635">
        <v>69</v>
      </c>
      <c r="R113" s="220">
        <v>43</v>
      </c>
      <c r="S113" s="635">
        <v>84</v>
      </c>
      <c r="T113" s="220">
        <v>82</v>
      </c>
      <c r="U113" s="635">
        <v>46</v>
      </c>
      <c r="V113" s="220">
        <v>54</v>
      </c>
      <c r="W113" s="112">
        <v>38</v>
      </c>
      <c r="X113" s="220">
        <v>28</v>
      </c>
      <c r="Y113" s="11">
        <v>28</v>
      </c>
      <c r="Z113" s="636">
        <v>26.9</v>
      </c>
      <c r="AA113" s="12">
        <v>29.4</v>
      </c>
      <c r="AB113" s="221">
        <v>13.6</v>
      </c>
      <c r="AC113" s="643">
        <v>0</v>
      </c>
      <c r="AD113" s="507">
        <v>190</v>
      </c>
      <c r="AE113" s="674">
        <v>0</v>
      </c>
      <c r="AF113" s="639">
        <v>14450</v>
      </c>
      <c r="AG113" s="640">
        <v>998</v>
      </c>
      <c r="AH113" s="641">
        <v>2074</v>
      </c>
      <c r="AI113" s="118"/>
      <c r="AJ113" s="3" t="s">
        <v>198</v>
      </c>
      <c r="AK113" s="921" t="s">
        <v>184</v>
      </c>
      <c r="AL113" s="112">
        <v>48.9</v>
      </c>
      <c r="AM113" s="220">
        <v>13.4</v>
      </c>
      <c r="AN113" s="112">
        <v>57.9</v>
      </c>
      <c r="AO113" s="220">
        <v>12.8</v>
      </c>
    </row>
    <row r="114" spans="1:41" x14ac:dyDescent="0.2">
      <c r="A114" s="1059"/>
      <c r="B114" s="330">
        <f>南八幡!B114</f>
        <v>45846</v>
      </c>
      <c r="C114" s="434" t="str">
        <f t="shared" si="49"/>
        <v>(火)</v>
      </c>
      <c r="D114" s="560" t="s">
        <v>405</v>
      </c>
      <c r="E114" s="503"/>
      <c r="F114" s="504">
        <v>31</v>
      </c>
      <c r="G114" s="11">
        <v>30</v>
      </c>
      <c r="H114" s="221">
        <v>30</v>
      </c>
      <c r="I114" s="12">
        <v>36.6</v>
      </c>
      <c r="J114" s="219">
        <v>11.9</v>
      </c>
      <c r="K114" s="11">
        <v>8.14</v>
      </c>
      <c r="L114" s="369">
        <v>6.95</v>
      </c>
      <c r="M114" s="112">
        <v>52.8</v>
      </c>
      <c r="N114" s="220">
        <v>18.7</v>
      </c>
      <c r="O114" s="12">
        <v>23.1</v>
      </c>
      <c r="P114" s="221">
        <v>26.1</v>
      </c>
      <c r="Q114" s="635">
        <v>82</v>
      </c>
      <c r="R114" s="220">
        <v>50</v>
      </c>
      <c r="S114" s="635">
        <v>82</v>
      </c>
      <c r="T114" s="220">
        <v>84</v>
      </c>
      <c r="U114" s="635">
        <v>54</v>
      </c>
      <c r="V114" s="220">
        <v>54</v>
      </c>
      <c r="W114" s="112">
        <v>28</v>
      </c>
      <c r="X114" s="220">
        <v>30</v>
      </c>
      <c r="Y114" s="11">
        <v>29.8</v>
      </c>
      <c r="Z114" s="636">
        <v>27.7</v>
      </c>
      <c r="AA114" s="12">
        <v>28.1</v>
      </c>
      <c r="AB114" s="221">
        <v>18.600000000000001</v>
      </c>
      <c r="AC114" s="643">
        <v>0</v>
      </c>
      <c r="AD114" s="507">
        <v>190</v>
      </c>
      <c r="AE114" s="674">
        <v>0</v>
      </c>
      <c r="AF114" s="639">
        <v>14236</v>
      </c>
      <c r="AG114" s="640">
        <v>666</v>
      </c>
      <c r="AH114" s="641">
        <v>1830</v>
      </c>
      <c r="AI114" s="118"/>
      <c r="AJ114" s="3" t="s">
        <v>185</v>
      </c>
      <c r="AK114" s="921" t="s">
        <v>13</v>
      </c>
      <c r="AL114" s="11">
        <v>26.5</v>
      </c>
      <c r="AM114" s="219">
        <v>28.8</v>
      </c>
      <c r="AN114" s="11">
        <v>21.8</v>
      </c>
      <c r="AO114" s="219">
        <v>26.6</v>
      </c>
    </row>
    <row r="115" spans="1:41" x14ac:dyDescent="0.2">
      <c r="A115" s="1059"/>
      <c r="B115" s="330">
        <f>南八幡!B115</f>
        <v>45847</v>
      </c>
      <c r="C115" s="434" t="str">
        <f t="shared" si="49"/>
        <v>(水)</v>
      </c>
      <c r="D115" s="560" t="s">
        <v>405</v>
      </c>
      <c r="E115" s="503"/>
      <c r="F115" s="504">
        <v>31</v>
      </c>
      <c r="G115" s="11">
        <v>29</v>
      </c>
      <c r="H115" s="221">
        <v>28</v>
      </c>
      <c r="I115" s="12">
        <v>32.799999999999997</v>
      </c>
      <c r="J115" s="219">
        <v>8.1</v>
      </c>
      <c r="K115" s="11">
        <v>8</v>
      </c>
      <c r="L115" s="369">
        <v>6.86</v>
      </c>
      <c r="M115" s="112">
        <v>48</v>
      </c>
      <c r="N115" s="220">
        <v>9.1</v>
      </c>
      <c r="O115" s="12">
        <v>23.4</v>
      </c>
      <c r="P115" s="221">
        <v>28.6</v>
      </c>
      <c r="Q115" s="635">
        <v>80</v>
      </c>
      <c r="R115" s="220">
        <v>54</v>
      </c>
      <c r="S115" s="635">
        <v>90</v>
      </c>
      <c r="T115" s="220">
        <v>86</v>
      </c>
      <c r="U115" s="635">
        <v>54</v>
      </c>
      <c r="V115" s="220">
        <v>56</v>
      </c>
      <c r="W115" s="112">
        <v>36</v>
      </c>
      <c r="X115" s="220">
        <v>30</v>
      </c>
      <c r="Y115" s="11">
        <v>26.3</v>
      </c>
      <c r="Z115" s="636">
        <v>26.3</v>
      </c>
      <c r="AA115" s="12">
        <v>29.1</v>
      </c>
      <c r="AB115" s="221">
        <v>14.8</v>
      </c>
      <c r="AC115" s="643">
        <v>0.05</v>
      </c>
      <c r="AD115" s="507">
        <v>190</v>
      </c>
      <c r="AE115" s="674">
        <v>0</v>
      </c>
      <c r="AF115" s="639">
        <v>15306</v>
      </c>
      <c r="AG115" s="640">
        <v>582</v>
      </c>
      <c r="AH115" s="641">
        <v>1908</v>
      </c>
      <c r="AI115" s="118"/>
      <c r="AJ115" s="3" t="s">
        <v>186</v>
      </c>
      <c r="AK115" s="921" t="s">
        <v>311</v>
      </c>
      <c r="AL115" s="112">
        <v>84</v>
      </c>
      <c r="AM115" s="220">
        <v>58</v>
      </c>
      <c r="AN115" s="112">
        <v>64</v>
      </c>
      <c r="AO115" s="220">
        <v>52</v>
      </c>
    </row>
    <row r="116" spans="1:41" x14ac:dyDescent="0.2">
      <c r="A116" s="1059"/>
      <c r="B116" s="330">
        <f>南八幡!B116</f>
        <v>45848</v>
      </c>
      <c r="C116" s="434" t="str">
        <f t="shared" si="49"/>
        <v>(木)</v>
      </c>
      <c r="D116" s="560" t="s">
        <v>450</v>
      </c>
      <c r="E116" s="503">
        <v>4.7</v>
      </c>
      <c r="F116" s="504">
        <v>31</v>
      </c>
      <c r="G116" s="11">
        <v>28.5</v>
      </c>
      <c r="H116" s="221">
        <v>24</v>
      </c>
      <c r="I116" s="12">
        <v>29.6</v>
      </c>
      <c r="J116" s="219">
        <v>6.2</v>
      </c>
      <c r="K116" s="11">
        <v>7.85</v>
      </c>
      <c r="L116" s="369">
        <v>6.91</v>
      </c>
      <c r="M116" s="112">
        <v>48.9</v>
      </c>
      <c r="N116" s="220">
        <v>13.4</v>
      </c>
      <c r="O116" s="12">
        <v>26.5</v>
      </c>
      <c r="P116" s="221">
        <v>28.8</v>
      </c>
      <c r="Q116" s="635">
        <v>84</v>
      </c>
      <c r="R116" s="220">
        <v>58</v>
      </c>
      <c r="S116" s="635">
        <v>95</v>
      </c>
      <c r="T116" s="220">
        <v>92</v>
      </c>
      <c r="U116" s="635">
        <v>58</v>
      </c>
      <c r="V116" s="220">
        <v>57</v>
      </c>
      <c r="W116" s="112">
        <v>37</v>
      </c>
      <c r="X116" s="220">
        <v>35</v>
      </c>
      <c r="Y116" s="11">
        <v>28.4</v>
      </c>
      <c r="Z116" s="636">
        <v>27.3</v>
      </c>
      <c r="AA116" s="12">
        <v>28.4</v>
      </c>
      <c r="AB116" s="221">
        <v>16.399999999999999</v>
      </c>
      <c r="AC116" s="643">
        <v>0.1</v>
      </c>
      <c r="AD116" s="507">
        <v>190</v>
      </c>
      <c r="AE116" s="674">
        <v>0</v>
      </c>
      <c r="AF116" s="639">
        <v>15823</v>
      </c>
      <c r="AG116" s="640">
        <v>742</v>
      </c>
      <c r="AH116" s="641">
        <v>2114</v>
      </c>
      <c r="AI116" s="118"/>
      <c r="AJ116" s="3" t="s">
        <v>187</v>
      </c>
      <c r="AK116" s="921" t="s">
        <v>311</v>
      </c>
      <c r="AL116" s="112">
        <v>95</v>
      </c>
      <c r="AM116" s="220">
        <v>92</v>
      </c>
      <c r="AN116" s="112">
        <v>88</v>
      </c>
      <c r="AO116" s="220">
        <v>88</v>
      </c>
    </row>
    <row r="117" spans="1:41" x14ac:dyDescent="0.2">
      <c r="A117" s="1059"/>
      <c r="B117" s="330">
        <f>南八幡!B117</f>
        <v>45849</v>
      </c>
      <c r="C117" s="434" t="str">
        <f t="shared" si="49"/>
        <v>(金)</v>
      </c>
      <c r="D117" s="560" t="s">
        <v>406</v>
      </c>
      <c r="E117" s="503"/>
      <c r="F117" s="504">
        <v>22</v>
      </c>
      <c r="G117" s="11">
        <v>25</v>
      </c>
      <c r="H117" s="221">
        <v>26</v>
      </c>
      <c r="I117" s="12">
        <v>57.2</v>
      </c>
      <c r="J117" s="219">
        <v>7.7</v>
      </c>
      <c r="K117" s="11">
        <v>8.11</v>
      </c>
      <c r="L117" s="369">
        <v>6.94</v>
      </c>
      <c r="M117" s="112">
        <v>76.7</v>
      </c>
      <c r="N117" s="220">
        <v>13.7</v>
      </c>
      <c r="O117" s="12">
        <v>26.1</v>
      </c>
      <c r="P117" s="221">
        <v>30.1</v>
      </c>
      <c r="Q117" s="635">
        <v>86</v>
      </c>
      <c r="R117" s="220">
        <v>60</v>
      </c>
      <c r="S117" s="635">
        <v>91</v>
      </c>
      <c r="T117" s="220">
        <v>96</v>
      </c>
      <c r="U117" s="635">
        <v>57</v>
      </c>
      <c r="V117" s="220">
        <v>62</v>
      </c>
      <c r="W117" s="112">
        <v>34</v>
      </c>
      <c r="X117" s="220">
        <v>34</v>
      </c>
      <c r="Y117" s="11">
        <v>28.8</v>
      </c>
      <c r="Z117" s="636">
        <v>29.1</v>
      </c>
      <c r="AA117" s="12">
        <v>45.8</v>
      </c>
      <c r="AB117" s="221">
        <v>16.100000000000001</v>
      </c>
      <c r="AC117" s="643">
        <v>0.05</v>
      </c>
      <c r="AD117" s="507">
        <v>200</v>
      </c>
      <c r="AE117" s="674">
        <v>0</v>
      </c>
      <c r="AF117" s="639">
        <v>15054</v>
      </c>
      <c r="AG117" s="640">
        <v>832</v>
      </c>
      <c r="AH117" s="641">
        <v>2074</v>
      </c>
      <c r="AI117" s="118"/>
      <c r="AJ117" s="3" t="s">
        <v>188</v>
      </c>
      <c r="AK117" s="921" t="s">
        <v>311</v>
      </c>
      <c r="AL117" s="112">
        <v>58</v>
      </c>
      <c r="AM117" s="220">
        <v>57</v>
      </c>
      <c r="AN117" s="112">
        <v>56</v>
      </c>
      <c r="AO117" s="220">
        <v>56</v>
      </c>
    </row>
    <row r="118" spans="1:41" x14ac:dyDescent="0.2">
      <c r="A118" s="1059"/>
      <c r="B118" s="330">
        <f>南八幡!B118</f>
        <v>45850</v>
      </c>
      <c r="C118" s="434" t="str">
        <f t="shared" si="49"/>
        <v>(土)</v>
      </c>
      <c r="D118" s="560" t="s">
        <v>405</v>
      </c>
      <c r="E118" s="503"/>
      <c r="F118" s="504">
        <v>23</v>
      </c>
      <c r="G118" s="11">
        <v>23.5</v>
      </c>
      <c r="H118" s="221">
        <v>24.5</v>
      </c>
      <c r="I118" s="12">
        <v>47.2</v>
      </c>
      <c r="J118" s="219">
        <v>5.7</v>
      </c>
      <c r="K118" s="11">
        <v>8.49</v>
      </c>
      <c r="L118" s="369">
        <v>6.87</v>
      </c>
      <c r="M118" s="112">
        <v>68.599999999999994</v>
      </c>
      <c r="N118" s="220">
        <v>10.6</v>
      </c>
      <c r="O118" s="12">
        <v>26.2</v>
      </c>
      <c r="P118" s="221">
        <v>29.3</v>
      </c>
      <c r="Q118" s="635">
        <v>90</v>
      </c>
      <c r="R118" s="220">
        <v>61</v>
      </c>
      <c r="S118" s="635">
        <v>100</v>
      </c>
      <c r="T118" s="220">
        <v>107</v>
      </c>
      <c r="U118" s="635">
        <v>60</v>
      </c>
      <c r="V118" s="220">
        <v>61</v>
      </c>
      <c r="W118" s="112">
        <v>40</v>
      </c>
      <c r="X118" s="220">
        <v>46</v>
      </c>
      <c r="Y118" s="11">
        <v>26.6</v>
      </c>
      <c r="Z118" s="636">
        <v>27</v>
      </c>
      <c r="AA118" s="12">
        <v>31.6</v>
      </c>
      <c r="AB118" s="221">
        <v>14.9</v>
      </c>
      <c r="AC118" s="643">
        <v>0</v>
      </c>
      <c r="AD118" s="507">
        <v>190</v>
      </c>
      <c r="AE118" s="674">
        <v>0</v>
      </c>
      <c r="AF118" s="639">
        <v>15145</v>
      </c>
      <c r="AG118" s="640">
        <v>748</v>
      </c>
      <c r="AH118" s="641">
        <v>2074</v>
      </c>
      <c r="AI118" s="118"/>
      <c r="AJ118" s="3" t="s">
        <v>189</v>
      </c>
      <c r="AK118" s="921" t="s">
        <v>311</v>
      </c>
      <c r="AL118" s="112">
        <v>37</v>
      </c>
      <c r="AM118" s="220">
        <v>35</v>
      </c>
      <c r="AN118" s="112">
        <v>32</v>
      </c>
      <c r="AO118" s="220">
        <v>32</v>
      </c>
    </row>
    <row r="119" spans="1:41" x14ac:dyDescent="0.2">
      <c r="A119" s="1059"/>
      <c r="B119" s="330">
        <f>南八幡!B119</f>
        <v>45851</v>
      </c>
      <c r="C119" s="434" t="str">
        <f t="shared" si="49"/>
        <v>(日)</v>
      </c>
      <c r="D119" s="560" t="s">
        <v>414</v>
      </c>
      <c r="E119" s="503">
        <v>4.7</v>
      </c>
      <c r="F119" s="504">
        <v>26</v>
      </c>
      <c r="G119" s="11">
        <v>26</v>
      </c>
      <c r="H119" s="221">
        <v>25</v>
      </c>
      <c r="I119" s="12">
        <v>38.1</v>
      </c>
      <c r="J119" s="219">
        <v>7</v>
      </c>
      <c r="K119" s="11">
        <v>8.52</v>
      </c>
      <c r="L119" s="369">
        <v>7.05</v>
      </c>
      <c r="M119" s="112">
        <v>53.7</v>
      </c>
      <c r="N119" s="220">
        <v>12.4</v>
      </c>
      <c r="O119" s="12">
        <v>25.6</v>
      </c>
      <c r="P119" s="221">
        <v>29.9</v>
      </c>
      <c r="Q119" s="635">
        <v>91</v>
      </c>
      <c r="R119" s="220">
        <v>62</v>
      </c>
      <c r="S119" s="635">
        <v>103</v>
      </c>
      <c r="T119" s="220">
        <v>98</v>
      </c>
      <c r="U119" s="635">
        <v>63</v>
      </c>
      <c r="V119" s="220">
        <v>63</v>
      </c>
      <c r="W119" s="112">
        <v>40</v>
      </c>
      <c r="X119" s="220">
        <v>35</v>
      </c>
      <c r="Y119" s="11">
        <v>28.4</v>
      </c>
      <c r="Z119" s="636">
        <v>29.5</v>
      </c>
      <c r="AA119" s="12">
        <v>31.6</v>
      </c>
      <c r="AB119" s="221">
        <v>16.399999999999999</v>
      </c>
      <c r="AC119" s="643">
        <v>0.05</v>
      </c>
      <c r="AD119" s="507">
        <v>190</v>
      </c>
      <c r="AE119" s="674">
        <v>0</v>
      </c>
      <c r="AF119" s="639">
        <v>14678</v>
      </c>
      <c r="AG119" s="640">
        <v>749</v>
      </c>
      <c r="AH119" s="641">
        <v>1952</v>
      </c>
      <c r="AI119" s="118"/>
      <c r="AJ119" s="3" t="s">
        <v>190</v>
      </c>
      <c r="AK119" s="921" t="s">
        <v>311</v>
      </c>
      <c r="AL119" s="11">
        <v>28.4</v>
      </c>
      <c r="AM119" s="221">
        <v>27.3</v>
      </c>
      <c r="AN119" s="12">
        <v>20.6</v>
      </c>
      <c r="AO119" s="221">
        <v>23.4</v>
      </c>
    </row>
    <row r="120" spans="1:41" x14ac:dyDescent="0.2">
      <c r="A120" s="1059"/>
      <c r="B120" s="330">
        <f>南八幡!B120</f>
        <v>45852</v>
      </c>
      <c r="C120" s="434" t="str">
        <f t="shared" si="49"/>
        <v>(月)</v>
      </c>
      <c r="D120" s="560" t="s">
        <v>416</v>
      </c>
      <c r="E120" s="503">
        <v>16.600000000000001</v>
      </c>
      <c r="F120" s="504">
        <v>27</v>
      </c>
      <c r="G120" s="11">
        <v>26</v>
      </c>
      <c r="H120" s="221">
        <v>26</v>
      </c>
      <c r="I120" s="12">
        <v>43.5</v>
      </c>
      <c r="J120" s="219">
        <v>5.0999999999999996</v>
      </c>
      <c r="K120" s="11">
        <v>8.51</v>
      </c>
      <c r="L120" s="369">
        <v>6.92</v>
      </c>
      <c r="M120" s="112">
        <v>63.7</v>
      </c>
      <c r="N120" s="220">
        <v>10.4</v>
      </c>
      <c r="O120" s="12">
        <v>25</v>
      </c>
      <c r="P120" s="221">
        <v>27.2</v>
      </c>
      <c r="Q120" s="635">
        <v>85</v>
      </c>
      <c r="R120" s="220">
        <v>61</v>
      </c>
      <c r="S120" s="635">
        <v>94</v>
      </c>
      <c r="T120" s="220">
        <v>96</v>
      </c>
      <c r="U120" s="635">
        <v>62</v>
      </c>
      <c r="V120" s="220">
        <v>60</v>
      </c>
      <c r="W120" s="112">
        <v>32</v>
      </c>
      <c r="X120" s="220">
        <v>36</v>
      </c>
      <c r="Y120" s="11">
        <v>22.7</v>
      </c>
      <c r="Z120" s="636">
        <v>27</v>
      </c>
      <c r="AA120" s="12">
        <v>31</v>
      </c>
      <c r="AB120" s="221">
        <v>14.5</v>
      </c>
      <c r="AC120" s="643">
        <v>0.05</v>
      </c>
      <c r="AD120" s="507">
        <v>200</v>
      </c>
      <c r="AE120" s="674">
        <v>0</v>
      </c>
      <c r="AF120" s="639">
        <v>15354</v>
      </c>
      <c r="AG120" s="640">
        <v>832</v>
      </c>
      <c r="AH120" s="641">
        <v>2196</v>
      </c>
      <c r="AI120" s="118"/>
      <c r="AJ120" s="3" t="s">
        <v>286</v>
      </c>
      <c r="AK120" s="921" t="s">
        <v>311</v>
      </c>
      <c r="AL120" s="11">
        <v>28.4</v>
      </c>
      <c r="AM120" s="221">
        <v>16.399999999999999</v>
      </c>
      <c r="AN120" s="12">
        <v>30.3</v>
      </c>
      <c r="AO120" s="221">
        <v>15.8</v>
      </c>
    </row>
    <row r="121" spans="1:41" x14ac:dyDescent="0.2">
      <c r="A121" s="1059"/>
      <c r="B121" s="330">
        <f>南八幡!B121</f>
        <v>45853</v>
      </c>
      <c r="C121" s="434" t="str">
        <f t="shared" si="49"/>
        <v>(火)</v>
      </c>
      <c r="D121" s="560" t="s">
        <v>404</v>
      </c>
      <c r="E121" s="503">
        <v>33</v>
      </c>
      <c r="F121" s="504">
        <v>28</v>
      </c>
      <c r="G121" s="11">
        <v>26</v>
      </c>
      <c r="H121" s="221">
        <v>26</v>
      </c>
      <c r="I121" s="12">
        <v>40.700000000000003</v>
      </c>
      <c r="J121" s="219">
        <v>6.4</v>
      </c>
      <c r="K121" s="11">
        <v>8.49</v>
      </c>
      <c r="L121" s="369">
        <v>6.9</v>
      </c>
      <c r="M121" s="112">
        <v>69.8</v>
      </c>
      <c r="N121" s="220">
        <v>12</v>
      </c>
      <c r="O121" s="12">
        <v>23.1</v>
      </c>
      <c r="P121" s="221">
        <v>29.1</v>
      </c>
      <c r="Q121" s="635">
        <v>80</v>
      </c>
      <c r="R121" s="220">
        <v>54</v>
      </c>
      <c r="S121" s="635">
        <v>96</v>
      </c>
      <c r="T121" s="220">
        <v>94</v>
      </c>
      <c r="U121" s="635">
        <v>62</v>
      </c>
      <c r="V121" s="220">
        <v>56</v>
      </c>
      <c r="W121" s="112">
        <v>34</v>
      </c>
      <c r="X121" s="220">
        <v>38</v>
      </c>
      <c r="Y121" s="11">
        <v>24.9</v>
      </c>
      <c r="Z121" s="636">
        <v>24.9</v>
      </c>
      <c r="AA121" s="12">
        <v>31.3</v>
      </c>
      <c r="AB121" s="221">
        <v>15.8</v>
      </c>
      <c r="AC121" s="643">
        <v>0.05</v>
      </c>
      <c r="AD121" s="507">
        <v>210</v>
      </c>
      <c r="AE121" s="674">
        <v>0</v>
      </c>
      <c r="AF121" s="639">
        <v>14843</v>
      </c>
      <c r="AG121" s="640">
        <v>750</v>
      </c>
      <c r="AH121" s="641">
        <v>1952</v>
      </c>
      <c r="AI121" s="118"/>
      <c r="AJ121" s="3" t="s">
        <v>287</v>
      </c>
      <c r="AK121" s="921" t="s">
        <v>311</v>
      </c>
      <c r="AL121" s="454"/>
      <c r="AM121" s="455">
        <v>0</v>
      </c>
      <c r="AN121" s="454"/>
      <c r="AO121" s="455">
        <v>0</v>
      </c>
    </row>
    <row r="122" spans="1:41" x14ac:dyDescent="0.2">
      <c r="A122" s="1059"/>
      <c r="B122" s="330">
        <f>南八幡!B122</f>
        <v>45854</v>
      </c>
      <c r="C122" s="434" t="str">
        <f t="shared" si="49"/>
        <v>(水)</v>
      </c>
      <c r="D122" s="560" t="s">
        <v>414</v>
      </c>
      <c r="E122" s="503">
        <v>13.3</v>
      </c>
      <c r="F122" s="504">
        <v>27</v>
      </c>
      <c r="G122" s="11">
        <v>24</v>
      </c>
      <c r="H122" s="221">
        <v>26</v>
      </c>
      <c r="I122" s="12">
        <v>27.2</v>
      </c>
      <c r="J122" s="219">
        <v>5.7</v>
      </c>
      <c r="K122" s="11">
        <v>7.91</v>
      </c>
      <c r="L122" s="369">
        <v>6.95</v>
      </c>
      <c r="M122" s="112">
        <v>43.9</v>
      </c>
      <c r="N122" s="220">
        <v>11.3</v>
      </c>
      <c r="O122" s="12">
        <v>21.3</v>
      </c>
      <c r="P122" s="221">
        <v>27.2</v>
      </c>
      <c r="Q122" s="635">
        <v>77</v>
      </c>
      <c r="R122" s="220">
        <v>55</v>
      </c>
      <c r="S122" s="635">
        <v>89</v>
      </c>
      <c r="T122" s="220">
        <v>94</v>
      </c>
      <c r="U122" s="635">
        <v>57</v>
      </c>
      <c r="V122" s="220">
        <v>61</v>
      </c>
      <c r="W122" s="112">
        <v>32</v>
      </c>
      <c r="X122" s="220">
        <v>33</v>
      </c>
      <c r="Y122" s="11">
        <v>21.3</v>
      </c>
      <c r="Z122" s="636">
        <v>28.4</v>
      </c>
      <c r="AA122" s="12">
        <v>23.4</v>
      </c>
      <c r="AB122" s="221">
        <v>15</v>
      </c>
      <c r="AC122" s="643">
        <v>0.05</v>
      </c>
      <c r="AD122" s="507">
        <v>190</v>
      </c>
      <c r="AE122" s="674">
        <v>0</v>
      </c>
      <c r="AF122" s="639">
        <v>14859</v>
      </c>
      <c r="AG122" s="640">
        <v>416</v>
      </c>
      <c r="AH122" s="641">
        <v>2074</v>
      </c>
      <c r="AI122" s="118"/>
      <c r="AJ122" s="3" t="s">
        <v>191</v>
      </c>
      <c r="AK122" s="921" t="s">
        <v>311</v>
      </c>
      <c r="AL122" s="112" t="s">
        <v>24</v>
      </c>
      <c r="AM122" s="220">
        <v>190</v>
      </c>
      <c r="AN122" s="274">
        <v>210</v>
      </c>
      <c r="AO122" s="220">
        <v>180</v>
      </c>
    </row>
    <row r="123" spans="1:41" x14ac:dyDescent="0.2">
      <c r="A123" s="1059"/>
      <c r="B123" s="330">
        <f>南八幡!B123</f>
        <v>45855</v>
      </c>
      <c r="C123" s="434" t="str">
        <f t="shared" si="49"/>
        <v>(木)</v>
      </c>
      <c r="D123" s="560" t="s">
        <v>405</v>
      </c>
      <c r="E123" s="503"/>
      <c r="F123" s="504">
        <v>29</v>
      </c>
      <c r="G123" s="11">
        <v>26</v>
      </c>
      <c r="H123" s="221">
        <v>23</v>
      </c>
      <c r="I123" s="12">
        <v>27.8</v>
      </c>
      <c r="J123" s="219">
        <v>5.3</v>
      </c>
      <c r="K123" s="11">
        <v>7.85</v>
      </c>
      <c r="L123" s="369">
        <v>7.19</v>
      </c>
      <c r="M123" s="112">
        <v>43.8</v>
      </c>
      <c r="N123" s="220">
        <v>7.2</v>
      </c>
      <c r="O123" s="12">
        <v>22.7</v>
      </c>
      <c r="P123" s="221">
        <v>25.6</v>
      </c>
      <c r="Q123" s="635">
        <v>75</v>
      </c>
      <c r="R123" s="220">
        <v>48</v>
      </c>
      <c r="S123" s="635">
        <v>90</v>
      </c>
      <c r="T123" s="220">
        <v>90</v>
      </c>
      <c r="U123" s="635">
        <v>56</v>
      </c>
      <c r="V123" s="220">
        <v>58</v>
      </c>
      <c r="W123" s="112">
        <v>34</v>
      </c>
      <c r="X123" s="220">
        <v>32</v>
      </c>
      <c r="Y123" s="11">
        <v>24.1</v>
      </c>
      <c r="Z123" s="636">
        <v>23.4</v>
      </c>
      <c r="AA123" s="12">
        <v>22.8</v>
      </c>
      <c r="AB123" s="221">
        <v>12</v>
      </c>
      <c r="AC123" s="643">
        <v>0.05</v>
      </c>
      <c r="AD123" s="507">
        <v>190</v>
      </c>
      <c r="AE123" s="674">
        <v>0</v>
      </c>
      <c r="AF123" s="639">
        <v>14384</v>
      </c>
      <c r="AG123" s="640">
        <v>332</v>
      </c>
      <c r="AH123" s="641">
        <v>2074</v>
      </c>
      <c r="AI123" s="118"/>
      <c r="AJ123" s="3" t="s">
        <v>192</v>
      </c>
      <c r="AK123" s="921" t="s">
        <v>311</v>
      </c>
      <c r="AL123" s="279" t="s">
        <v>24</v>
      </c>
      <c r="AM123" s="270">
        <v>0</v>
      </c>
      <c r="AN123" s="269">
        <v>1.1499999999999999</v>
      </c>
      <c r="AO123" s="270">
        <v>0.2</v>
      </c>
    </row>
    <row r="124" spans="1:41" x14ac:dyDescent="0.2">
      <c r="A124" s="1059"/>
      <c r="B124" s="330">
        <f>南八幡!B124</f>
        <v>45856</v>
      </c>
      <c r="C124" s="434" t="str">
        <f t="shared" si="49"/>
        <v>(金)</v>
      </c>
      <c r="D124" s="560" t="s">
        <v>405</v>
      </c>
      <c r="E124" s="503"/>
      <c r="F124" s="504">
        <v>30</v>
      </c>
      <c r="G124" s="11">
        <v>27</v>
      </c>
      <c r="H124" s="221">
        <v>26</v>
      </c>
      <c r="I124" s="12">
        <v>24.9</v>
      </c>
      <c r="J124" s="219">
        <v>6.2</v>
      </c>
      <c r="K124" s="11">
        <v>7.88</v>
      </c>
      <c r="L124" s="369">
        <v>7.17</v>
      </c>
      <c r="M124" s="112">
        <v>39.9</v>
      </c>
      <c r="N124" s="220">
        <v>10.6</v>
      </c>
      <c r="O124" s="12">
        <v>21.1</v>
      </c>
      <c r="P124" s="221">
        <v>25.5</v>
      </c>
      <c r="Q124" s="635">
        <v>67</v>
      </c>
      <c r="R124" s="220">
        <v>52</v>
      </c>
      <c r="S124" s="635">
        <v>84</v>
      </c>
      <c r="T124" s="220">
        <v>90</v>
      </c>
      <c r="U124" s="635">
        <v>54</v>
      </c>
      <c r="V124" s="220">
        <v>58</v>
      </c>
      <c r="W124" s="112">
        <v>30</v>
      </c>
      <c r="X124" s="220">
        <v>32</v>
      </c>
      <c r="Y124" s="11">
        <v>20.6</v>
      </c>
      <c r="Z124" s="636">
        <v>20.6</v>
      </c>
      <c r="AA124" s="12">
        <v>22.8</v>
      </c>
      <c r="AB124" s="221">
        <v>11.1</v>
      </c>
      <c r="AC124" s="643">
        <v>0</v>
      </c>
      <c r="AD124" s="507">
        <v>190</v>
      </c>
      <c r="AE124" s="674">
        <v>0</v>
      </c>
      <c r="AF124" s="639">
        <v>15318</v>
      </c>
      <c r="AG124" s="640">
        <v>416</v>
      </c>
      <c r="AH124" s="641">
        <v>2196</v>
      </c>
      <c r="AI124" s="118"/>
      <c r="AJ124" s="3" t="s">
        <v>288</v>
      </c>
      <c r="AK124" s="921" t="s">
        <v>311</v>
      </c>
      <c r="AL124" s="280" t="s">
        <v>24</v>
      </c>
      <c r="AM124" s="281" t="s">
        <v>24</v>
      </c>
      <c r="AN124" s="267">
        <v>0</v>
      </c>
      <c r="AO124" s="268">
        <v>0</v>
      </c>
    </row>
    <row r="125" spans="1:41" x14ac:dyDescent="0.2">
      <c r="A125" s="1059"/>
      <c r="B125" s="330">
        <f>南八幡!B125</f>
        <v>45857</v>
      </c>
      <c r="C125" s="434" t="str">
        <f t="shared" si="49"/>
        <v>(土)</v>
      </c>
      <c r="D125" s="560" t="s">
        <v>405</v>
      </c>
      <c r="E125" s="503"/>
      <c r="F125" s="504">
        <v>29</v>
      </c>
      <c r="G125" s="11">
        <v>25</v>
      </c>
      <c r="H125" s="221">
        <v>24</v>
      </c>
      <c r="I125" s="12">
        <v>30.6</v>
      </c>
      <c r="J125" s="219">
        <v>7.8</v>
      </c>
      <c r="K125" s="11">
        <v>8.4</v>
      </c>
      <c r="L125" s="369">
        <v>7.21</v>
      </c>
      <c r="M125" s="112">
        <v>46.7</v>
      </c>
      <c r="N125" s="220">
        <v>11.5</v>
      </c>
      <c r="O125" s="12">
        <v>21.5</v>
      </c>
      <c r="P125" s="221">
        <v>24.9</v>
      </c>
      <c r="Q125" s="635">
        <v>71</v>
      </c>
      <c r="R125" s="220">
        <v>53</v>
      </c>
      <c r="S125" s="635">
        <v>90</v>
      </c>
      <c r="T125" s="220">
        <v>91</v>
      </c>
      <c r="U125" s="635">
        <v>56</v>
      </c>
      <c r="V125" s="220">
        <v>59</v>
      </c>
      <c r="W125" s="112">
        <v>34</v>
      </c>
      <c r="X125" s="220">
        <v>32</v>
      </c>
      <c r="Y125" s="11">
        <v>23.1</v>
      </c>
      <c r="Z125" s="636">
        <v>19.899999999999999</v>
      </c>
      <c r="AA125" s="12">
        <v>26.7</v>
      </c>
      <c r="AB125" s="221">
        <v>13.6</v>
      </c>
      <c r="AC125" s="643">
        <v>0</v>
      </c>
      <c r="AD125" s="507">
        <v>190</v>
      </c>
      <c r="AE125" s="674">
        <v>0</v>
      </c>
      <c r="AF125" s="639">
        <v>13340</v>
      </c>
      <c r="AG125" s="640">
        <v>306</v>
      </c>
      <c r="AH125" s="641">
        <v>1830</v>
      </c>
      <c r="AI125" s="118"/>
      <c r="AJ125" s="3" t="s">
        <v>199</v>
      </c>
      <c r="AK125" s="921" t="s">
        <v>311</v>
      </c>
      <c r="AL125" s="11" t="s">
        <v>24</v>
      </c>
      <c r="AM125" s="219" t="s">
        <v>24</v>
      </c>
      <c r="AN125" s="274">
        <v>62</v>
      </c>
      <c r="AO125" s="286">
        <v>10.3</v>
      </c>
    </row>
    <row r="126" spans="1:41" x14ac:dyDescent="0.2">
      <c r="A126" s="1059"/>
      <c r="B126" s="330">
        <f>南八幡!B126</f>
        <v>45858</v>
      </c>
      <c r="C126" s="434" t="str">
        <f t="shared" si="49"/>
        <v>(日)</v>
      </c>
      <c r="D126" s="560" t="s">
        <v>405</v>
      </c>
      <c r="E126" s="503"/>
      <c r="F126" s="504">
        <v>29</v>
      </c>
      <c r="G126" s="11">
        <v>27.5</v>
      </c>
      <c r="H126" s="221">
        <v>27</v>
      </c>
      <c r="I126" s="12">
        <v>32.5</v>
      </c>
      <c r="J126" s="219">
        <v>7.8</v>
      </c>
      <c r="K126" s="11">
        <v>7.79</v>
      </c>
      <c r="L126" s="369">
        <v>6.86</v>
      </c>
      <c r="M126" s="112">
        <v>46.2</v>
      </c>
      <c r="N126" s="220">
        <v>10</v>
      </c>
      <c r="O126" s="12">
        <v>21</v>
      </c>
      <c r="P126" s="221">
        <v>25.7</v>
      </c>
      <c r="Q126" s="635">
        <v>77</v>
      </c>
      <c r="R126" s="220">
        <v>52</v>
      </c>
      <c r="S126" s="635">
        <v>89</v>
      </c>
      <c r="T126" s="220">
        <v>88</v>
      </c>
      <c r="U126" s="635">
        <v>62</v>
      </c>
      <c r="V126" s="220">
        <v>58</v>
      </c>
      <c r="W126" s="112">
        <v>27</v>
      </c>
      <c r="X126" s="220">
        <v>30</v>
      </c>
      <c r="Y126" s="11">
        <v>20.2</v>
      </c>
      <c r="Z126" s="636">
        <v>20.6</v>
      </c>
      <c r="AA126" s="12">
        <v>23.5</v>
      </c>
      <c r="AB126" s="221">
        <v>12</v>
      </c>
      <c r="AC126" s="643">
        <v>0.1</v>
      </c>
      <c r="AD126" s="507">
        <v>190</v>
      </c>
      <c r="AE126" s="674">
        <v>0</v>
      </c>
      <c r="AF126" s="639">
        <v>13563</v>
      </c>
      <c r="AG126" s="640">
        <v>416</v>
      </c>
      <c r="AH126" s="641">
        <v>1952</v>
      </c>
      <c r="AI126" s="118"/>
      <c r="AJ126" s="3" t="s">
        <v>289</v>
      </c>
      <c r="AK126" s="921"/>
      <c r="AL126" s="11" t="s">
        <v>24</v>
      </c>
      <c r="AM126" s="219" t="s">
        <v>24</v>
      </c>
      <c r="AN126" s="136">
        <v>0.38</v>
      </c>
      <c r="AO126" s="224">
        <v>-1.52</v>
      </c>
    </row>
    <row r="127" spans="1:41" x14ac:dyDescent="0.2">
      <c r="A127" s="1059"/>
      <c r="B127" s="330">
        <f>南八幡!B127</f>
        <v>45859</v>
      </c>
      <c r="C127" s="434" t="str">
        <f t="shared" si="49"/>
        <v>(月)</v>
      </c>
      <c r="D127" s="560" t="s">
        <v>405</v>
      </c>
      <c r="E127" s="503"/>
      <c r="F127" s="504">
        <v>30</v>
      </c>
      <c r="G127" s="11">
        <v>26</v>
      </c>
      <c r="H127" s="221">
        <v>27.5</v>
      </c>
      <c r="I127" s="12">
        <v>26.9</v>
      </c>
      <c r="J127" s="219">
        <v>5.3</v>
      </c>
      <c r="K127" s="11">
        <v>8.15</v>
      </c>
      <c r="L127" s="369">
        <v>6.87</v>
      </c>
      <c r="M127" s="112">
        <v>40.299999999999997</v>
      </c>
      <c r="N127" s="220">
        <v>8.6999999999999993</v>
      </c>
      <c r="O127" s="12">
        <v>22.4</v>
      </c>
      <c r="P127" s="221">
        <v>24.3</v>
      </c>
      <c r="Q127" s="635">
        <v>80</v>
      </c>
      <c r="R127" s="220">
        <v>54</v>
      </c>
      <c r="S127" s="635">
        <v>86</v>
      </c>
      <c r="T127" s="220">
        <v>86</v>
      </c>
      <c r="U127" s="635">
        <v>59</v>
      </c>
      <c r="V127" s="220">
        <v>58</v>
      </c>
      <c r="W127" s="112">
        <v>27</v>
      </c>
      <c r="X127" s="220">
        <v>28</v>
      </c>
      <c r="Y127" s="11">
        <v>19.899999999999999</v>
      </c>
      <c r="Z127" s="636">
        <v>21.3</v>
      </c>
      <c r="AA127" s="12">
        <v>27.7</v>
      </c>
      <c r="AB127" s="221">
        <v>13.7</v>
      </c>
      <c r="AC127" s="643">
        <v>0.05</v>
      </c>
      <c r="AD127" s="507">
        <v>190</v>
      </c>
      <c r="AE127" s="674">
        <v>0</v>
      </c>
      <c r="AF127" s="639">
        <v>15049</v>
      </c>
      <c r="AG127" s="640">
        <v>416</v>
      </c>
      <c r="AH127" s="641">
        <v>2074</v>
      </c>
      <c r="AI127" s="118"/>
      <c r="AJ127" s="3" t="s">
        <v>14</v>
      </c>
      <c r="AK127" s="921" t="s">
        <v>311</v>
      </c>
      <c r="AL127" s="136">
        <v>16</v>
      </c>
      <c r="AM127" s="224">
        <v>7.4</v>
      </c>
      <c r="AN127" s="136">
        <v>12</v>
      </c>
      <c r="AO127" s="224">
        <v>7.2</v>
      </c>
    </row>
    <row r="128" spans="1:41" x14ac:dyDescent="0.2">
      <c r="A128" s="1059"/>
      <c r="B128" s="330">
        <f>南八幡!B128</f>
        <v>45860</v>
      </c>
      <c r="C128" s="434" t="str">
        <f t="shared" si="49"/>
        <v>(火)</v>
      </c>
      <c r="D128" s="560" t="s">
        <v>405</v>
      </c>
      <c r="E128" s="503"/>
      <c r="F128" s="504">
        <v>30</v>
      </c>
      <c r="G128" s="11">
        <v>27</v>
      </c>
      <c r="H128" s="221">
        <v>27</v>
      </c>
      <c r="I128" s="12">
        <v>34.9</v>
      </c>
      <c r="J128" s="219">
        <v>5.4</v>
      </c>
      <c r="K128" s="11">
        <v>8.43</v>
      </c>
      <c r="L128" s="369">
        <v>6.76</v>
      </c>
      <c r="M128" s="112">
        <v>49.7</v>
      </c>
      <c r="N128" s="220">
        <v>9.3000000000000007</v>
      </c>
      <c r="O128" s="12">
        <v>21.3</v>
      </c>
      <c r="P128" s="221">
        <v>26</v>
      </c>
      <c r="Q128" s="635">
        <v>79</v>
      </c>
      <c r="R128" s="220">
        <v>53</v>
      </c>
      <c r="S128" s="635">
        <v>90</v>
      </c>
      <c r="T128" s="220">
        <v>88</v>
      </c>
      <c r="U128" s="635">
        <v>60</v>
      </c>
      <c r="V128" s="220">
        <v>58</v>
      </c>
      <c r="W128" s="112">
        <v>30</v>
      </c>
      <c r="X128" s="220">
        <v>30</v>
      </c>
      <c r="Y128" s="11">
        <v>19.899999999999999</v>
      </c>
      <c r="Z128" s="636">
        <v>23.4</v>
      </c>
      <c r="AA128" s="12">
        <v>26.2</v>
      </c>
      <c r="AB128" s="221">
        <v>12.6</v>
      </c>
      <c r="AC128" s="643">
        <v>0.1</v>
      </c>
      <c r="AD128" s="507">
        <v>180</v>
      </c>
      <c r="AE128" s="674">
        <v>0</v>
      </c>
      <c r="AF128" s="639">
        <v>13845</v>
      </c>
      <c r="AG128" s="640">
        <v>499</v>
      </c>
      <c r="AH128" s="641">
        <v>1928</v>
      </c>
      <c r="AI128" s="118"/>
      <c r="AJ128" s="3" t="s">
        <v>15</v>
      </c>
      <c r="AK128" s="921" t="s">
        <v>311</v>
      </c>
      <c r="AL128" s="136">
        <v>5.8</v>
      </c>
      <c r="AM128" s="224">
        <v>2.2999999999999998</v>
      </c>
      <c r="AN128" s="13" t="s">
        <v>24</v>
      </c>
      <c r="AO128" s="223" t="s">
        <v>24</v>
      </c>
    </row>
    <row r="129" spans="1:42" x14ac:dyDescent="0.2">
      <c r="A129" s="1059"/>
      <c r="B129" s="330">
        <f>南八幡!B129</f>
        <v>45861</v>
      </c>
      <c r="C129" s="434" t="str">
        <f t="shared" si="49"/>
        <v>(水)</v>
      </c>
      <c r="D129" s="560" t="s">
        <v>405</v>
      </c>
      <c r="E129" s="503"/>
      <c r="F129" s="504">
        <v>30</v>
      </c>
      <c r="G129" s="11">
        <v>28.5</v>
      </c>
      <c r="H129" s="221">
        <v>28</v>
      </c>
      <c r="I129" s="12">
        <v>37.1</v>
      </c>
      <c r="J129" s="219">
        <v>6.4</v>
      </c>
      <c r="K129" s="11">
        <v>7.87</v>
      </c>
      <c r="L129" s="369">
        <v>7.1</v>
      </c>
      <c r="M129" s="112">
        <v>46.8</v>
      </c>
      <c r="N129" s="220">
        <v>11</v>
      </c>
      <c r="O129" s="12">
        <v>21.7</v>
      </c>
      <c r="P129" s="221">
        <v>26</v>
      </c>
      <c r="Q129" s="635">
        <v>78</v>
      </c>
      <c r="R129" s="220">
        <v>50</v>
      </c>
      <c r="S129" s="635">
        <v>84</v>
      </c>
      <c r="T129" s="220">
        <v>83</v>
      </c>
      <c r="U129" s="635">
        <v>56</v>
      </c>
      <c r="V129" s="220">
        <v>52</v>
      </c>
      <c r="W129" s="112">
        <v>28</v>
      </c>
      <c r="X129" s="220">
        <v>31</v>
      </c>
      <c r="Y129" s="11">
        <v>24.5</v>
      </c>
      <c r="Z129" s="636">
        <v>22.7</v>
      </c>
      <c r="AA129" s="12">
        <v>27.5</v>
      </c>
      <c r="AB129" s="221">
        <v>14.7</v>
      </c>
      <c r="AC129" s="643">
        <v>0.05</v>
      </c>
      <c r="AD129" s="507">
        <v>200</v>
      </c>
      <c r="AE129" s="674">
        <v>0</v>
      </c>
      <c r="AF129" s="639">
        <v>14980</v>
      </c>
      <c r="AG129" s="640">
        <v>416</v>
      </c>
      <c r="AH129" s="641">
        <v>2196</v>
      </c>
      <c r="AI129" s="118"/>
      <c r="AJ129" s="3" t="s">
        <v>193</v>
      </c>
      <c r="AK129" s="921" t="s">
        <v>311</v>
      </c>
      <c r="AL129" s="136">
        <v>8.4</v>
      </c>
      <c r="AM129" s="224">
        <v>6.1</v>
      </c>
      <c r="AN129" s="13" t="s">
        <v>24</v>
      </c>
      <c r="AO129" s="223" t="s">
        <v>24</v>
      </c>
    </row>
    <row r="130" spans="1:42" x14ac:dyDescent="0.2">
      <c r="A130" s="1059"/>
      <c r="B130" s="330">
        <f>南八幡!B130</f>
        <v>45862</v>
      </c>
      <c r="C130" s="434" t="str">
        <f t="shared" si="49"/>
        <v>(木)</v>
      </c>
      <c r="D130" s="560" t="s">
        <v>405</v>
      </c>
      <c r="E130" s="503"/>
      <c r="F130" s="504">
        <v>30</v>
      </c>
      <c r="G130" s="11">
        <v>29</v>
      </c>
      <c r="H130" s="221">
        <v>28</v>
      </c>
      <c r="I130" s="12">
        <v>37.200000000000003</v>
      </c>
      <c r="J130" s="219">
        <v>5.4</v>
      </c>
      <c r="K130" s="11">
        <v>7.85</v>
      </c>
      <c r="L130" s="369">
        <v>6.78</v>
      </c>
      <c r="M130" s="112">
        <v>52.3</v>
      </c>
      <c r="N130" s="220">
        <v>16.7</v>
      </c>
      <c r="O130" s="12">
        <v>21.1</v>
      </c>
      <c r="P130" s="221">
        <v>26.3</v>
      </c>
      <c r="Q130" s="635">
        <v>71</v>
      </c>
      <c r="R130" s="220">
        <v>60</v>
      </c>
      <c r="S130" s="635">
        <v>83</v>
      </c>
      <c r="T130" s="220">
        <v>94</v>
      </c>
      <c r="U130" s="635">
        <v>54</v>
      </c>
      <c r="V130" s="220">
        <v>59</v>
      </c>
      <c r="W130" s="112">
        <v>29</v>
      </c>
      <c r="X130" s="220">
        <v>35</v>
      </c>
      <c r="Y130" s="11">
        <v>21.3</v>
      </c>
      <c r="Z130" s="636">
        <v>23.1</v>
      </c>
      <c r="AA130" s="12">
        <v>27.7</v>
      </c>
      <c r="AB130" s="221">
        <v>14.7</v>
      </c>
      <c r="AC130" s="643">
        <v>0</v>
      </c>
      <c r="AD130" s="507">
        <v>210</v>
      </c>
      <c r="AE130" s="674">
        <v>0</v>
      </c>
      <c r="AF130" s="639">
        <v>14088</v>
      </c>
      <c r="AG130" s="640">
        <v>333</v>
      </c>
      <c r="AH130" s="641">
        <v>1376</v>
      </c>
      <c r="AI130" s="118"/>
      <c r="AJ130" s="3" t="s">
        <v>16</v>
      </c>
      <c r="AK130" s="921" t="s">
        <v>311</v>
      </c>
      <c r="AL130" s="303">
        <v>0</v>
      </c>
      <c r="AM130" s="304">
        <v>0.7</v>
      </c>
      <c r="AN130" s="282" t="s">
        <v>24</v>
      </c>
      <c r="AO130" s="283" t="s">
        <v>24</v>
      </c>
    </row>
    <row r="131" spans="1:42" x14ac:dyDescent="0.2">
      <c r="A131" s="1059"/>
      <c r="B131" s="330">
        <f>南八幡!B131</f>
        <v>45863</v>
      </c>
      <c r="C131" s="434" t="str">
        <f t="shared" si="49"/>
        <v>(金)</v>
      </c>
      <c r="D131" s="560" t="s">
        <v>405</v>
      </c>
      <c r="E131" s="503"/>
      <c r="F131" s="504">
        <v>30</v>
      </c>
      <c r="G131" s="11">
        <v>28</v>
      </c>
      <c r="H131" s="221">
        <v>28</v>
      </c>
      <c r="I131" s="12">
        <v>32.799999999999997</v>
      </c>
      <c r="J131" s="219">
        <v>8</v>
      </c>
      <c r="K131" s="11">
        <v>7.86</v>
      </c>
      <c r="L131" s="369">
        <v>6.74</v>
      </c>
      <c r="M131" s="112">
        <v>48.6</v>
      </c>
      <c r="N131" s="220">
        <v>14.2</v>
      </c>
      <c r="O131" s="12">
        <v>23.7</v>
      </c>
      <c r="P131" s="221">
        <v>26.3</v>
      </c>
      <c r="Q131" s="635">
        <v>76</v>
      </c>
      <c r="R131" s="220">
        <v>54</v>
      </c>
      <c r="S131" s="635">
        <v>84</v>
      </c>
      <c r="T131" s="220">
        <v>86</v>
      </c>
      <c r="U131" s="635">
        <v>56</v>
      </c>
      <c r="V131" s="220">
        <v>58</v>
      </c>
      <c r="W131" s="112">
        <v>28</v>
      </c>
      <c r="X131" s="220">
        <v>28</v>
      </c>
      <c r="Y131" s="11">
        <v>21.3</v>
      </c>
      <c r="Z131" s="636">
        <v>23.4</v>
      </c>
      <c r="AA131" s="12">
        <v>27.8</v>
      </c>
      <c r="AB131" s="221">
        <v>14.9</v>
      </c>
      <c r="AC131" s="643">
        <v>0</v>
      </c>
      <c r="AD131" s="507">
        <v>200</v>
      </c>
      <c r="AE131" s="674">
        <v>0</v>
      </c>
      <c r="AF131" s="639">
        <v>14336</v>
      </c>
      <c r="AG131" s="640">
        <v>499</v>
      </c>
      <c r="AH131" s="641">
        <v>2074</v>
      </c>
      <c r="AI131" s="118"/>
      <c r="AJ131" s="3" t="s">
        <v>195</v>
      </c>
      <c r="AK131" s="921" t="s">
        <v>311</v>
      </c>
      <c r="AL131" s="138">
        <v>1.7</v>
      </c>
      <c r="AM131" s="225">
        <v>1.3</v>
      </c>
      <c r="AN131" s="13" t="s">
        <v>24</v>
      </c>
      <c r="AO131" s="223" t="s">
        <v>24</v>
      </c>
    </row>
    <row r="132" spans="1:42" x14ac:dyDescent="0.2">
      <c r="A132" s="1059"/>
      <c r="B132" s="330">
        <f>南八幡!B132</f>
        <v>45864</v>
      </c>
      <c r="C132" s="434" t="str">
        <f t="shared" si="49"/>
        <v>(土)</v>
      </c>
      <c r="D132" s="560" t="s">
        <v>405</v>
      </c>
      <c r="E132" s="503"/>
      <c r="F132" s="504">
        <v>30</v>
      </c>
      <c r="G132" s="11">
        <v>28</v>
      </c>
      <c r="H132" s="221">
        <v>28.5</v>
      </c>
      <c r="I132" s="12">
        <v>34.299999999999997</v>
      </c>
      <c r="J132" s="219">
        <v>7.3</v>
      </c>
      <c r="K132" s="11">
        <v>7.86</v>
      </c>
      <c r="L132" s="369">
        <v>6.73</v>
      </c>
      <c r="M132" s="112">
        <v>53</v>
      </c>
      <c r="N132" s="220">
        <v>12.1</v>
      </c>
      <c r="O132" s="12">
        <v>24</v>
      </c>
      <c r="P132" s="221">
        <v>26</v>
      </c>
      <c r="Q132" s="635">
        <v>74</v>
      </c>
      <c r="R132" s="220">
        <v>50</v>
      </c>
      <c r="S132" s="635">
        <v>85</v>
      </c>
      <c r="T132" s="220">
        <v>88</v>
      </c>
      <c r="U132" s="635">
        <v>50</v>
      </c>
      <c r="V132" s="220">
        <v>56</v>
      </c>
      <c r="W132" s="112">
        <v>35</v>
      </c>
      <c r="X132" s="220">
        <v>32</v>
      </c>
      <c r="Y132" s="11">
        <v>22.7</v>
      </c>
      <c r="Z132" s="636">
        <v>24.1</v>
      </c>
      <c r="AA132" s="12">
        <v>30</v>
      </c>
      <c r="AB132" s="221">
        <v>14.2</v>
      </c>
      <c r="AC132" s="643">
        <v>0</v>
      </c>
      <c r="AD132" s="507">
        <v>190</v>
      </c>
      <c r="AE132" s="674">
        <v>0</v>
      </c>
      <c r="AF132" s="639">
        <v>14237</v>
      </c>
      <c r="AG132" s="640">
        <v>333</v>
      </c>
      <c r="AH132" s="641">
        <v>1952</v>
      </c>
      <c r="AI132" s="118"/>
      <c r="AJ132" s="3" t="s">
        <v>196</v>
      </c>
      <c r="AK132" s="921" t="s">
        <v>311</v>
      </c>
      <c r="AL132" s="305">
        <v>0.22</v>
      </c>
      <c r="AM132" s="306">
        <v>0</v>
      </c>
      <c r="AN132" s="284" t="s">
        <v>24</v>
      </c>
      <c r="AO132" s="285" t="s">
        <v>24</v>
      </c>
    </row>
    <row r="133" spans="1:42" x14ac:dyDescent="0.2">
      <c r="A133" s="1059"/>
      <c r="B133" s="330">
        <f>南八幡!B133</f>
        <v>45865</v>
      </c>
      <c r="C133" s="434" t="str">
        <f t="shared" si="49"/>
        <v>(日)</v>
      </c>
      <c r="D133" s="560" t="s">
        <v>405</v>
      </c>
      <c r="E133" s="503"/>
      <c r="F133" s="504">
        <v>31</v>
      </c>
      <c r="G133" s="11">
        <v>29</v>
      </c>
      <c r="H133" s="221">
        <v>28.5</v>
      </c>
      <c r="I133" s="12">
        <v>49.1</v>
      </c>
      <c r="J133" s="219">
        <v>9.8000000000000007</v>
      </c>
      <c r="K133" s="11">
        <v>8.5500000000000007</v>
      </c>
      <c r="L133" s="369">
        <v>6.74</v>
      </c>
      <c r="M133" s="112">
        <v>57.9</v>
      </c>
      <c r="N133" s="220">
        <v>12.8</v>
      </c>
      <c r="O133" s="12">
        <v>21.8</v>
      </c>
      <c r="P133" s="221">
        <v>26.6</v>
      </c>
      <c r="Q133" s="635">
        <v>64</v>
      </c>
      <c r="R133" s="220">
        <v>52</v>
      </c>
      <c r="S133" s="635">
        <v>88</v>
      </c>
      <c r="T133" s="220">
        <v>88</v>
      </c>
      <c r="U133" s="635">
        <v>56</v>
      </c>
      <c r="V133" s="220">
        <v>56</v>
      </c>
      <c r="W133" s="112">
        <v>32</v>
      </c>
      <c r="X133" s="220">
        <v>32</v>
      </c>
      <c r="Y133" s="11">
        <v>20.6</v>
      </c>
      <c r="Z133" s="636">
        <v>23.4</v>
      </c>
      <c r="AA133" s="12">
        <v>30.3</v>
      </c>
      <c r="AB133" s="221">
        <v>15.8</v>
      </c>
      <c r="AC133" s="643">
        <v>0</v>
      </c>
      <c r="AD133" s="507">
        <v>180</v>
      </c>
      <c r="AE133" s="674">
        <v>0.2</v>
      </c>
      <c r="AF133" s="639">
        <v>15235</v>
      </c>
      <c r="AG133" s="640">
        <v>416</v>
      </c>
      <c r="AH133" s="641">
        <v>1952</v>
      </c>
      <c r="AI133" s="118"/>
      <c r="AJ133" s="3" t="s">
        <v>197</v>
      </c>
      <c r="AK133" s="921" t="s">
        <v>311</v>
      </c>
      <c r="AL133" s="136">
        <v>13</v>
      </c>
      <c r="AM133" s="224">
        <v>44</v>
      </c>
      <c r="AN133" s="11" t="s">
        <v>24</v>
      </c>
      <c r="AO133" s="219" t="s">
        <v>24</v>
      </c>
    </row>
    <row r="134" spans="1:42" x14ac:dyDescent="0.2">
      <c r="A134" s="1059"/>
      <c r="B134" s="330">
        <f>南八幡!B134</f>
        <v>45866</v>
      </c>
      <c r="C134" s="434" t="str">
        <f t="shared" si="49"/>
        <v>(月)</v>
      </c>
      <c r="D134" s="560" t="s">
        <v>405</v>
      </c>
      <c r="E134" s="503"/>
      <c r="F134" s="504">
        <v>30</v>
      </c>
      <c r="G134" s="11">
        <v>29</v>
      </c>
      <c r="H134" s="221">
        <v>28</v>
      </c>
      <c r="I134" s="12">
        <v>50.7</v>
      </c>
      <c r="J134" s="219">
        <v>7.8</v>
      </c>
      <c r="K134" s="11">
        <v>8.6</v>
      </c>
      <c r="L134" s="369">
        <v>7.48</v>
      </c>
      <c r="M134" s="112">
        <v>56.1</v>
      </c>
      <c r="N134" s="220">
        <v>11.3</v>
      </c>
      <c r="O134" s="12">
        <v>21.2</v>
      </c>
      <c r="P134" s="221">
        <v>26.6</v>
      </c>
      <c r="Q134" s="635">
        <v>74</v>
      </c>
      <c r="R134" s="220">
        <v>53</v>
      </c>
      <c r="S134" s="635">
        <v>81</v>
      </c>
      <c r="T134" s="220">
        <v>86</v>
      </c>
      <c r="U134" s="635">
        <v>54</v>
      </c>
      <c r="V134" s="220">
        <v>54</v>
      </c>
      <c r="W134" s="112">
        <v>27</v>
      </c>
      <c r="X134" s="220">
        <v>32</v>
      </c>
      <c r="Y134" s="11">
        <v>22.7</v>
      </c>
      <c r="Z134" s="636">
        <v>23.4</v>
      </c>
      <c r="AA134" s="12">
        <v>28.8</v>
      </c>
      <c r="AB134" s="221">
        <v>15.6</v>
      </c>
      <c r="AC134" s="643">
        <v>0</v>
      </c>
      <c r="AD134" s="507">
        <v>200</v>
      </c>
      <c r="AE134" s="674">
        <v>0</v>
      </c>
      <c r="AF134" s="639">
        <v>14307</v>
      </c>
      <c r="AG134" s="640">
        <v>333</v>
      </c>
      <c r="AH134" s="641">
        <v>1952</v>
      </c>
      <c r="AI134" s="118"/>
      <c r="AJ134" s="3" t="s">
        <v>17</v>
      </c>
      <c r="AK134" s="921" t="s">
        <v>311</v>
      </c>
      <c r="AL134" s="136">
        <v>8.6</v>
      </c>
      <c r="AM134" s="224">
        <v>7.9</v>
      </c>
      <c r="AN134" s="11" t="s">
        <v>24</v>
      </c>
      <c r="AO134" s="219" t="s">
        <v>24</v>
      </c>
    </row>
    <row r="135" spans="1:42" x14ac:dyDescent="0.2">
      <c r="A135" s="1059"/>
      <c r="B135" s="330">
        <f>南八幡!B135</f>
        <v>45867</v>
      </c>
      <c r="C135" s="434" t="str">
        <f t="shared" si="49"/>
        <v>(火)</v>
      </c>
      <c r="D135" s="560" t="s">
        <v>405</v>
      </c>
      <c r="E135" s="503"/>
      <c r="F135" s="504">
        <v>30</v>
      </c>
      <c r="G135" s="11">
        <v>29</v>
      </c>
      <c r="H135" s="221">
        <v>28.5</v>
      </c>
      <c r="I135" s="12">
        <v>36.299999999999997</v>
      </c>
      <c r="J135" s="219">
        <v>7.3</v>
      </c>
      <c r="K135" s="11">
        <v>7.85</v>
      </c>
      <c r="L135" s="369">
        <v>6.95</v>
      </c>
      <c r="M135" s="112">
        <v>44.4</v>
      </c>
      <c r="N135" s="220">
        <v>10.5</v>
      </c>
      <c r="O135" s="12">
        <v>25.3</v>
      </c>
      <c r="P135" s="221">
        <v>26.5</v>
      </c>
      <c r="Q135" s="635">
        <v>80</v>
      </c>
      <c r="R135" s="220">
        <v>56</v>
      </c>
      <c r="S135" s="635">
        <v>90</v>
      </c>
      <c r="T135" s="220">
        <v>89</v>
      </c>
      <c r="U135" s="635">
        <v>58</v>
      </c>
      <c r="V135" s="220">
        <v>58</v>
      </c>
      <c r="W135" s="112">
        <v>32</v>
      </c>
      <c r="X135" s="220">
        <v>31</v>
      </c>
      <c r="Y135" s="11">
        <v>23</v>
      </c>
      <c r="Z135" s="636">
        <v>25.5</v>
      </c>
      <c r="AA135" s="12">
        <v>25.9</v>
      </c>
      <c r="AB135" s="221">
        <v>17.100000000000001</v>
      </c>
      <c r="AC135" s="643">
        <v>0</v>
      </c>
      <c r="AD135" s="507">
        <v>200</v>
      </c>
      <c r="AE135" s="674">
        <v>0</v>
      </c>
      <c r="AF135" s="639">
        <v>15432</v>
      </c>
      <c r="AG135" s="640">
        <v>582</v>
      </c>
      <c r="AH135" s="641">
        <v>1952</v>
      </c>
      <c r="AI135" s="118"/>
      <c r="AJ135" s="288"/>
      <c r="AK135" s="921"/>
      <c r="AL135" s="354"/>
      <c r="AM135" s="219"/>
      <c r="AN135" s="354"/>
      <c r="AO135" s="219"/>
    </row>
    <row r="136" spans="1:42" x14ac:dyDescent="0.2">
      <c r="A136" s="1059"/>
      <c r="B136" s="330">
        <f>南八幡!B136</f>
        <v>45868</v>
      </c>
      <c r="C136" s="434" t="str">
        <f t="shared" si="49"/>
        <v>(水)</v>
      </c>
      <c r="D136" s="560" t="s">
        <v>405</v>
      </c>
      <c r="E136" s="503"/>
      <c r="F136" s="504">
        <v>30</v>
      </c>
      <c r="G136" s="11">
        <v>29</v>
      </c>
      <c r="H136" s="221">
        <v>29</v>
      </c>
      <c r="I136" s="12">
        <v>42.3</v>
      </c>
      <c r="J136" s="219">
        <v>6.9</v>
      </c>
      <c r="K136" s="11">
        <v>8.93</v>
      </c>
      <c r="L136" s="369">
        <v>7.06</v>
      </c>
      <c r="M136" s="112">
        <v>49.8</v>
      </c>
      <c r="N136" s="220">
        <v>12.3</v>
      </c>
      <c r="O136" s="12">
        <v>21.7</v>
      </c>
      <c r="P136" s="221">
        <v>27.3</v>
      </c>
      <c r="Q136" s="635">
        <v>80</v>
      </c>
      <c r="R136" s="220">
        <v>54</v>
      </c>
      <c r="S136" s="635">
        <v>88</v>
      </c>
      <c r="T136" s="220">
        <v>90</v>
      </c>
      <c r="U136" s="635">
        <v>56</v>
      </c>
      <c r="V136" s="220">
        <v>60</v>
      </c>
      <c r="W136" s="112">
        <v>32</v>
      </c>
      <c r="X136" s="220">
        <v>30</v>
      </c>
      <c r="Y136" s="11">
        <v>21.3</v>
      </c>
      <c r="Z136" s="636">
        <v>22.7</v>
      </c>
      <c r="AA136" s="12">
        <v>31.6</v>
      </c>
      <c r="AB136" s="221">
        <v>14.2</v>
      </c>
      <c r="AC136" s="643">
        <v>0.05</v>
      </c>
      <c r="AD136" s="507">
        <v>200</v>
      </c>
      <c r="AE136" s="674">
        <v>0</v>
      </c>
      <c r="AF136" s="639">
        <v>15722</v>
      </c>
      <c r="AG136" s="640">
        <v>416</v>
      </c>
      <c r="AH136" s="641">
        <v>1604</v>
      </c>
      <c r="AI136" s="118"/>
      <c r="AJ136" s="291"/>
      <c r="AK136" s="346"/>
      <c r="AL136" s="370"/>
      <c r="AM136" s="298"/>
      <c r="AN136" s="370"/>
      <c r="AO136" s="298"/>
    </row>
    <row r="137" spans="1:42" x14ac:dyDescent="0.2">
      <c r="A137" s="1059"/>
      <c r="B137" s="330">
        <f>南八幡!B137</f>
        <v>45869</v>
      </c>
      <c r="C137" s="434" t="str">
        <f t="shared" si="49"/>
        <v>(木)</v>
      </c>
      <c r="D137" s="573" t="s">
        <v>405</v>
      </c>
      <c r="E137" s="526"/>
      <c r="F137" s="564">
        <v>26</v>
      </c>
      <c r="G137" s="368">
        <v>28</v>
      </c>
      <c r="H137" s="298">
        <v>28</v>
      </c>
      <c r="I137" s="566">
        <v>53.7</v>
      </c>
      <c r="J137" s="565">
        <v>9</v>
      </c>
      <c r="K137" s="368">
        <v>8.5399999999999991</v>
      </c>
      <c r="L137" s="371">
        <v>6.88</v>
      </c>
      <c r="M137" s="688">
        <v>65.2</v>
      </c>
      <c r="N137" s="567">
        <v>13.8</v>
      </c>
      <c r="O137" s="566">
        <v>24.2</v>
      </c>
      <c r="P137" s="565">
        <v>27.6</v>
      </c>
      <c r="Q137" s="689">
        <v>81</v>
      </c>
      <c r="R137" s="567">
        <v>58</v>
      </c>
      <c r="S137" s="689">
        <v>98</v>
      </c>
      <c r="T137" s="567">
        <v>102</v>
      </c>
      <c r="U137" s="689">
        <v>61</v>
      </c>
      <c r="V137" s="567">
        <v>60</v>
      </c>
      <c r="W137" s="688">
        <v>37</v>
      </c>
      <c r="X137" s="567">
        <v>42</v>
      </c>
      <c r="Y137" s="368">
        <v>34.1</v>
      </c>
      <c r="Z137" s="690">
        <v>25.6</v>
      </c>
      <c r="AA137" s="566">
        <v>30</v>
      </c>
      <c r="AB137" s="565">
        <v>9.3000000000000007</v>
      </c>
      <c r="AC137" s="691">
        <v>0</v>
      </c>
      <c r="AD137" s="569">
        <v>200</v>
      </c>
      <c r="AE137" s="692">
        <v>0</v>
      </c>
      <c r="AF137" s="574">
        <v>15060</v>
      </c>
      <c r="AG137" s="693">
        <v>416</v>
      </c>
      <c r="AH137" s="682">
        <v>2074</v>
      </c>
      <c r="AI137" s="118"/>
      <c r="AJ137" s="102" t="s">
        <v>237</v>
      </c>
      <c r="AK137" s="924"/>
      <c r="AL137" s="105"/>
      <c r="AM137" s="105"/>
      <c r="AN137" s="105"/>
      <c r="AO137" s="748"/>
    </row>
    <row r="138" spans="1:42" s="1" customFormat="1" ht="13.5" customHeight="1" x14ac:dyDescent="0.2">
      <c r="A138" s="1059"/>
      <c r="B138" s="1051" t="s">
        <v>238</v>
      </c>
      <c r="C138" s="1051"/>
      <c r="D138" s="508"/>
      <c r="E138" s="493">
        <f>MAX(E107:E137)</f>
        <v>33</v>
      </c>
      <c r="F138" s="509">
        <f t="shared" ref="F138:AH138" si="50">IF(COUNT(F107:F137)=0,"",MAX(F107:F137))</f>
        <v>31</v>
      </c>
      <c r="G138" s="10">
        <f t="shared" si="50"/>
        <v>30</v>
      </c>
      <c r="H138" s="218">
        <f t="shared" si="50"/>
        <v>30</v>
      </c>
      <c r="I138" s="495">
        <f t="shared" si="50"/>
        <v>57.2</v>
      </c>
      <c r="J138" s="496">
        <f t="shared" si="50"/>
        <v>11.9</v>
      </c>
      <c r="K138" s="10">
        <f t="shared" si="50"/>
        <v>8.93</v>
      </c>
      <c r="L138" s="644">
        <f t="shared" si="50"/>
        <v>7.48</v>
      </c>
      <c r="M138" s="628">
        <f t="shared" ref="M138:N138" si="51">IF(COUNT(M107:M137)=0,"",MAX(M107:M137))</f>
        <v>76.7</v>
      </c>
      <c r="N138" s="627">
        <f t="shared" si="51"/>
        <v>18.7</v>
      </c>
      <c r="O138" s="495">
        <f t="shared" si="50"/>
        <v>26.5</v>
      </c>
      <c r="P138" s="496">
        <f t="shared" si="50"/>
        <v>30.1</v>
      </c>
      <c r="Q138" s="627">
        <f t="shared" ref="Q138" si="52">IF(COUNT(Q107:Q137)=0,"",MAX(Q107:Q137))</f>
        <v>91</v>
      </c>
      <c r="R138" s="497">
        <f t="shared" si="50"/>
        <v>62</v>
      </c>
      <c r="S138" s="627">
        <f t="shared" ref="S138:V138" si="53">IF(COUNT(S107:S137)=0,"",MAX(S107:S137))</f>
        <v>103</v>
      </c>
      <c r="T138" s="497">
        <f t="shared" si="50"/>
        <v>107</v>
      </c>
      <c r="U138" s="497">
        <f t="shared" si="53"/>
        <v>63</v>
      </c>
      <c r="V138" s="497">
        <f t="shared" si="53"/>
        <v>63</v>
      </c>
      <c r="W138" s="627">
        <f t="shared" ref="W138:Y138" si="54">IF(COUNT(W107:W137)=0,"",MAX(W107:W137))</f>
        <v>40</v>
      </c>
      <c r="X138" s="497">
        <f t="shared" si="54"/>
        <v>46</v>
      </c>
      <c r="Y138" s="629">
        <f t="shared" si="54"/>
        <v>34.1</v>
      </c>
      <c r="Z138" s="218">
        <f t="shared" si="50"/>
        <v>29.5</v>
      </c>
      <c r="AA138" s="629">
        <f t="shared" si="50"/>
        <v>45.8</v>
      </c>
      <c r="AB138" s="644">
        <f t="shared" ref="AB138" si="55">IF(COUNT(AB107:AB137)=0,"",MAX(AB107:AB137))</f>
        <v>18.600000000000001</v>
      </c>
      <c r="AC138" s="647">
        <f>IF(COUNT(AC107:AC137)=0,"",MAX(AC107:AC137))</f>
        <v>0.1</v>
      </c>
      <c r="AD138" s="513">
        <f t="shared" si="50"/>
        <v>230</v>
      </c>
      <c r="AE138" s="648">
        <f t="shared" si="50"/>
        <v>0.2</v>
      </c>
      <c r="AF138" s="701">
        <f t="shared" si="50"/>
        <v>15823</v>
      </c>
      <c r="AG138" s="702">
        <f t="shared" si="50"/>
        <v>1664</v>
      </c>
      <c r="AH138" s="683">
        <f t="shared" si="50"/>
        <v>2318</v>
      </c>
      <c r="AI138" s="118"/>
      <c r="AJ138" s="749" t="s">
        <v>302</v>
      </c>
      <c r="AK138" s="750"/>
      <c r="AL138" s="750"/>
      <c r="AM138" s="750"/>
      <c r="AN138" s="750"/>
      <c r="AO138" s="751"/>
    </row>
    <row r="139" spans="1:42" s="1" customFormat="1" ht="13.5" customHeight="1" x14ac:dyDescent="0.2">
      <c r="A139" s="1059"/>
      <c r="B139" s="1052" t="s">
        <v>239</v>
      </c>
      <c r="C139" s="1052"/>
      <c r="D139" s="229"/>
      <c r="E139" s="230"/>
      <c r="F139" s="516">
        <f t="shared" ref="F139:AE139" si="56">IF(COUNT(F107:F137)=0,"",MIN(F107:F137))</f>
        <v>22</v>
      </c>
      <c r="G139" s="11">
        <f t="shared" si="56"/>
        <v>23.5</v>
      </c>
      <c r="H139" s="219">
        <f t="shared" si="56"/>
        <v>23</v>
      </c>
      <c r="I139" s="12">
        <f t="shared" si="56"/>
        <v>24.9</v>
      </c>
      <c r="J139" s="221">
        <f t="shared" si="56"/>
        <v>5.0999999999999996</v>
      </c>
      <c r="K139" s="11">
        <f t="shared" si="56"/>
        <v>7.79</v>
      </c>
      <c r="L139" s="369">
        <f t="shared" si="56"/>
        <v>6.73</v>
      </c>
      <c r="M139" s="112">
        <f t="shared" ref="M139:N139" si="57">IF(COUNT(M107:M137)=0,"",MIN(M107:M137))</f>
        <v>39.9</v>
      </c>
      <c r="N139" s="635">
        <f t="shared" si="57"/>
        <v>7.2</v>
      </c>
      <c r="O139" s="12">
        <f t="shared" si="56"/>
        <v>20.5</v>
      </c>
      <c r="P139" s="221">
        <f t="shared" si="56"/>
        <v>24.3</v>
      </c>
      <c r="Q139" s="635">
        <f t="shared" ref="Q139" si="58">IF(COUNT(Q107:Q137)=0,"",MIN(Q107:Q137))</f>
        <v>64</v>
      </c>
      <c r="R139" s="220">
        <f t="shared" si="56"/>
        <v>43</v>
      </c>
      <c r="S139" s="635">
        <f t="shared" ref="S139:V139" si="59">IF(COUNT(S107:S137)=0,"",MIN(S107:S137))</f>
        <v>80</v>
      </c>
      <c r="T139" s="220">
        <f t="shared" si="56"/>
        <v>82</v>
      </c>
      <c r="U139" s="220">
        <f t="shared" si="59"/>
        <v>46</v>
      </c>
      <c r="V139" s="220">
        <f t="shared" si="59"/>
        <v>52</v>
      </c>
      <c r="W139" s="635">
        <f t="shared" ref="W139:Y139" si="60">IF(COUNT(W107:W137)=0,"",MIN(W107:W137))</f>
        <v>27</v>
      </c>
      <c r="X139" s="220">
        <f t="shared" si="60"/>
        <v>28</v>
      </c>
      <c r="Y139" s="655">
        <f t="shared" si="60"/>
        <v>19.899999999999999</v>
      </c>
      <c r="Z139" s="696">
        <f t="shared" si="56"/>
        <v>19.899999999999999</v>
      </c>
      <c r="AA139" s="655">
        <f t="shared" si="56"/>
        <v>22.8</v>
      </c>
      <c r="AB139" s="703">
        <f t="shared" ref="AB139" si="61">IF(COUNT(AB107:AB137)=0,"",MIN(AB107:AB137))</f>
        <v>9.3000000000000007</v>
      </c>
      <c r="AC139" s="656">
        <f>IF(COUNT(AC107:AC137)=0,"",MIN(AC107:AC137))</f>
        <v>0</v>
      </c>
      <c r="AD139" s="520">
        <f t="shared" si="56"/>
        <v>180</v>
      </c>
      <c r="AE139" s="657">
        <f t="shared" si="56"/>
        <v>0</v>
      </c>
      <c r="AF139" s="704"/>
      <c r="AG139" s="705"/>
      <c r="AH139" s="660"/>
      <c r="AI139" s="118"/>
      <c r="AJ139" s="752"/>
      <c r="AK139" s="920"/>
      <c r="AL139" s="753"/>
      <c r="AM139" s="753"/>
      <c r="AN139" s="753"/>
      <c r="AO139" s="754"/>
    </row>
    <row r="140" spans="1:42" s="1" customFormat="1" ht="13.5" customHeight="1" x14ac:dyDescent="0.2">
      <c r="A140" s="1059"/>
      <c r="B140" s="1052" t="s">
        <v>240</v>
      </c>
      <c r="C140" s="1052"/>
      <c r="D140" s="229"/>
      <c r="E140" s="231"/>
      <c r="F140" s="523">
        <f t="shared" ref="F140:AE140" si="62">IF(COUNT(F107:F137)=0,"",AVERAGE(F107:F137))</f>
        <v>28.580645161290324</v>
      </c>
      <c r="G140" s="307">
        <f t="shared" si="62"/>
        <v>27.387096774193548</v>
      </c>
      <c r="H140" s="539">
        <f t="shared" si="62"/>
        <v>27.032258064516128</v>
      </c>
      <c r="I140" s="540">
        <f t="shared" si="62"/>
        <v>37.612903225806448</v>
      </c>
      <c r="J140" s="541">
        <f t="shared" si="62"/>
        <v>7.238709677419358</v>
      </c>
      <c r="K140" s="307">
        <f t="shared" si="62"/>
        <v>8.297741935483872</v>
      </c>
      <c r="L140" s="675">
        <f t="shared" si="62"/>
        <v>6.9322580645161294</v>
      </c>
      <c r="M140" s="676">
        <f t="shared" ref="M140:N140" si="63">IF(COUNT(M107:M137)=0,"",AVERAGE(M107:M137))</f>
        <v>52.154838709677421</v>
      </c>
      <c r="N140" s="677">
        <f t="shared" si="63"/>
        <v>11.861290322580647</v>
      </c>
      <c r="O140" s="540">
        <f t="shared" si="62"/>
        <v>23.341935483870973</v>
      </c>
      <c r="P140" s="541">
        <f t="shared" si="62"/>
        <v>27.164516129032258</v>
      </c>
      <c r="Q140" s="677">
        <f t="shared" ref="Q140" si="64">IF(COUNT(Q107:Q137)=0,"",AVERAGE(Q107:Q137))</f>
        <v>78.354838709677423</v>
      </c>
      <c r="R140" s="220">
        <f t="shared" si="62"/>
        <v>54.29032258064516</v>
      </c>
      <c r="S140" s="677">
        <f t="shared" ref="S140:V140" si="65">IF(COUNT(S107:S137)=0,"",AVERAGE(S107:S137))</f>
        <v>89.193548387096769</v>
      </c>
      <c r="T140" s="220">
        <f t="shared" si="62"/>
        <v>91.225806451612897</v>
      </c>
      <c r="U140" s="542">
        <f t="shared" si="65"/>
        <v>56.70967741935484</v>
      </c>
      <c r="V140" s="542">
        <f t="shared" si="65"/>
        <v>58.29032258064516</v>
      </c>
      <c r="W140" s="677">
        <f t="shared" ref="W140:Y140" si="66">IF(COUNT(W107:W137)=0,"",AVERAGE(W107:W137))</f>
        <v>32.483870967741936</v>
      </c>
      <c r="X140" s="220">
        <f t="shared" si="66"/>
        <v>32.935483870967744</v>
      </c>
      <c r="Y140" s="655">
        <f t="shared" si="66"/>
        <v>24.3</v>
      </c>
      <c r="Z140" s="696">
        <f t="shared" si="62"/>
        <v>24.970967741935485</v>
      </c>
      <c r="AA140" s="655">
        <f t="shared" si="62"/>
        <v>28.812903225806455</v>
      </c>
      <c r="AB140" s="703">
        <f t="shared" ref="AB140" si="67">IF(COUNT(AB107:AB137)=0,"",AVERAGE(AB107:AB137))</f>
        <v>14.52903225806452</v>
      </c>
      <c r="AC140" s="656">
        <f>IF(COUNT(AC107:AC137)=0,"",AVERAGE(AC107:AC137))</f>
        <v>3.2258064516129031E-2</v>
      </c>
      <c r="AD140" s="550">
        <f t="shared" si="62"/>
        <v>197.09677419354838</v>
      </c>
      <c r="AE140" s="684">
        <f t="shared" si="62"/>
        <v>6.4516129032258064E-3</v>
      </c>
      <c r="AF140" s="706"/>
      <c r="AG140" s="707"/>
      <c r="AH140" s="685"/>
      <c r="AI140" s="118"/>
      <c r="AJ140" s="752"/>
      <c r="AK140" s="920"/>
      <c r="AL140" s="753"/>
      <c r="AM140" s="753"/>
      <c r="AN140" s="753"/>
      <c r="AO140" s="754"/>
    </row>
    <row r="141" spans="1:42" s="1" customFormat="1" ht="13.5" customHeight="1" x14ac:dyDescent="0.2">
      <c r="A141" s="1064"/>
      <c r="B141" s="1053" t="s">
        <v>241</v>
      </c>
      <c r="C141" s="1053"/>
      <c r="D141" s="525"/>
      <c r="E141" s="526">
        <f>SUM(E107:E137)</f>
        <v>72.8</v>
      </c>
      <c r="F141" s="232"/>
      <c r="G141" s="232"/>
      <c r="H141" s="390"/>
      <c r="I141" s="232"/>
      <c r="J141" s="390"/>
      <c r="K141" s="528"/>
      <c r="L141" s="529"/>
      <c r="M141" s="663"/>
      <c r="N141" s="555"/>
      <c r="O141" s="553"/>
      <c r="P141" s="554"/>
      <c r="Q141" s="662"/>
      <c r="R141" s="555"/>
      <c r="S141" s="662"/>
      <c r="T141" s="555"/>
      <c r="U141" s="662"/>
      <c r="V141" s="555"/>
      <c r="W141" s="663"/>
      <c r="X141" s="555"/>
      <c r="Y141" s="528"/>
      <c r="Z141" s="664"/>
      <c r="AA141" s="665"/>
      <c r="AB141" s="666"/>
      <c r="AC141" s="667"/>
      <c r="AD141" s="234"/>
      <c r="AE141" s="668"/>
      <c r="AF141" s="708">
        <f t="shared" ref="AF141:AG141" si="68">SUM(AF107:AF137)</f>
        <v>453699</v>
      </c>
      <c r="AG141" s="709">
        <f t="shared" si="68"/>
        <v>22811</v>
      </c>
      <c r="AH141" s="687">
        <f>SUM(AH107:AH137)</f>
        <v>61976</v>
      </c>
      <c r="AI141" s="118"/>
      <c r="AJ141" s="617"/>
      <c r="AK141" s="923"/>
      <c r="AL141" s="618"/>
      <c r="AM141" s="618"/>
      <c r="AN141" s="618"/>
      <c r="AO141" s="334"/>
      <c r="AP141" s="9"/>
    </row>
    <row r="142" spans="1:42" ht="13.5" customHeight="1" x14ac:dyDescent="0.2">
      <c r="A142" s="1066" t="s">
        <v>214</v>
      </c>
      <c r="B142" s="391">
        <f>南八幡!B142</f>
        <v>45870</v>
      </c>
      <c r="C142" s="434" t="str">
        <f>IF(B142="","",IF(WEEKDAY(B142)=1,"(日)",IF(WEEKDAY(B142)=2,"(月)",IF(WEEKDAY(B142)=3,"(火)",IF(WEEKDAY(B142)=4,"(水)",IF(WEEKDAY(B142)=5,"(木)",IF(WEEKDAY(B142)=6,"(金)","(土)")))))))</f>
        <v>(金)</v>
      </c>
      <c r="D142" s="558" t="s">
        <v>404</v>
      </c>
      <c r="E142" s="493">
        <v>8.1</v>
      </c>
      <c r="F142" s="494">
        <v>24.5</v>
      </c>
      <c r="G142" s="10">
        <v>24</v>
      </c>
      <c r="H142" s="496">
        <v>22</v>
      </c>
      <c r="I142" s="495">
        <v>54</v>
      </c>
      <c r="J142" s="218">
        <v>5.9</v>
      </c>
      <c r="K142" s="10">
        <v>8.32</v>
      </c>
      <c r="L142" s="644">
        <v>6.89</v>
      </c>
      <c r="M142" s="628">
        <v>68.3</v>
      </c>
      <c r="N142" s="497">
        <v>12.8</v>
      </c>
      <c r="O142" s="495">
        <v>22.9</v>
      </c>
      <c r="P142" s="496">
        <v>27.6</v>
      </c>
      <c r="Q142" s="627">
        <v>76</v>
      </c>
      <c r="R142" s="497">
        <v>52</v>
      </c>
      <c r="S142" s="627">
        <v>98</v>
      </c>
      <c r="T142" s="497">
        <v>92</v>
      </c>
      <c r="U142" s="627">
        <v>57</v>
      </c>
      <c r="V142" s="497">
        <v>62</v>
      </c>
      <c r="W142" s="628">
        <v>41</v>
      </c>
      <c r="X142" s="497">
        <v>30</v>
      </c>
      <c r="Y142" s="10">
        <v>24.9</v>
      </c>
      <c r="Z142" s="629">
        <v>27</v>
      </c>
      <c r="AA142" s="495">
        <v>36</v>
      </c>
      <c r="AB142" s="496">
        <v>14.2</v>
      </c>
      <c r="AC142" s="672">
        <v>0</v>
      </c>
      <c r="AD142" s="501">
        <v>190</v>
      </c>
      <c r="AE142" s="673">
        <v>0</v>
      </c>
      <c r="AF142" s="632">
        <v>15050</v>
      </c>
      <c r="AG142" s="633">
        <v>416</v>
      </c>
      <c r="AH142" s="634">
        <v>2440</v>
      </c>
      <c r="AI142" s="80"/>
      <c r="AJ142" s="428" t="s">
        <v>284</v>
      </c>
      <c r="AK142" s="429"/>
      <c r="AL142" s="1096">
        <v>45883</v>
      </c>
      <c r="AM142" s="1097"/>
      <c r="AN142" s="1098">
        <v>45893</v>
      </c>
      <c r="AO142" s="1099"/>
    </row>
    <row r="143" spans="1:42" x14ac:dyDescent="0.2">
      <c r="A143" s="1067"/>
      <c r="B143" s="330">
        <f>南八幡!B143</f>
        <v>45871</v>
      </c>
      <c r="C143" s="434" t="str">
        <f t="shared" ref="C143:C172" si="69">IF(B143="","",IF(WEEKDAY(B143)=1,"(日)",IF(WEEKDAY(B143)=2,"(月)",IF(WEEKDAY(B143)=3,"(火)",IF(WEEKDAY(B143)=4,"(水)",IF(WEEKDAY(B143)=5,"(木)",IF(WEEKDAY(B143)=6,"(金)","(土)")))))))</f>
        <v>(土)</v>
      </c>
      <c r="D143" s="560" t="s">
        <v>416</v>
      </c>
      <c r="E143" s="503">
        <v>28</v>
      </c>
      <c r="F143" s="504">
        <v>28</v>
      </c>
      <c r="G143" s="11">
        <v>24.5</v>
      </c>
      <c r="H143" s="221">
        <v>24.5</v>
      </c>
      <c r="I143" s="12">
        <v>62.9</v>
      </c>
      <c r="J143" s="219">
        <v>6.1</v>
      </c>
      <c r="K143" s="11">
        <v>8.15</v>
      </c>
      <c r="L143" s="369">
        <v>6.93</v>
      </c>
      <c r="M143" s="112">
        <v>69.3</v>
      </c>
      <c r="N143" s="220">
        <v>9.9</v>
      </c>
      <c r="O143" s="12">
        <v>22.9</v>
      </c>
      <c r="P143" s="221">
        <v>26.4</v>
      </c>
      <c r="Q143" s="635">
        <v>77</v>
      </c>
      <c r="R143" s="220">
        <v>60</v>
      </c>
      <c r="S143" s="635">
        <v>108</v>
      </c>
      <c r="T143" s="220">
        <v>97</v>
      </c>
      <c r="U143" s="635">
        <v>71</v>
      </c>
      <c r="V143" s="220">
        <v>60</v>
      </c>
      <c r="W143" s="112">
        <v>37</v>
      </c>
      <c r="X143" s="220">
        <v>37</v>
      </c>
      <c r="Y143" s="11">
        <v>23.1</v>
      </c>
      <c r="Z143" s="636">
        <v>22.7</v>
      </c>
      <c r="AA143" s="12">
        <v>31.6</v>
      </c>
      <c r="AB143" s="221">
        <v>12.3</v>
      </c>
      <c r="AC143" s="643">
        <v>0</v>
      </c>
      <c r="AD143" s="507">
        <v>200</v>
      </c>
      <c r="AE143" s="674">
        <v>0</v>
      </c>
      <c r="AF143" s="639">
        <v>14094</v>
      </c>
      <c r="AG143" s="640">
        <v>333</v>
      </c>
      <c r="AH143" s="641">
        <v>1464</v>
      </c>
      <c r="AI143" s="80"/>
      <c r="AJ143" s="311" t="s">
        <v>2</v>
      </c>
      <c r="AK143" s="346" t="s">
        <v>303</v>
      </c>
      <c r="AL143" s="1086">
        <v>25</v>
      </c>
      <c r="AM143" s="1087"/>
      <c r="AN143" s="1086">
        <v>31</v>
      </c>
      <c r="AO143" s="1087"/>
    </row>
    <row r="144" spans="1:42" x14ac:dyDescent="0.2">
      <c r="A144" s="1067"/>
      <c r="B144" s="330">
        <f>南八幡!B144</f>
        <v>45872</v>
      </c>
      <c r="C144" s="434" t="str">
        <f t="shared" si="69"/>
        <v>(日)</v>
      </c>
      <c r="D144" s="560" t="s">
        <v>405</v>
      </c>
      <c r="E144" s="503"/>
      <c r="F144" s="504">
        <v>30</v>
      </c>
      <c r="G144" s="11">
        <v>27</v>
      </c>
      <c r="H144" s="221">
        <v>26</v>
      </c>
      <c r="I144" s="12">
        <v>32.5</v>
      </c>
      <c r="J144" s="219">
        <v>5</v>
      </c>
      <c r="K144" s="11">
        <v>8.31</v>
      </c>
      <c r="L144" s="369">
        <v>6.91</v>
      </c>
      <c r="M144" s="112">
        <v>42</v>
      </c>
      <c r="N144" s="220">
        <v>8.9</v>
      </c>
      <c r="O144" s="12">
        <v>25.2</v>
      </c>
      <c r="P144" s="221">
        <v>27.4</v>
      </c>
      <c r="Q144" s="635">
        <v>80</v>
      </c>
      <c r="R144" s="220">
        <v>58</v>
      </c>
      <c r="S144" s="635">
        <v>85</v>
      </c>
      <c r="T144" s="220">
        <v>88</v>
      </c>
      <c r="U144" s="635">
        <v>57</v>
      </c>
      <c r="V144" s="220">
        <v>61</v>
      </c>
      <c r="W144" s="112">
        <v>28</v>
      </c>
      <c r="X144" s="220">
        <v>27</v>
      </c>
      <c r="Y144" s="11">
        <v>31.2</v>
      </c>
      <c r="Z144" s="636">
        <v>24.1</v>
      </c>
      <c r="AA144" s="12">
        <v>26.2</v>
      </c>
      <c r="AB144" s="221">
        <v>12</v>
      </c>
      <c r="AC144" s="643">
        <v>0.05</v>
      </c>
      <c r="AD144" s="507">
        <v>210</v>
      </c>
      <c r="AE144" s="674">
        <v>0</v>
      </c>
      <c r="AF144" s="639">
        <v>14307</v>
      </c>
      <c r="AG144" s="640">
        <v>333</v>
      </c>
      <c r="AH144" s="641">
        <v>1952</v>
      </c>
      <c r="AI144" s="80"/>
      <c r="AJ144" s="4" t="s">
        <v>19</v>
      </c>
      <c r="AK144" s="5" t="s">
        <v>20</v>
      </c>
      <c r="AL144" s="6" t="s">
        <v>21</v>
      </c>
      <c r="AM144" s="5" t="s">
        <v>22</v>
      </c>
      <c r="AN144" s="6" t="s">
        <v>21</v>
      </c>
      <c r="AO144" s="5" t="s">
        <v>22</v>
      </c>
    </row>
    <row r="145" spans="1:41" x14ac:dyDescent="0.2">
      <c r="A145" s="1067"/>
      <c r="B145" s="330">
        <f>南八幡!B145</f>
        <v>45873</v>
      </c>
      <c r="C145" s="434" t="str">
        <f t="shared" si="69"/>
        <v>(月)</v>
      </c>
      <c r="D145" s="560" t="s">
        <v>405</v>
      </c>
      <c r="E145" s="503"/>
      <c r="F145" s="504">
        <v>31</v>
      </c>
      <c r="G145" s="11">
        <v>30</v>
      </c>
      <c r="H145" s="221">
        <v>25</v>
      </c>
      <c r="I145" s="12">
        <v>41</v>
      </c>
      <c r="J145" s="219">
        <v>6.4</v>
      </c>
      <c r="K145" s="11">
        <v>8.77</v>
      </c>
      <c r="L145" s="369">
        <v>7.02</v>
      </c>
      <c r="M145" s="112">
        <v>54.9</v>
      </c>
      <c r="N145" s="220">
        <v>10</v>
      </c>
      <c r="O145" s="12">
        <v>23.6</v>
      </c>
      <c r="P145" s="221">
        <v>26.8</v>
      </c>
      <c r="Q145" s="635">
        <v>78</v>
      </c>
      <c r="R145" s="220">
        <v>52</v>
      </c>
      <c r="S145" s="635">
        <v>84</v>
      </c>
      <c r="T145" s="220">
        <v>94</v>
      </c>
      <c r="U145" s="635">
        <v>56</v>
      </c>
      <c r="V145" s="220">
        <v>60</v>
      </c>
      <c r="W145" s="112">
        <v>28</v>
      </c>
      <c r="X145" s="220">
        <v>34</v>
      </c>
      <c r="Y145" s="11">
        <v>22</v>
      </c>
      <c r="Z145" s="636">
        <v>26.3</v>
      </c>
      <c r="AA145" s="12">
        <v>27.8</v>
      </c>
      <c r="AB145" s="221">
        <v>13.9</v>
      </c>
      <c r="AC145" s="643">
        <v>0.05</v>
      </c>
      <c r="AD145" s="507">
        <v>190</v>
      </c>
      <c r="AE145" s="674">
        <v>0</v>
      </c>
      <c r="AF145" s="639">
        <v>14402</v>
      </c>
      <c r="AG145" s="640">
        <v>333</v>
      </c>
      <c r="AH145" s="641">
        <v>2074</v>
      </c>
      <c r="AI145" s="80"/>
      <c r="AJ145" s="2" t="s">
        <v>182</v>
      </c>
      <c r="AK145" s="398" t="s">
        <v>11</v>
      </c>
      <c r="AL145" s="10">
        <v>25.5</v>
      </c>
      <c r="AM145" s="218">
        <v>25.5</v>
      </c>
      <c r="AN145" s="10">
        <v>28.5</v>
      </c>
      <c r="AO145" s="218">
        <v>28</v>
      </c>
    </row>
    <row r="146" spans="1:41" x14ac:dyDescent="0.2">
      <c r="A146" s="1067"/>
      <c r="B146" s="330">
        <f>南八幡!B146</f>
        <v>45874</v>
      </c>
      <c r="C146" s="434" t="str">
        <f t="shared" si="69"/>
        <v>(火)</v>
      </c>
      <c r="D146" s="560" t="s">
        <v>405</v>
      </c>
      <c r="E146" s="503"/>
      <c r="F146" s="504">
        <v>31</v>
      </c>
      <c r="G146" s="11">
        <v>28.5</v>
      </c>
      <c r="H146" s="221">
        <v>28</v>
      </c>
      <c r="I146" s="12">
        <v>40</v>
      </c>
      <c r="J146" s="219">
        <v>6.5</v>
      </c>
      <c r="K146" s="11">
        <v>8.1199999999999992</v>
      </c>
      <c r="L146" s="369">
        <v>7.09</v>
      </c>
      <c r="M146" s="112">
        <v>51.4</v>
      </c>
      <c r="N146" s="220">
        <v>10.9</v>
      </c>
      <c r="O146" s="12">
        <v>21.7</v>
      </c>
      <c r="P146" s="221">
        <v>26.6</v>
      </c>
      <c r="Q146" s="635">
        <v>76</v>
      </c>
      <c r="R146" s="220">
        <v>56</v>
      </c>
      <c r="S146" s="635">
        <v>82</v>
      </c>
      <c r="T146" s="220">
        <v>88</v>
      </c>
      <c r="U146" s="635">
        <v>54</v>
      </c>
      <c r="V146" s="220">
        <v>58</v>
      </c>
      <c r="W146" s="112">
        <v>28</v>
      </c>
      <c r="X146" s="220">
        <v>30</v>
      </c>
      <c r="Y146" s="11">
        <v>24.1</v>
      </c>
      <c r="Z146" s="636">
        <v>22.7</v>
      </c>
      <c r="AA146" s="12">
        <v>25.6</v>
      </c>
      <c r="AB146" s="221">
        <v>12.6</v>
      </c>
      <c r="AC146" s="643">
        <v>0</v>
      </c>
      <c r="AD146" s="507">
        <v>220</v>
      </c>
      <c r="AE146" s="674">
        <v>0</v>
      </c>
      <c r="AF146" s="639">
        <v>14336</v>
      </c>
      <c r="AG146" s="640">
        <v>416</v>
      </c>
      <c r="AH146" s="641">
        <v>1952</v>
      </c>
      <c r="AI146" s="80"/>
      <c r="AJ146" s="3" t="s">
        <v>183</v>
      </c>
      <c r="AK146" s="921" t="s">
        <v>184</v>
      </c>
      <c r="AL146" s="11">
        <v>44.2</v>
      </c>
      <c r="AM146" s="219">
        <v>5.9</v>
      </c>
      <c r="AN146" s="11">
        <v>37</v>
      </c>
      <c r="AO146" s="219">
        <v>12.6</v>
      </c>
    </row>
    <row r="147" spans="1:41" x14ac:dyDescent="0.2">
      <c r="A147" s="1067"/>
      <c r="B147" s="330">
        <f>南八幡!B147</f>
        <v>45875</v>
      </c>
      <c r="C147" s="434" t="str">
        <f t="shared" si="69"/>
        <v>(水)</v>
      </c>
      <c r="D147" s="560" t="s">
        <v>438</v>
      </c>
      <c r="E147" s="503">
        <v>0.1</v>
      </c>
      <c r="F147" s="504">
        <v>33</v>
      </c>
      <c r="G147" s="11">
        <v>29</v>
      </c>
      <c r="H147" s="221">
        <v>27.5</v>
      </c>
      <c r="I147" s="12">
        <v>35.200000000000003</v>
      </c>
      <c r="J147" s="219">
        <v>6.1</v>
      </c>
      <c r="K147" s="11">
        <v>8.4700000000000006</v>
      </c>
      <c r="L147" s="369">
        <v>7.1</v>
      </c>
      <c r="M147" s="112">
        <v>48.3</v>
      </c>
      <c r="N147" s="220">
        <v>10.8</v>
      </c>
      <c r="O147" s="12">
        <v>23.6</v>
      </c>
      <c r="P147" s="221">
        <v>26.4</v>
      </c>
      <c r="Q147" s="635">
        <v>79</v>
      </c>
      <c r="R147" s="220">
        <v>52</v>
      </c>
      <c r="S147" s="635">
        <v>84</v>
      </c>
      <c r="T147" s="220">
        <v>88</v>
      </c>
      <c r="U147" s="635">
        <v>52</v>
      </c>
      <c r="V147" s="220">
        <v>56</v>
      </c>
      <c r="W147" s="112">
        <v>32</v>
      </c>
      <c r="X147" s="220">
        <v>32</v>
      </c>
      <c r="Y147" s="11">
        <v>20.6</v>
      </c>
      <c r="Z147" s="636">
        <v>25.6</v>
      </c>
      <c r="AA147" s="12">
        <v>27.5</v>
      </c>
      <c r="AB147" s="221">
        <v>16.399999999999999</v>
      </c>
      <c r="AC147" s="643">
        <v>0.1</v>
      </c>
      <c r="AD147" s="507">
        <v>220</v>
      </c>
      <c r="AE147" s="674">
        <v>0</v>
      </c>
      <c r="AF147" s="639">
        <v>13164</v>
      </c>
      <c r="AG147" s="640">
        <v>332</v>
      </c>
      <c r="AH147" s="641">
        <v>1542</v>
      </c>
      <c r="AI147" s="80"/>
      <c r="AJ147" s="3" t="s">
        <v>12</v>
      </c>
      <c r="AK147" s="921"/>
      <c r="AL147" s="11">
        <v>7.87</v>
      </c>
      <c r="AM147" s="219">
        <v>6.83</v>
      </c>
      <c r="AN147" s="11">
        <v>7.71</v>
      </c>
      <c r="AO147" s="219">
        <v>6.63</v>
      </c>
    </row>
    <row r="148" spans="1:41" x14ac:dyDescent="0.2">
      <c r="A148" s="1067"/>
      <c r="B148" s="330">
        <f>南八幡!B148</f>
        <v>45876</v>
      </c>
      <c r="C148" s="434" t="str">
        <f t="shared" si="69"/>
        <v>(木)</v>
      </c>
      <c r="D148" s="560" t="s">
        <v>406</v>
      </c>
      <c r="E148" s="503"/>
      <c r="F148" s="504">
        <v>31</v>
      </c>
      <c r="G148" s="11">
        <v>29.5</v>
      </c>
      <c r="H148" s="221">
        <v>28.5</v>
      </c>
      <c r="I148" s="12">
        <v>37.5</v>
      </c>
      <c r="J148" s="219">
        <v>6.9</v>
      </c>
      <c r="K148" s="11">
        <v>8.66</v>
      </c>
      <c r="L148" s="369">
        <v>7.09</v>
      </c>
      <c r="M148" s="112">
        <v>54.6</v>
      </c>
      <c r="N148" s="220">
        <v>12.5</v>
      </c>
      <c r="O148" s="12">
        <v>23.5</v>
      </c>
      <c r="P148" s="221">
        <v>27.1</v>
      </c>
      <c r="Q148" s="635">
        <v>72</v>
      </c>
      <c r="R148" s="220">
        <v>57</v>
      </c>
      <c r="S148" s="635">
        <v>86</v>
      </c>
      <c r="T148" s="220">
        <v>88</v>
      </c>
      <c r="U148" s="635">
        <v>58</v>
      </c>
      <c r="V148" s="220">
        <v>58</v>
      </c>
      <c r="W148" s="112">
        <v>28</v>
      </c>
      <c r="X148" s="220">
        <v>30</v>
      </c>
      <c r="Y148" s="11">
        <v>22</v>
      </c>
      <c r="Z148" s="636">
        <v>24.1</v>
      </c>
      <c r="AA148" s="12">
        <v>28.1</v>
      </c>
      <c r="AB148" s="221">
        <v>12.6</v>
      </c>
      <c r="AC148" s="643">
        <v>0.05</v>
      </c>
      <c r="AD148" s="507">
        <v>210</v>
      </c>
      <c r="AE148" s="674">
        <v>0</v>
      </c>
      <c r="AF148" s="639">
        <v>13749</v>
      </c>
      <c r="AG148" s="640">
        <v>333</v>
      </c>
      <c r="AH148" s="641">
        <v>1684</v>
      </c>
      <c r="AI148" s="80"/>
      <c r="AJ148" s="3" t="s">
        <v>198</v>
      </c>
      <c r="AK148" s="921" t="s">
        <v>184</v>
      </c>
      <c r="AL148" s="112">
        <v>51.4</v>
      </c>
      <c r="AM148" s="220">
        <v>8.8000000000000007</v>
      </c>
      <c r="AN148" s="112">
        <v>44.2</v>
      </c>
      <c r="AO148" s="220">
        <v>15.7</v>
      </c>
    </row>
    <row r="149" spans="1:41" x14ac:dyDescent="0.2">
      <c r="A149" s="1067"/>
      <c r="B149" s="330">
        <f>南八幡!B149</f>
        <v>45877</v>
      </c>
      <c r="C149" s="434" t="str">
        <f t="shared" si="69"/>
        <v>(金)</v>
      </c>
      <c r="D149" s="560" t="s">
        <v>405</v>
      </c>
      <c r="E149" s="503"/>
      <c r="F149" s="504">
        <v>31</v>
      </c>
      <c r="G149" s="11">
        <v>28</v>
      </c>
      <c r="H149" s="221">
        <v>29</v>
      </c>
      <c r="I149" s="12">
        <v>29.7</v>
      </c>
      <c r="J149" s="219">
        <v>4.8</v>
      </c>
      <c r="K149" s="11">
        <v>8.16</v>
      </c>
      <c r="L149" s="369">
        <v>6.83</v>
      </c>
      <c r="M149" s="112">
        <v>61.6</v>
      </c>
      <c r="N149" s="220">
        <v>12.6</v>
      </c>
      <c r="O149" s="12">
        <v>22.1</v>
      </c>
      <c r="P149" s="221">
        <v>27.6</v>
      </c>
      <c r="Q149" s="635">
        <v>76</v>
      </c>
      <c r="R149" s="220">
        <v>56</v>
      </c>
      <c r="S149" s="635">
        <v>86</v>
      </c>
      <c r="T149" s="220">
        <v>90</v>
      </c>
      <c r="U149" s="635">
        <v>58</v>
      </c>
      <c r="V149" s="220">
        <v>60</v>
      </c>
      <c r="W149" s="112">
        <v>28</v>
      </c>
      <c r="X149" s="220">
        <v>30</v>
      </c>
      <c r="Y149" s="11">
        <v>22.7</v>
      </c>
      <c r="Z149" s="636">
        <v>25.6</v>
      </c>
      <c r="AA149" s="12">
        <v>28.1</v>
      </c>
      <c r="AB149" s="221">
        <v>13</v>
      </c>
      <c r="AC149" s="643">
        <v>0.05</v>
      </c>
      <c r="AD149" s="507">
        <v>210</v>
      </c>
      <c r="AE149" s="674">
        <v>0</v>
      </c>
      <c r="AF149" s="639">
        <v>13521</v>
      </c>
      <c r="AG149" s="640">
        <v>416</v>
      </c>
      <c r="AH149" s="641">
        <v>2074</v>
      </c>
      <c r="AI149" s="80"/>
      <c r="AJ149" s="3" t="s">
        <v>185</v>
      </c>
      <c r="AK149" s="921" t="s">
        <v>13</v>
      </c>
      <c r="AL149" s="11">
        <v>25.6</v>
      </c>
      <c r="AM149" s="219">
        <v>28.2</v>
      </c>
      <c r="AN149" s="11">
        <v>25.6</v>
      </c>
      <c r="AO149" s="219">
        <v>29.2</v>
      </c>
    </row>
    <row r="150" spans="1:41" x14ac:dyDescent="0.2">
      <c r="A150" s="1067"/>
      <c r="B150" s="330">
        <f>南八幡!B150</f>
        <v>45878</v>
      </c>
      <c r="C150" s="434" t="str">
        <f t="shared" si="69"/>
        <v>(土)</v>
      </c>
      <c r="D150" s="560" t="s">
        <v>406</v>
      </c>
      <c r="E150" s="503"/>
      <c r="F150" s="504">
        <v>27</v>
      </c>
      <c r="G150" s="11">
        <v>25.5</v>
      </c>
      <c r="H150" s="221">
        <v>27</v>
      </c>
      <c r="I150" s="12">
        <v>38.299999999999997</v>
      </c>
      <c r="J150" s="219">
        <v>5</v>
      </c>
      <c r="K150" s="11">
        <v>8.51</v>
      </c>
      <c r="L150" s="369">
        <v>6.99</v>
      </c>
      <c r="M150" s="112">
        <v>59</v>
      </c>
      <c r="N150" s="220">
        <v>10.3</v>
      </c>
      <c r="O150" s="12">
        <v>24.8</v>
      </c>
      <c r="P150" s="221">
        <v>26</v>
      </c>
      <c r="Q150" s="635">
        <v>72</v>
      </c>
      <c r="R150" s="220">
        <v>54</v>
      </c>
      <c r="S150" s="635">
        <v>92</v>
      </c>
      <c r="T150" s="220">
        <v>90</v>
      </c>
      <c r="U150" s="635">
        <v>57</v>
      </c>
      <c r="V150" s="220">
        <v>60</v>
      </c>
      <c r="W150" s="112">
        <v>35</v>
      </c>
      <c r="X150" s="220">
        <v>30</v>
      </c>
      <c r="Y150" s="11">
        <v>22.7</v>
      </c>
      <c r="Z150" s="636">
        <v>24.5</v>
      </c>
      <c r="AA150" s="12">
        <v>31.6</v>
      </c>
      <c r="AB150" s="221">
        <v>15</v>
      </c>
      <c r="AC150" s="643">
        <v>0.05</v>
      </c>
      <c r="AD150" s="507">
        <v>220</v>
      </c>
      <c r="AE150" s="674">
        <v>0</v>
      </c>
      <c r="AF150" s="639">
        <v>13935</v>
      </c>
      <c r="AG150" s="640">
        <v>499</v>
      </c>
      <c r="AH150" s="641">
        <v>1952</v>
      </c>
      <c r="AI150" s="80"/>
      <c r="AJ150" s="3" t="s">
        <v>186</v>
      </c>
      <c r="AK150" s="921" t="s">
        <v>311</v>
      </c>
      <c r="AL150" s="112">
        <v>76</v>
      </c>
      <c r="AM150" s="220">
        <v>57</v>
      </c>
      <c r="AN150" s="112">
        <v>84</v>
      </c>
      <c r="AO150" s="220">
        <v>58</v>
      </c>
    </row>
    <row r="151" spans="1:41" x14ac:dyDescent="0.2">
      <c r="A151" s="1067"/>
      <c r="B151" s="330">
        <f>南八幡!B151</f>
        <v>45879</v>
      </c>
      <c r="C151" s="434" t="str">
        <f t="shared" si="69"/>
        <v>(日)</v>
      </c>
      <c r="D151" s="560" t="s">
        <v>404</v>
      </c>
      <c r="E151" s="503">
        <v>21.1</v>
      </c>
      <c r="F151" s="504">
        <v>28</v>
      </c>
      <c r="G151" s="11">
        <v>26</v>
      </c>
      <c r="H151" s="221">
        <v>25.5</v>
      </c>
      <c r="I151" s="12">
        <v>38.200000000000003</v>
      </c>
      <c r="J151" s="219">
        <v>6.8</v>
      </c>
      <c r="K151" s="11">
        <v>8.35</v>
      </c>
      <c r="L151" s="369">
        <v>6.9</v>
      </c>
      <c r="M151" s="112">
        <v>56.4</v>
      </c>
      <c r="N151" s="220">
        <v>9.9</v>
      </c>
      <c r="O151" s="12">
        <v>25.1</v>
      </c>
      <c r="P151" s="221">
        <v>27.5</v>
      </c>
      <c r="Q151" s="635">
        <v>70</v>
      </c>
      <c r="R151" s="220">
        <v>56</v>
      </c>
      <c r="S151" s="635">
        <v>88</v>
      </c>
      <c r="T151" s="220">
        <v>92</v>
      </c>
      <c r="U151" s="635">
        <v>58</v>
      </c>
      <c r="V151" s="220">
        <v>60</v>
      </c>
      <c r="W151" s="112">
        <v>30</v>
      </c>
      <c r="X151" s="220">
        <v>32</v>
      </c>
      <c r="Y151" s="11">
        <v>22.7</v>
      </c>
      <c r="Z151" s="636">
        <v>23.4</v>
      </c>
      <c r="AA151" s="12">
        <v>31.3</v>
      </c>
      <c r="AB151" s="221">
        <v>13.3</v>
      </c>
      <c r="AC151" s="643">
        <v>0.05</v>
      </c>
      <c r="AD151" s="507">
        <v>190</v>
      </c>
      <c r="AE151" s="674">
        <v>0</v>
      </c>
      <c r="AF151" s="639">
        <v>15235</v>
      </c>
      <c r="AG151" s="640">
        <v>333</v>
      </c>
      <c r="AH151" s="641">
        <v>1952</v>
      </c>
      <c r="AI151" s="80"/>
      <c r="AJ151" s="3" t="s">
        <v>187</v>
      </c>
      <c r="AK151" s="921" t="s">
        <v>311</v>
      </c>
      <c r="AL151" s="112">
        <v>90</v>
      </c>
      <c r="AM151" s="220">
        <v>96</v>
      </c>
      <c r="AN151" s="112">
        <v>86</v>
      </c>
      <c r="AO151" s="220">
        <v>92</v>
      </c>
    </row>
    <row r="152" spans="1:41" x14ac:dyDescent="0.2">
      <c r="A152" s="1067"/>
      <c r="B152" s="330">
        <f>南八幡!B152</f>
        <v>45880</v>
      </c>
      <c r="C152" s="434" t="str">
        <f t="shared" si="69"/>
        <v>(月)</v>
      </c>
      <c r="D152" s="560" t="s">
        <v>437</v>
      </c>
      <c r="E152" s="503">
        <v>1.8</v>
      </c>
      <c r="F152" s="504">
        <v>28</v>
      </c>
      <c r="G152" s="11">
        <v>25</v>
      </c>
      <c r="H152" s="221">
        <v>25.5</v>
      </c>
      <c r="I152" s="12">
        <v>35.200000000000003</v>
      </c>
      <c r="J152" s="219">
        <v>7.1</v>
      </c>
      <c r="K152" s="11">
        <v>7.6</v>
      </c>
      <c r="L152" s="369">
        <v>6.94</v>
      </c>
      <c r="M152" s="112">
        <v>43.1</v>
      </c>
      <c r="N152" s="220">
        <v>10.199999999999999</v>
      </c>
      <c r="O152" s="12">
        <v>28.6</v>
      </c>
      <c r="P152" s="221">
        <v>29.5</v>
      </c>
      <c r="Q152" s="635">
        <v>76</v>
      </c>
      <c r="R152" s="220">
        <v>56</v>
      </c>
      <c r="S152" s="635">
        <v>92</v>
      </c>
      <c r="T152" s="220">
        <v>94</v>
      </c>
      <c r="U152" s="635">
        <v>60</v>
      </c>
      <c r="V152" s="220">
        <v>62</v>
      </c>
      <c r="W152" s="112">
        <v>32</v>
      </c>
      <c r="X152" s="220">
        <v>32</v>
      </c>
      <c r="Y152" s="11">
        <v>28.4</v>
      </c>
      <c r="Z152" s="636">
        <v>26.3</v>
      </c>
      <c r="AA152" s="12">
        <v>21.2</v>
      </c>
      <c r="AB152" s="221">
        <v>12</v>
      </c>
      <c r="AC152" s="643">
        <v>0.05</v>
      </c>
      <c r="AD152" s="507">
        <v>200</v>
      </c>
      <c r="AE152" s="674">
        <v>0</v>
      </c>
      <c r="AF152" s="639">
        <v>14307</v>
      </c>
      <c r="AG152" s="640">
        <v>167</v>
      </c>
      <c r="AH152" s="641">
        <v>1952</v>
      </c>
      <c r="AI152" s="80"/>
      <c r="AJ152" s="3" t="s">
        <v>188</v>
      </c>
      <c r="AK152" s="921" t="s">
        <v>311</v>
      </c>
      <c r="AL152" s="112">
        <v>62</v>
      </c>
      <c r="AM152" s="220">
        <v>62</v>
      </c>
      <c r="AN152" s="112">
        <v>50</v>
      </c>
      <c r="AO152" s="220">
        <v>56</v>
      </c>
    </row>
    <row r="153" spans="1:41" x14ac:dyDescent="0.2">
      <c r="A153" s="1067"/>
      <c r="B153" s="330">
        <f>南八幡!B153</f>
        <v>45881</v>
      </c>
      <c r="C153" s="434" t="str">
        <f t="shared" si="69"/>
        <v>(火)</v>
      </c>
      <c r="D153" s="560" t="s">
        <v>414</v>
      </c>
      <c r="E153" s="503">
        <v>0.1</v>
      </c>
      <c r="F153" s="504">
        <v>29</v>
      </c>
      <c r="G153" s="11">
        <v>26.5</v>
      </c>
      <c r="H153" s="221">
        <v>25.5</v>
      </c>
      <c r="I153" s="12">
        <v>37</v>
      </c>
      <c r="J153" s="219">
        <v>6.7</v>
      </c>
      <c r="K153" s="11">
        <v>7.57</v>
      </c>
      <c r="L153" s="369">
        <v>6.81</v>
      </c>
      <c r="M153" s="112">
        <v>46.7</v>
      </c>
      <c r="N153" s="220">
        <v>9.9</v>
      </c>
      <c r="O153" s="12">
        <v>22.2</v>
      </c>
      <c r="P153" s="221">
        <v>27.8</v>
      </c>
      <c r="Q153" s="635">
        <v>70</v>
      </c>
      <c r="R153" s="220">
        <v>56</v>
      </c>
      <c r="S153" s="635">
        <v>90</v>
      </c>
      <c r="T153" s="220">
        <v>92</v>
      </c>
      <c r="U153" s="635">
        <v>60</v>
      </c>
      <c r="V153" s="220">
        <v>61</v>
      </c>
      <c r="W153" s="112">
        <v>30</v>
      </c>
      <c r="X153" s="220">
        <v>31</v>
      </c>
      <c r="Y153" s="11">
        <v>24.9</v>
      </c>
      <c r="Z153" s="636">
        <v>24.1</v>
      </c>
      <c r="AA153" s="12">
        <v>24.6</v>
      </c>
      <c r="AB153" s="221">
        <v>12.6</v>
      </c>
      <c r="AC153" s="643">
        <v>0.1</v>
      </c>
      <c r="AD153" s="507">
        <v>220</v>
      </c>
      <c r="AE153" s="674">
        <v>0.28000000000000003</v>
      </c>
      <c r="AF153" s="639">
        <v>16020</v>
      </c>
      <c r="AG153" s="640">
        <v>416</v>
      </c>
      <c r="AH153" s="641">
        <v>1952</v>
      </c>
      <c r="AI153" s="80"/>
      <c r="AJ153" s="3" t="s">
        <v>189</v>
      </c>
      <c r="AK153" s="921" t="s">
        <v>311</v>
      </c>
      <c r="AL153" s="112">
        <v>28</v>
      </c>
      <c r="AM153" s="220">
        <v>34</v>
      </c>
      <c r="AN153" s="112">
        <v>36</v>
      </c>
      <c r="AO153" s="220">
        <v>36</v>
      </c>
    </row>
    <row r="154" spans="1:41" x14ac:dyDescent="0.2">
      <c r="A154" s="1067"/>
      <c r="B154" s="330">
        <f>南八幡!B154</f>
        <v>45882</v>
      </c>
      <c r="C154" s="434" t="str">
        <f t="shared" si="69"/>
        <v>(水)</v>
      </c>
      <c r="D154" s="560" t="s">
        <v>405</v>
      </c>
      <c r="E154" s="503"/>
      <c r="F154" s="504">
        <v>27</v>
      </c>
      <c r="G154" s="11">
        <v>25.5</v>
      </c>
      <c r="H154" s="221">
        <v>25</v>
      </c>
      <c r="I154" s="12">
        <v>37.4</v>
      </c>
      <c r="J154" s="219">
        <v>6</v>
      </c>
      <c r="K154" s="11">
        <v>7.86</v>
      </c>
      <c r="L154" s="369">
        <v>6.8</v>
      </c>
      <c r="M154" s="112">
        <v>44.3</v>
      </c>
      <c r="N154" s="220">
        <v>9.6999999999999993</v>
      </c>
      <c r="O154" s="12">
        <v>25.7</v>
      </c>
      <c r="P154" s="221">
        <v>28</v>
      </c>
      <c r="Q154" s="635">
        <v>78</v>
      </c>
      <c r="R154" s="220">
        <v>58</v>
      </c>
      <c r="S154" s="635">
        <v>98</v>
      </c>
      <c r="T154" s="220">
        <v>94</v>
      </c>
      <c r="U154" s="635">
        <v>64</v>
      </c>
      <c r="V154" s="220">
        <v>62</v>
      </c>
      <c r="W154" s="112">
        <v>34</v>
      </c>
      <c r="X154" s="220">
        <v>32</v>
      </c>
      <c r="Y154" s="11">
        <v>24.1</v>
      </c>
      <c r="Z154" s="636">
        <v>26.3</v>
      </c>
      <c r="AA154" s="12">
        <v>24.3</v>
      </c>
      <c r="AB154" s="221">
        <v>11.4</v>
      </c>
      <c r="AC154" s="643">
        <v>0.05</v>
      </c>
      <c r="AD154" s="507">
        <v>210</v>
      </c>
      <c r="AE154" s="674">
        <v>0.22</v>
      </c>
      <c r="AF154" s="639">
        <v>14894</v>
      </c>
      <c r="AG154" s="640">
        <v>332</v>
      </c>
      <c r="AH154" s="641">
        <v>1790</v>
      </c>
      <c r="AI154" s="80"/>
      <c r="AJ154" s="3" t="s">
        <v>190</v>
      </c>
      <c r="AK154" s="921" t="s">
        <v>311</v>
      </c>
      <c r="AL154" s="11">
        <v>24.9</v>
      </c>
      <c r="AM154" s="221">
        <v>25.5</v>
      </c>
      <c r="AN154" s="12">
        <v>27</v>
      </c>
      <c r="AO154" s="221">
        <v>28.4</v>
      </c>
    </row>
    <row r="155" spans="1:41" x14ac:dyDescent="0.2">
      <c r="A155" s="1067"/>
      <c r="B155" s="330">
        <f>南八幡!B155</f>
        <v>45883</v>
      </c>
      <c r="C155" s="434" t="str">
        <f t="shared" si="69"/>
        <v>(木)</v>
      </c>
      <c r="D155" s="560" t="s">
        <v>405</v>
      </c>
      <c r="E155" s="503"/>
      <c r="F155" s="504">
        <v>25</v>
      </c>
      <c r="G155" s="11">
        <v>25.5</v>
      </c>
      <c r="H155" s="221">
        <v>25.5</v>
      </c>
      <c r="I155" s="12">
        <v>44.2</v>
      </c>
      <c r="J155" s="219">
        <v>5.9</v>
      </c>
      <c r="K155" s="11">
        <v>7.87</v>
      </c>
      <c r="L155" s="369">
        <v>6.83</v>
      </c>
      <c r="M155" s="112">
        <v>51.4</v>
      </c>
      <c r="N155" s="220">
        <v>8.8000000000000007</v>
      </c>
      <c r="O155" s="12">
        <v>25.6</v>
      </c>
      <c r="P155" s="221">
        <v>28.2</v>
      </c>
      <c r="Q155" s="635">
        <v>76</v>
      </c>
      <c r="R155" s="220">
        <v>57</v>
      </c>
      <c r="S155" s="635">
        <v>90</v>
      </c>
      <c r="T155" s="220">
        <v>96</v>
      </c>
      <c r="U155" s="635">
        <v>62</v>
      </c>
      <c r="V155" s="220">
        <v>62</v>
      </c>
      <c r="W155" s="112">
        <v>28</v>
      </c>
      <c r="X155" s="220">
        <v>34</v>
      </c>
      <c r="Y155" s="11">
        <v>24.9</v>
      </c>
      <c r="Z155" s="636">
        <v>25.5</v>
      </c>
      <c r="AA155" s="12">
        <v>26.2</v>
      </c>
      <c r="AB155" s="221">
        <v>14.2</v>
      </c>
      <c r="AC155" s="643">
        <v>0</v>
      </c>
      <c r="AD155" s="507">
        <v>210</v>
      </c>
      <c r="AE155" s="674">
        <v>0</v>
      </c>
      <c r="AF155" s="639">
        <v>14848</v>
      </c>
      <c r="AG155" s="640">
        <v>333</v>
      </c>
      <c r="AH155" s="641">
        <v>2074</v>
      </c>
      <c r="AI155" s="80"/>
      <c r="AJ155" s="3" t="s">
        <v>286</v>
      </c>
      <c r="AK155" s="921" t="s">
        <v>311</v>
      </c>
      <c r="AL155" s="11">
        <v>26.2</v>
      </c>
      <c r="AM155" s="221">
        <v>14.2</v>
      </c>
      <c r="AN155" s="12">
        <v>27.8</v>
      </c>
      <c r="AO155" s="221">
        <v>15.8</v>
      </c>
    </row>
    <row r="156" spans="1:41" x14ac:dyDescent="0.2">
      <c r="A156" s="1067"/>
      <c r="B156" s="330">
        <f>南八幡!B156</f>
        <v>45884</v>
      </c>
      <c r="C156" s="434" t="str">
        <f t="shared" si="69"/>
        <v>(金)</v>
      </c>
      <c r="D156" s="560" t="s">
        <v>405</v>
      </c>
      <c r="E156" s="503"/>
      <c r="F156" s="504">
        <v>28</v>
      </c>
      <c r="G156" s="11">
        <v>27.5</v>
      </c>
      <c r="H156" s="221">
        <v>27</v>
      </c>
      <c r="I156" s="12">
        <v>47.3</v>
      </c>
      <c r="J156" s="219">
        <v>5.4</v>
      </c>
      <c r="K156" s="11">
        <v>8.36</v>
      </c>
      <c r="L156" s="369">
        <v>6.84</v>
      </c>
      <c r="M156" s="112">
        <v>53.1</v>
      </c>
      <c r="N156" s="220">
        <v>7.4</v>
      </c>
      <c r="O156" s="12">
        <v>25.3</v>
      </c>
      <c r="P156" s="221">
        <v>28.4</v>
      </c>
      <c r="Q156" s="635">
        <v>74</v>
      </c>
      <c r="R156" s="220">
        <v>54</v>
      </c>
      <c r="S156" s="635">
        <v>90</v>
      </c>
      <c r="T156" s="220">
        <v>98</v>
      </c>
      <c r="U156" s="635">
        <v>60</v>
      </c>
      <c r="V156" s="220">
        <v>60</v>
      </c>
      <c r="W156" s="112">
        <v>30</v>
      </c>
      <c r="X156" s="220">
        <v>38</v>
      </c>
      <c r="Y156" s="11">
        <v>25.3</v>
      </c>
      <c r="Z156" s="636">
        <v>25.2</v>
      </c>
      <c r="AA156" s="12">
        <v>27.8</v>
      </c>
      <c r="AB156" s="221">
        <v>15.8</v>
      </c>
      <c r="AC156" s="643">
        <v>0</v>
      </c>
      <c r="AD156" s="507">
        <v>200</v>
      </c>
      <c r="AE156" s="674">
        <v>0</v>
      </c>
      <c r="AF156" s="639">
        <v>15446</v>
      </c>
      <c r="AG156" s="640">
        <v>250</v>
      </c>
      <c r="AH156" s="641">
        <v>1830</v>
      </c>
      <c r="AI156" s="80"/>
      <c r="AJ156" s="3" t="s">
        <v>287</v>
      </c>
      <c r="AK156" s="921" t="s">
        <v>311</v>
      </c>
      <c r="AL156" s="454"/>
      <c r="AM156" s="455">
        <v>0</v>
      </c>
      <c r="AN156" s="454"/>
      <c r="AO156" s="455">
        <v>0</v>
      </c>
    </row>
    <row r="157" spans="1:41" x14ac:dyDescent="0.2">
      <c r="A157" s="1067"/>
      <c r="B157" s="330">
        <f>南八幡!B157</f>
        <v>45885</v>
      </c>
      <c r="C157" s="434" t="str">
        <f t="shared" si="69"/>
        <v>(土)</v>
      </c>
      <c r="D157" s="560" t="s">
        <v>442</v>
      </c>
      <c r="E157" s="503">
        <v>1</v>
      </c>
      <c r="F157" s="504">
        <v>26</v>
      </c>
      <c r="G157" s="11">
        <v>26.5</v>
      </c>
      <c r="H157" s="221">
        <v>26.5</v>
      </c>
      <c r="I157" s="12">
        <v>45.7</v>
      </c>
      <c r="J157" s="219">
        <v>5.2</v>
      </c>
      <c r="K157" s="11">
        <v>8.61</v>
      </c>
      <c r="L157" s="369">
        <v>6.76</v>
      </c>
      <c r="M157" s="112">
        <v>48.5</v>
      </c>
      <c r="N157" s="220">
        <v>8.6999999999999993</v>
      </c>
      <c r="O157" s="12">
        <v>25.9</v>
      </c>
      <c r="P157" s="221">
        <v>28.8</v>
      </c>
      <c r="Q157" s="635">
        <v>70</v>
      </c>
      <c r="R157" s="220">
        <v>52</v>
      </c>
      <c r="S157" s="635">
        <v>88</v>
      </c>
      <c r="T157" s="220">
        <v>94</v>
      </c>
      <c r="U157" s="635">
        <v>58</v>
      </c>
      <c r="V157" s="220">
        <v>64</v>
      </c>
      <c r="W157" s="112">
        <v>30</v>
      </c>
      <c r="X157" s="220">
        <v>30</v>
      </c>
      <c r="Y157" s="11">
        <v>24.9</v>
      </c>
      <c r="Z157" s="636">
        <v>24.9</v>
      </c>
      <c r="AA157" s="12">
        <v>29.4</v>
      </c>
      <c r="AB157" s="221">
        <v>11.7</v>
      </c>
      <c r="AC157" s="643">
        <v>0</v>
      </c>
      <c r="AD157" s="507">
        <v>200</v>
      </c>
      <c r="AE157" s="674">
        <v>0</v>
      </c>
      <c r="AF157" s="639">
        <v>15413</v>
      </c>
      <c r="AG157" s="640">
        <v>342</v>
      </c>
      <c r="AH157" s="641">
        <v>2074</v>
      </c>
      <c r="AI157" s="80"/>
      <c r="AJ157" s="3" t="s">
        <v>191</v>
      </c>
      <c r="AK157" s="921" t="s">
        <v>311</v>
      </c>
      <c r="AL157" s="112" t="s">
        <v>24</v>
      </c>
      <c r="AM157" s="220">
        <v>210</v>
      </c>
      <c r="AN157" s="274">
        <v>220</v>
      </c>
      <c r="AO157" s="220">
        <v>220</v>
      </c>
    </row>
    <row r="158" spans="1:41" x14ac:dyDescent="0.2">
      <c r="A158" s="1067"/>
      <c r="B158" s="330">
        <f>南八幡!B158</f>
        <v>45886</v>
      </c>
      <c r="C158" s="434" t="str">
        <f t="shared" si="69"/>
        <v>(日)</v>
      </c>
      <c r="D158" s="560" t="s">
        <v>405</v>
      </c>
      <c r="E158" s="503"/>
      <c r="F158" s="504">
        <v>28</v>
      </c>
      <c r="G158" s="11">
        <v>27</v>
      </c>
      <c r="H158" s="221">
        <v>27.5</v>
      </c>
      <c r="I158" s="12">
        <v>39.200000000000003</v>
      </c>
      <c r="J158" s="219">
        <v>6</v>
      </c>
      <c r="K158" s="11">
        <v>8.27</v>
      </c>
      <c r="L158" s="369">
        <v>6.94</v>
      </c>
      <c r="M158" s="112">
        <v>45.3</v>
      </c>
      <c r="N158" s="220">
        <v>9.9</v>
      </c>
      <c r="O158" s="12">
        <v>24.8</v>
      </c>
      <c r="P158" s="221">
        <v>29.1</v>
      </c>
      <c r="Q158" s="635">
        <v>80</v>
      </c>
      <c r="R158" s="220">
        <v>56</v>
      </c>
      <c r="S158" s="635">
        <v>90</v>
      </c>
      <c r="T158" s="220">
        <v>96</v>
      </c>
      <c r="U158" s="635">
        <v>56</v>
      </c>
      <c r="V158" s="220">
        <v>63</v>
      </c>
      <c r="W158" s="112">
        <v>34</v>
      </c>
      <c r="X158" s="220">
        <v>33</v>
      </c>
      <c r="Y158" s="11">
        <v>27.7</v>
      </c>
      <c r="Z158" s="636">
        <v>24.9</v>
      </c>
      <c r="AA158" s="12">
        <v>30.9</v>
      </c>
      <c r="AB158" s="221">
        <v>11.7</v>
      </c>
      <c r="AC158" s="643">
        <v>0</v>
      </c>
      <c r="AD158" s="507">
        <v>200</v>
      </c>
      <c r="AE158" s="674">
        <v>0</v>
      </c>
      <c r="AF158" s="639">
        <v>13936</v>
      </c>
      <c r="AG158" s="640">
        <v>333</v>
      </c>
      <c r="AH158" s="641">
        <v>1708</v>
      </c>
      <c r="AI158" s="80"/>
      <c r="AJ158" s="3" t="s">
        <v>192</v>
      </c>
      <c r="AK158" s="921" t="s">
        <v>311</v>
      </c>
      <c r="AL158" s="279" t="s">
        <v>24</v>
      </c>
      <c r="AM158" s="270">
        <v>0</v>
      </c>
      <c r="AN158" s="269">
        <v>0.85</v>
      </c>
      <c r="AO158" s="270">
        <v>0.33</v>
      </c>
    </row>
    <row r="159" spans="1:41" x14ac:dyDescent="0.2">
      <c r="A159" s="1067"/>
      <c r="B159" s="330">
        <f>南八幡!B159</f>
        <v>45887</v>
      </c>
      <c r="C159" s="434" t="str">
        <f t="shared" si="69"/>
        <v>(月)</v>
      </c>
      <c r="D159" s="560" t="s">
        <v>405</v>
      </c>
      <c r="E159" s="503"/>
      <c r="F159" s="504">
        <v>29</v>
      </c>
      <c r="G159" s="11">
        <v>28.5</v>
      </c>
      <c r="H159" s="221">
        <v>26</v>
      </c>
      <c r="I159" s="12">
        <v>41.1</v>
      </c>
      <c r="J159" s="219">
        <v>5.4</v>
      </c>
      <c r="K159" s="11">
        <v>8.35</v>
      </c>
      <c r="L159" s="369">
        <v>6.95</v>
      </c>
      <c r="M159" s="112">
        <v>49.1</v>
      </c>
      <c r="N159" s="220">
        <v>10.7</v>
      </c>
      <c r="O159" s="12">
        <v>26.4</v>
      </c>
      <c r="P159" s="221">
        <v>29</v>
      </c>
      <c r="Q159" s="635">
        <v>78</v>
      </c>
      <c r="R159" s="220">
        <v>58</v>
      </c>
      <c r="S159" s="635">
        <v>92</v>
      </c>
      <c r="T159" s="220">
        <v>98</v>
      </c>
      <c r="U159" s="635">
        <v>61</v>
      </c>
      <c r="V159" s="220">
        <v>64</v>
      </c>
      <c r="W159" s="112">
        <v>31</v>
      </c>
      <c r="X159" s="220">
        <v>34</v>
      </c>
      <c r="Y159" s="11">
        <v>22.7</v>
      </c>
      <c r="Z159" s="636">
        <v>26.3</v>
      </c>
      <c r="AA159" s="12">
        <v>27.2</v>
      </c>
      <c r="AB159" s="221">
        <v>14.5</v>
      </c>
      <c r="AC159" s="643">
        <v>0</v>
      </c>
      <c r="AD159" s="507">
        <v>200</v>
      </c>
      <c r="AE159" s="674">
        <v>0</v>
      </c>
      <c r="AF159" s="639">
        <v>15431</v>
      </c>
      <c r="AG159" s="640">
        <v>499</v>
      </c>
      <c r="AH159" s="641">
        <v>2012</v>
      </c>
      <c r="AI159" s="80"/>
      <c r="AJ159" s="3" t="s">
        <v>288</v>
      </c>
      <c r="AK159" s="921" t="s">
        <v>311</v>
      </c>
      <c r="AL159" s="280" t="s">
        <v>24</v>
      </c>
      <c r="AM159" s="281" t="s">
        <v>24</v>
      </c>
      <c r="AN159" s="267">
        <v>0</v>
      </c>
      <c r="AO159" s="268">
        <v>0</v>
      </c>
    </row>
    <row r="160" spans="1:41" x14ac:dyDescent="0.2">
      <c r="A160" s="1067"/>
      <c r="B160" s="330">
        <f>南八幡!B160</f>
        <v>45888</v>
      </c>
      <c r="C160" s="434" t="str">
        <f t="shared" si="69"/>
        <v>(火)</v>
      </c>
      <c r="D160" s="560" t="s">
        <v>405</v>
      </c>
      <c r="E160" s="503"/>
      <c r="F160" s="504">
        <v>31</v>
      </c>
      <c r="G160" s="11">
        <v>29.5</v>
      </c>
      <c r="H160" s="221">
        <v>28.5</v>
      </c>
      <c r="I160" s="12">
        <v>36.700000000000003</v>
      </c>
      <c r="J160" s="219">
        <v>6.3</v>
      </c>
      <c r="K160" s="11">
        <v>8.6</v>
      </c>
      <c r="L160" s="369">
        <v>6.85</v>
      </c>
      <c r="M160" s="112">
        <v>43.3</v>
      </c>
      <c r="N160" s="220">
        <v>11.1</v>
      </c>
      <c r="O160" s="12">
        <v>25.1</v>
      </c>
      <c r="P160" s="221">
        <v>28.9</v>
      </c>
      <c r="Q160" s="635">
        <v>68</v>
      </c>
      <c r="R160" s="220">
        <v>54</v>
      </c>
      <c r="S160" s="635">
        <v>94</v>
      </c>
      <c r="T160" s="220">
        <v>96</v>
      </c>
      <c r="U160" s="635">
        <v>59</v>
      </c>
      <c r="V160" s="220">
        <v>60</v>
      </c>
      <c r="W160" s="112">
        <v>35</v>
      </c>
      <c r="X160" s="220">
        <v>36</v>
      </c>
      <c r="Y160" s="11">
        <v>26.3</v>
      </c>
      <c r="Z160" s="636">
        <v>26.3</v>
      </c>
      <c r="AA160" s="12">
        <v>27.7</v>
      </c>
      <c r="AB160" s="221">
        <v>13.3</v>
      </c>
      <c r="AC160" s="643">
        <v>0</v>
      </c>
      <c r="AD160" s="507">
        <v>210</v>
      </c>
      <c r="AE160" s="674">
        <v>0</v>
      </c>
      <c r="AF160" s="639">
        <v>14714</v>
      </c>
      <c r="AG160" s="640">
        <v>499</v>
      </c>
      <c r="AH160" s="641">
        <v>1830</v>
      </c>
      <c r="AI160" s="80"/>
      <c r="AJ160" s="3" t="s">
        <v>199</v>
      </c>
      <c r="AK160" s="921" t="s">
        <v>311</v>
      </c>
      <c r="AL160" s="11" t="s">
        <v>24</v>
      </c>
      <c r="AM160" s="219" t="s">
        <v>24</v>
      </c>
      <c r="AN160" s="274">
        <v>46.5</v>
      </c>
      <c r="AO160" s="286">
        <v>17.7</v>
      </c>
    </row>
    <row r="161" spans="1:41" x14ac:dyDescent="0.2">
      <c r="A161" s="1067"/>
      <c r="B161" s="330">
        <f>南八幡!B161</f>
        <v>45889</v>
      </c>
      <c r="C161" s="434" t="str">
        <f t="shared" si="69"/>
        <v>(水)</v>
      </c>
      <c r="D161" s="560" t="s">
        <v>405</v>
      </c>
      <c r="E161" s="503"/>
      <c r="F161" s="504">
        <v>30</v>
      </c>
      <c r="G161" s="11">
        <v>28.5</v>
      </c>
      <c r="H161" s="221">
        <v>28.5</v>
      </c>
      <c r="I161" s="12">
        <v>32.700000000000003</v>
      </c>
      <c r="J161" s="219">
        <v>5.6</v>
      </c>
      <c r="K161" s="11">
        <v>8.24</v>
      </c>
      <c r="L161" s="369">
        <v>6.87</v>
      </c>
      <c r="M161" s="112">
        <v>39.9</v>
      </c>
      <c r="N161" s="220">
        <v>9.1</v>
      </c>
      <c r="O161" s="12">
        <v>26.5</v>
      </c>
      <c r="P161" s="221">
        <v>29.6</v>
      </c>
      <c r="Q161" s="635">
        <v>80</v>
      </c>
      <c r="R161" s="220">
        <v>60</v>
      </c>
      <c r="S161" s="635">
        <v>92</v>
      </c>
      <c r="T161" s="220">
        <v>110</v>
      </c>
      <c r="U161" s="635">
        <v>59</v>
      </c>
      <c r="V161" s="220">
        <v>63</v>
      </c>
      <c r="W161" s="112">
        <v>33</v>
      </c>
      <c r="X161" s="220">
        <v>47</v>
      </c>
      <c r="Y161" s="11">
        <v>28.4</v>
      </c>
      <c r="Z161" s="636">
        <v>26.3</v>
      </c>
      <c r="AA161" s="12">
        <v>26.2</v>
      </c>
      <c r="AB161" s="221">
        <v>14.2</v>
      </c>
      <c r="AC161" s="643">
        <v>0</v>
      </c>
      <c r="AD161" s="507">
        <v>200</v>
      </c>
      <c r="AE161" s="674">
        <v>0.23</v>
      </c>
      <c r="AF161" s="639">
        <v>14863</v>
      </c>
      <c r="AG161" s="640">
        <v>416</v>
      </c>
      <c r="AH161" s="641">
        <v>1908</v>
      </c>
      <c r="AI161" s="80"/>
      <c r="AJ161" s="3" t="s">
        <v>289</v>
      </c>
      <c r="AK161" s="921"/>
      <c r="AL161" s="11" t="s">
        <v>24</v>
      </c>
      <c r="AM161" s="219" t="s">
        <v>24</v>
      </c>
      <c r="AN161" s="136">
        <v>-0.36</v>
      </c>
      <c r="AO161" s="224">
        <v>-1.55</v>
      </c>
    </row>
    <row r="162" spans="1:41" x14ac:dyDescent="0.2">
      <c r="A162" s="1067"/>
      <c r="B162" s="330">
        <f>南八幡!B162</f>
        <v>45890</v>
      </c>
      <c r="C162" s="434" t="str">
        <f t="shared" si="69"/>
        <v>(木)</v>
      </c>
      <c r="D162" s="560" t="s">
        <v>405</v>
      </c>
      <c r="E162" s="503"/>
      <c r="F162" s="504">
        <v>32</v>
      </c>
      <c r="G162" s="11">
        <v>31</v>
      </c>
      <c r="H162" s="221">
        <v>27.5</v>
      </c>
      <c r="I162" s="12">
        <v>39.5</v>
      </c>
      <c r="J162" s="219">
        <v>6.3</v>
      </c>
      <c r="K162" s="11">
        <v>8.4600000000000009</v>
      </c>
      <c r="L162" s="369">
        <v>6.76</v>
      </c>
      <c r="M162" s="112">
        <v>42.5</v>
      </c>
      <c r="N162" s="220">
        <v>10</v>
      </c>
      <c r="O162" s="12">
        <v>26.4</v>
      </c>
      <c r="P162" s="221">
        <v>30.2</v>
      </c>
      <c r="Q162" s="635">
        <v>85</v>
      </c>
      <c r="R162" s="220">
        <v>64</v>
      </c>
      <c r="S162" s="635">
        <v>90</v>
      </c>
      <c r="T162" s="220">
        <v>96</v>
      </c>
      <c r="U162" s="635">
        <v>58</v>
      </c>
      <c r="V162" s="220">
        <v>62</v>
      </c>
      <c r="W162" s="112">
        <v>32</v>
      </c>
      <c r="X162" s="220">
        <v>34</v>
      </c>
      <c r="Y162" s="11">
        <v>25.6</v>
      </c>
      <c r="Z162" s="636">
        <v>30.5</v>
      </c>
      <c r="AA162" s="12">
        <v>28.1</v>
      </c>
      <c r="AB162" s="221">
        <v>14.2</v>
      </c>
      <c r="AC162" s="643">
        <v>0</v>
      </c>
      <c r="AD162" s="507">
        <v>190</v>
      </c>
      <c r="AE162" s="674">
        <v>0.23</v>
      </c>
      <c r="AF162" s="639">
        <v>13685</v>
      </c>
      <c r="AG162" s="640">
        <v>832</v>
      </c>
      <c r="AH162" s="641">
        <v>1830</v>
      </c>
      <c r="AI162" s="80"/>
      <c r="AJ162" s="3" t="s">
        <v>14</v>
      </c>
      <c r="AK162" s="921" t="s">
        <v>311</v>
      </c>
      <c r="AL162" s="136">
        <v>16</v>
      </c>
      <c r="AM162" s="224">
        <v>6.7</v>
      </c>
      <c r="AN162" s="136">
        <v>12.6</v>
      </c>
      <c r="AO162" s="224">
        <v>6.8</v>
      </c>
    </row>
    <row r="163" spans="1:41" x14ac:dyDescent="0.2">
      <c r="A163" s="1067"/>
      <c r="B163" s="330">
        <f>南八幡!B163</f>
        <v>45891</v>
      </c>
      <c r="C163" s="434" t="str">
        <f t="shared" si="69"/>
        <v>(金)</v>
      </c>
      <c r="D163" s="560" t="s">
        <v>405</v>
      </c>
      <c r="E163" s="503"/>
      <c r="F163" s="504">
        <v>30</v>
      </c>
      <c r="G163" s="11">
        <v>28.5</v>
      </c>
      <c r="H163" s="221">
        <v>29.5</v>
      </c>
      <c r="I163" s="12">
        <v>39.6</v>
      </c>
      <c r="J163" s="219">
        <v>12</v>
      </c>
      <c r="K163" s="11">
        <v>8.5</v>
      </c>
      <c r="L163" s="369">
        <v>6.68</v>
      </c>
      <c r="M163" s="112">
        <v>43.7</v>
      </c>
      <c r="N163" s="220">
        <v>14.9</v>
      </c>
      <c r="O163" s="12">
        <v>25.9</v>
      </c>
      <c r="P163" s="221">
        <v>30</v>
      </c>
      <c r="Q163" s="635">
        <v>77</v>
      </c>
      <c r="R163" s="220">
        <v>54</v>
      </c>
      <c r="S163" s="635">
        <v>90</v>
      </c>
      <c r="T163" s="220">
        <v>99</v>
      </c>
      <c r="U163" s="635">
        <v>51</v>
      </c>
      <c r="V163" s="220">
        <v>61</v>
      </c>
      <c r="W163" s="112">
        <v>39</v>
      </c>
      <c r="X163" s="220">
        <v>38</v>
      </c>
      <c r="Y163" s="11">
        <v>27.7</v>
      </c>
      <c r="Z163" s="636">
        <v>28</v>
      </c>
      <c r="AA163" s="12">
        <v>28.1</v>
      </c>
      <c r="AB163" s="221">
        <v>15</v>
      </c>
      <c r="AC163" s="643">
        <v>0</v>
      </c>
      <c r="AD163" s="507">
        <v>200</v>
      </c>
      <c r="AE163" s="674">
        <v>0.24</v>
      </c>
      <c r="AF163" s="639">
        <v>15685</v>
      </c>
      <c r="AG163" s="640">
        <v>832</v>
      </c>
      <c r="AH163" s="641">
        <v>2074</v>
      </c>
      <c r="AI163" s="80"/>
      <c r="AJ163" s="3" t="s">
        <v>15</v>
      </c>
      <c r="AK163" s="921" t="s">
        <v>311</v>
      </c>
      <c r="AL163" s="136">
        <v>7.6</v>
      </c>
      <c r="AM163" s="224">
        <v>2</v>
      </c>
      <c r="AN163" s="13" t="s">
        <v>24</v>
      </c>
      <c r="AO163" s="223" t="s">
        <v>24</v>
      </c>
    </row>
    <row r="164" spans="1:41" x14ac:dyDescent="0.2">
      <c r="A164" s="1067"/>
      <c r="B164" s="330">
        <f>南八幡!B164</f>
        <v>45892</v>
      </c>
      <c r="C164" s="434" t="str">
        <f t="shared" si="69"/>
        <v>(土)</v>
      </c>
      <c r="D164" s="560" t="s">
        <v>405</v>
      </c>
      <c r="E164" s="503"/>
      <c r="F164" s="504">
        <v>30</v>
      </c>
      <c r="G164" s="11">
        <v>29.5</v>
      </c>
      <c r="H164" s="221">
        <v>30</v>
      </c>
      <c r="I164" s="12">
        <v>41</v>
      </c>
      <c r="J164" s="219">
        <v>9.6999999999999993</v>
      </c>
      <c r="K164" s="11">
        <v>8.35</v>
      </c>
      <c r="L164" s="369">
        <v>6.68</v>
      </c>
      <c r="M164" s="112">
        <v>46.3</v>
      </c>
      <c r="N164" s="220">
        <v>13.3</v>
      </c>
      <c r="O164" s="12">
        <v>23.1</v>
      </c>
      <c r="P164" s="221">
        <v>26.5</v>
      </c>
      <c r="Q164" s="635">
        <v>74</v>
      </c>
      <c r="R164" s="220">
        <v>49</v>
      </c>
      <c r="S164" s="635">
        <v>82</v>
      </c>
      <c r="T164" s="220">
        <v>88</v>
      </c>
      <c r="U164" s="635">
        <v>49</v>
      </c>
      <c r="V164" s="220">
        <v>56</v>
      </c>
      <c r="W164" s="112">
        <v>33</v>
      </c>
      <c r="X164" s="220">
        <v>32</v>
      </c>
      <c r="Y164" s="11">
        <v>29.1</v>
      </c>
      <c r="Z164" s="636">
        <v>28</v>
      </c>
      <c r="AA164" s="12">
        <v>28.4</v>
      </c>
      <c r="AB164" s="221">
        <v>15.5</v>
      </c>
      <c r="AC164" s="643">
        <v>0</v>
      </c>
      <c r="AD164" s="507">
        <v>200</v>
      </c>
      <c r="AE164" s="674">
        <v>0.24</v>
      </c>
      <c r="AF164" s="639">
        <v>14866</v>
      </c>
      <c r="AG164" s="640">
        <v>250</v>
      </c>
      <c r="AH164" s="641">
        <v>1830</v>
      </c>
      <c r="AI164" s="80"/>
      <c r="AJ164" s="3" t="s">
        <v>193</v>
      </c>
      <c r="AK164" s="921" t="s">
        <v>311</v>
      </c>
      <c r="AL164" s="136">
        <v>7.3</v>
      </c>
      <c r="AM164" s="224">
        <v>6.7</v>
      </c>
      <c r="AN164" s="13" t="s">
        <v>24</v>
      </c>
      <c r="AO164" s="223" t="s">
        <v>24</v>
      </c>
    </row>
    <row r="165" spans="1:41" x14ac:dyDescent="0.2">
      <c r="A165" s="1067"/>
      <c r="B165" s="330">
        <f>南八幡!B165</f>
        <v>45893</v>
      </c>
      <c r="C165" s="434" t="str">
        <f t="shared" si="69"/>
        <v>(日)</v>
      </c>
      <c r="D165" s="560" t="s">
        <v>405</v>
      </c>
      <c r="E165" s="503"/>
      <c r="F165" s="504">
        <v>31</v>
      </c>
      <c r="G165" s="11">
        <v>28.5</v>
      </c>
      <c r="H165" s="221">
        <v>28</v>
      </c>
      <c r="I165" s="12">
        <v>37</v>
      </c>
      <c r="J165" s="219">
        <v>12.6</v>
      </c>
      <c r="K165" s="11">
        <v>7.71</v>
      </c>
      <c r="L165" s="369">
        <v>6.63</v>
      </c>
      <c r="M165" s="112">
        <v>44.2</v>
      </c>
      <c r="N165" s="220">
        <v>15.7</v>
      </c>
      <c r="O165" s="12">
        <v>25.6</v>
      </c>
      <c r="P165" s="221">
        <v>29.2</v>
      </c>
      <c r="Q165" s="635">
        <v>84</v>
      </c>
      <c r="R165" s="220">
        <v>58</v>
      </c>
      <c r="S165" s="635">
        <v>86</v>
      </c>
      <c r="T165" s="220">
        <v>92</v>
      </c>
      <c r="U165" s="635">
        <v>50</v>
      </c>
      <c r="V165" s="220">
        <v>56</v>
      </c>
      <c r="W165" s="112">
        <v>36</v>
      </c>
      <c r="X165" s="220">
        <v>36</v>
      </c>
      <c r="Y165" s="11">
        <v>27</v>
      </c>
      <c r="Z165" s="636">
        <v>28.4</v>
      </c>
      <c r="AA165" s="12">
        <v>27.8</v>
      </c>
      <c r="AB165" s="221">
        <v>15.8</v>
      </c>
      <c r="AC165" s="643">
        <v>0</v>
      </c>
      <c r="AD165" s="507">
        <v>220</v>
      </c>
      <c r="AE165" s="674">
        <v>0.33</v>
      </c>
      <c r="AF165" s="639">
        <v>14678</v>
      </c>
      <c r="AG165" s="640">
        <v>250</v>
      </c>
      <c r="AH165" s="641">
        <v>1830</v>
      </c>
      <c r="AI165" s="80"/>
      <c r="AJ165" s="3" t="s">
        <v>16</v>
      </c>
      <c r="AK165" s="921" t="s">
        <v>311</v>
      </c>
      <c r="AL165" s="303">
        <v>0</v>
      </c>
      <c r="AM165" s="304">
        <v>0.44</v>
      </c>
      <c r="AN165" s="282" t="s">
        <v>24</v>
      </c>
      <c r="AO165" s="283" t="s">
        <v>24</v>
      </c>
    </row>
    <row r="166" spans="1:41" x14ac:dyDescent="0.2">
      <c r="A166" s="1067"/>
      <c r="B166" s="330">
        <f>南八幡!B166</f>
        <v>45894</v>
      </c>
      <c r="C166" s="434" t="str">
        <f t="shared" si="69"/>
        <v>(月)</v>
      </c>
      <c r="D166" s="560" t="s">
        <v>405</v>
      </c>
      <c r="E166" s="503"/>
      <c r="F166" s="504">
        <v>30</v>
      </c>
      <c r="G166" s="11">
        <v>28.5</v>
      </c>
      <c r="H166" s="221">
        <v>26.5</v>
      </c>
      <c r="I166" s="12">
        <v>36.299999999999997</v>
      </c>
      <c r="J166" s="219">
        <v>6.7</v>
      </c>
      <c r="K166" s="11">
        <v>8.2799999999999994</v>
      </c>
      <c r="L166" s="369">
        <v>7.01</v>
      </c>
      <c r="M166" s="112">
        <v>50.2</v>
      </c>
      <c r="N166" s="220">
        <v>12.1</v>
      </c>
      <c r="O166" s="12">
        <v>24.9</v>
      </c>
      <c r="P166" s="221">
        <v>28.6</v>
      </c>
      <c r="Q166" s="635">
        <v>72</v>
      </c>
      <c r="R166" s="220">
        <v>50</v>
      </c>
      <c r="S166" s="635">
        <v>80</v>
      </c>
      <c r="T166" s="220">
        <v>92</v>
      </c>
      <c r="U166" s="635">
        <v>50</v>
      </c>
      <c r="V166" s="220">
        <v>52</v>
      </c>
      <c r="W166" s="112">
        <v>30</v>
      </c>
      <c r="X166" s="220">
        <v>40</v>
      </c>
      <c r="Y166" s="11">
        <v>26.3</v>
      </c>
      <c r="Z166" s="636">
        <v>29.1</v>
      </c>
      <c r="AA166" s="12">
        <v>28.1</v>
      </c>
      <c r="AB166" s="221">
        <v>15.5</v>
      </c>
      <c r="AC166" s="643">
        <v>0.1</v>
      </c>
      <c r="AD166" s="507">
        <v>200</v>
      </c>
      <c r="AE166" s="674">
        <v>0</v>
      </c>
      <c r="AF166" s="639">
        <v>15447</v>
      </c>
      <c r="AG166" s="640"/>
      <c r="AH166" s="641">
        <v>1952</v>
      </c>
      <c r="AI166" s="80"/>
      <c r="AJ166" s="3" t="s">
        <v>195</v>
      </c>
      <c r="AK166" s="921" t="s">
        <v>311</v>
      </c>
      <c r="AL166" s="138">
        <v>1.8</v>
      </c>
      <c r="AM166" s="225">
        <v>1</v>
      </c>
      <c r="AN166" s="13" t="s">
        <v>24</v>
      </c>
      <c r="AO166" s="223" t="s">
        <v>24</v>
      </c>
    </row>
    <row r="167" spans="1:41" x14ac:dyDescent="0.2">
      <c r="A167" s="1067"/>
      <c r="B167" s="330">
        <f>南八幡!B167</f>
        <v>45895</v>
      </c>
      <c r="C167" s="434" t="str">
        <f t="shared" si="69"/>
        <v>(火)</v>
      </c>
      <c r="D167" s="560" t="s">
        <v>405</v>
      </c>
      <c r="E167" s="503"/>
      <c r="F167" s="504">
        <v>30</v>
      </c>
      <c r="G167" s="11">
        <v>29.5</v>
      </c>
      <c r="H167" s="221">
        <v>28.5</v>
      </c>
      <c r="I167" s="12">
        <v>40.1</v>
      </c>
      <c r="J167" s="219">
        <v>9.4</v>
      </c>
      <c r="K167" s="11">
        <v>8.5299999999999994</v>
      </c>
      <c r="L167" s="369">
        <v>7.04</v>
      </c>
      <c r="M167" s="112">
        <v>48.4</v>
      </c>
      <c r="N167" s="220">
        <v>13.5</v>
      </c>
      <c r="O167" s="12">
        <v>24.3</v>
      </c>
      <c r="P167" s="221">
        <v>27.9</v>
      </c>
      <c r="Q167" s="635">
        <v>64</v>
      </c>
      <c r="R167" s="220">
        <v>50</v>
      </c>
      <c r="S167" s="635">
        <v>90</v>
      </c>
      <c r="T167" s="220">
        <v>88</v>
      </c>
      <c r="U167" s="635">
        <v>57</v>
      </c>
      <c r="V167" s="220">
        <v>52</v>
      </c>
      <c r="W167" s="112">
        <v>33</v>
      </c>
      <c r="X167" s="220">
        <v>36</v>
      </c>
      <c r="Y167" s="11">
        <v>25.6</v>
      </c>
      <c r="Z167" s="636">
        <v>27.7</v>
      </c>
      <c r="AA167" s="12">
        <v>28.1</v>
      </c>
      <c r="AB167" s="221">
        <v>13.6</v>
      </c>
      <c r="AC167" s="643">
        <v>0</v>
      </c>
      <c r="AD167" s="507">
        <v>200</v>
      </c>
      <c r="AE167" s="674">
        <v>0</v>
      </c>
      <c r="AF167" s="639">
        <v>16350</v>
      </c>
      <c r="AG167" s="640"/>
      <c r="AH167" s="641">
        <v>1952</v>
      </c>
      <c r="AI167" s="80"/>
      <c r="AJ167" s="3" t="s">
        <v>196</v>
      </c>
      <c r="AK167" s="921" t="s">
        <v>311</v>
      </c>
      <c r="AL167" s="305">
        <v>0.23</v>
      </c>
      <c r="AM167" s="306">
        <v>0</v>
      </c>
      <c r="AN167" s="284" t="s">
        <v>24</v>
      </c>
      <c r="AO167" s="285" t="s">
        <v>24</v>
      </c>
    </row>
    <row r="168" spans="1:41" x14ac:dyDescent="0.2">
      <c r="A168" s="1067"/>
      <c r="B168" s="330">
        <f>南八幡!B168</f>
        <v>45896</v>
      </c>
      <c r="C168" s="434" t="str">
        <f t="shared" si="69"/>
        <v>(水)</v>
      </c>
      <c r="D168" s="560" t="s">
        <v>405</v>
      </c>
      <c r="E168" s="503"/>
      <c r="F168" s="504">
        <v>31</v>
      </c>
      <c r="G168" s="11">
        <v>29.5</v>
      </c>
      <c r="H168" s="221">
        <v>27.5</v>
      </c>
      <c r="I168" s="12">
        <v>36.200000000000003</v>
      </c>
      <c r="J168" s="219">
        <v>9.3000000000000007</v>
      </c>
      <c r="K168" s="11">
        <v>8.1</v>
      </c>
      <c r="L168" s="369">
        <v>7.08</v>
      </c>
      <c r="M168" s="112">
        <v>46.8</v>
      </c>
      <c r="N168" s="220">
        <v>13</v>
      </c>
      <c r="O168" s="12">
        <v>25.2</v>
      </c>
      <c r="P168" s="221">
        <v>28.9</v>
      </c>
      <c r="Q168" s="635">
        <v>80</v>
      </c>
      <c r="R168" s="220">
        <v>50</v>
      </c>
      <c r="S168" s="635">
        <v>88</v>
      </c>
      <c r="T168" s="220">
        <v>96</v>
      </c>
      <c r="U168" s="635">
        <v>62</v>
      </c>
      <c r="V168" s="220">
        <v>58</v>
      </c>
      <c r="W168" s="112">
        <v>26</v>
      </c>
      <c r="X168" s="220">
        <v>38</v>
      </c>
      <c r="Y168" s="11">
        <v>28.4</v>
      </c>
      <c r="Z168" s="636">
        <v>28.4</v>
      </c>
      <c r="AA168" s="12">
        <v>27.8</v>
      </c>
      <c r="AB168" s="221">
        <v>14.5</v>
      </c>
      <c r="AC168" s="643">
        <v>0</v>
      </c>
      <c r="AD168" s="507">
        <v>200</v>
      </c>
      <c r="AE168" s="674">
        <v>0</v>
      </c>
      <c r="AF168" s="639">
        <v>16900</v>
      </c>
      <c r="AG168" s="640"/>
      <c r="AH168" s="641">
        <v>1830</v>
      </c>
      <c r="AI168" s="80"/>
      <c r="AJ168" s="3" t="s">
        <v>197</v>
      </c>
      <c r="AK168" s="921" t="s">
        <v>311</v>
      </c>
      <c r="AL168" s="136">
        <v>18</v>
      </c>
      <c r="AM168" s="224">
        <v>47</v>
      </c>
      <c r="AN168" s="11" t="s">
        <v>24</v>
      </c>
      <c r="AO168" s="219" t="s">
        <v>24</v>
      </c>
    </row>
    <row r="169" spans="1:41" x14ac:dyDescent="0.2">
      <c r="A169" s="1067"/>
      <c r="B169" s="330">
        <f>南八幡!B169</f>
        <v>45897</v>
      </c>
      <c r="C169" s="434" t="str">
        <f t="shared" si="69"/>
        <v>(木)</v>
      </c>
      <c r="D169" s="560" t="s">
        <v>405</v>
      </c>
      <c r="E169" s="503"/>
      <c r="F169" s="504">
        <v>27</v>
      </c>
      <c r="G169" s="11">
        <v>27</v>
      </c>
      <c r="H169" s="221">
        <v>27</v>
      </c>
      <c r="I169" s="12">
        <v>41.1</v>
      </c>
      <c r="J169" s="219">
        <v>10.199999999999999</v>
      </c>
      <c r="K169" s="11">
        <v>8.33</v>
      </c>
      <c r="L169" s="369">
        <v>7.05</v>
      </c>
      <c r="M169" s="112">
        <v>55.5</v>
      </c>
      <c r="N169" s="220">
        <v>14.6</v>
      </c>
      <c r="O169" s="12">
        <v>25.3</v>
      </c>
      <c r="P169" s="221">
        <v>29.5</v>
      </c>
      <c r="Q169" s="635">
        <v>86</v>
      </c>
      <c r="R169" s="220">
        <v>52</v>
      </c>
      <c r="S169" s="635">
        <v>88</v>
      </c>
      <c r="T169" s="220">
        <v>88</v>
      </c>
      <c r="U169" s="635">
        <v>54</v>
      </c>
      <c r="V169" s="220">
        <v>54</v>
      </c>
      <c r="W169" s="112">
        <v>34</v>
      </c>
      <c r="X169" s="220">
        <v>34</v>
      </c>
      <c r="Y169" s="11">
        <v>26.3</v>
      </c>
      <c r="Z169" s="636">
        <v>27.7</v>
      </c>
      <c r="AA169" s="12">
        <v>30.7</v>
      </c>
      <c r="AB169" s="221">
        <v>14.2</v>
      </c>
      <c r="AC169" s="643">
        <v>0</v>
      </c>
      <c r="AD169" s="507">
        <v>180</v>
      </c>
      <c r="AE169" s="674">
        <v>0</v>
      </c>
      <c r="AF169" s="639">
        <v>16264</v>
      </c>
      <c r="AG169" s="640"/>
      <c r="AH169" s="641">
        <v>1830</v>
      </c>
      <c r="AI169" s="80"/>
      <c r="AJ169" s="3" t="s">
        <v>17</v>
      </c>
      <c r="AK169" s="921" t="s">
        <v>311</v>
      </c>
      <c r="AL169" s="136">
        <v>9.6</v>
      </c>
      <c r="AM169" s="224">
        <v>8.8000000000000007</v>
      </c>
      <c r="AN169" s="11" t="s">
        <v>24</v>
      </c>
      <c r="AO169" s="219" t="s">
        <v>24</v>
      </c>
    </row>
    <row r="170" spans="1:41" x14ac:dyDescent="0.2">
      <c r="A170" s="1067"/>
      <c r="B170" s="330">
        <f>南八幡!B170</f>
        <v>45898</v>
      </c>
      <c r="C170" s="434" t="str">
        <f t="shared" si="69"/>
        <v>(金)</v>
      </c>
      <c r="D170" s="560" t="s">
        <v>405</v>
      </c>
      <c r="E170" s="503"/>
      <c r="F170" s="504">
        <v>26</v>
      </c>
      <c r="G170" s="11">
        <v>27</v>
      </c>
      <c r="H170" s="221">
        <v>28</v>
      </c>
      <c r="I170" s="12">
        <v>40.4</v>
      </c>
      <c r="J170" s="219">
        <v>12.1</v>
      </c>
      <c r="K170" s="11">
        <v>8.64</v>
      </c>
      <c r="L170" s="369">
        <v>7.06</v>
      </c>
      <c r="M170" s="112">
        <v>53.3</v>
      </c>
      <c r="N170" s="220">
        <v>17</v>
      </c>
      <c r="O170" s="12">
        <v>22.7</v>
      </c>
      <c r="P170" s="221">
        <v>26.9</v>
      </c>
      <c r="Q170" s="635">
        <v>78</v>
      </c>
      <c r="R170" s="220">
        <v>58</v>
      </c>
      <c r="S170" s="635">
        <v>90</v>
      </c>
      <c r="T170" s="220">
        <v>93</v>
      </c>
      <c r="U170" s="635">
        <v>60</v>
      </c>
      <c r="V170" s="220">
        <v>56</v>
      </c>
      <c r="W170" s="112">
        <v>30</v>
      </c>
      <c r="X170" s="220">
        <v>37</v>
      </c>
      <c r="Y170" s="11">
        <v>30.5</v>
      </c>
      <c r="Z170" s="636">
        <v>27.6</v>
      </c>
      <c r="AA170" s="12">
        <v>31</v>
      </c>
      <c r="AB170" s="221">
        <v>15.4</v>
      </c>
      <c r="AC170" s="643">
        <v>0</v>
      </c>
      <c r="AD170" s="507">
        <v>190</v>
      </c>
      <c r="AE170" s="674">
        <v>0</v>
      </c>
      <c r="AF170" s="639">
        <v>16301</v>
      </c>
      <c r="AG170" s="640"/>
      <c r="AH170" s="641">
        <v>1644</v>
      </c>
      <c r="AI170" s="80"/>
      <c r="AJ170" s="288"/>
      <c r="AK170" s="921"/>
      <c r="AL170" s="354"/>
      <c r="AM170" s="219"/>
      <c r="AN170" s="354"/>
      <c r="AO170" s="219"/>
    </row>
    <row r="171" spans="1:41" x14ac:dyDescent="0.2">
      <c r="A171" s="1067"/>
      <c r="B171" s="330">
        <f>南八幡!B171</f>
        <v>45899</v>
      </c>
      <c r="C171" s="434" t="str">
        <f t="shared" si="69"/>
        <v>(土)</v>
      </c>
      <c r="D171" s="560" t="s">
        <v>405</v>
      </c>
      <c r="E171" s="503"/>
      <c r="F171" s="504">
        <v>29</v>
      </c>
      <c r="G171" s="11">
        <v>26</v>
      </c>
      <c r="H171" s="221">
        <v>26</v>
      </c>
      <c r="I171" s="12">
        <v>37.5</v>
      </c>
      <c r="J171" s="219">
        <v>7.8</v>
      </c>
      <c r="K171" s="11">
        <v>7.8</v>
      </c>
      <c r="L171" s="369">
        <v>6.97</v>
      </c>
      <c r="M171" s="112">
        <v>50.8</v>
      </c>
      <c r="N171" s="220">
        <v>12.2</v>
      </c>
      <c r="O171" s="12">
        <v>27.8</v>
      </c>
      <c r="P171" s="221">
        <v>30.2</v>
      </c>
      <c r="Q171" s="635">
        <v>78</v>
      </c>
      <c r="R171" s="220">
        <v>54</v>
      </c>
      <c r="S171" s="635">
        <v>89</v>
      </c>
      <c r="T171" s="220">
        <v>93</v>
      </c>
      <c r="U171" s="635">
        <v>56</v>
      </c>
      <c r="V171" s="220">
        <v>59</v>
      </c>
      <c r="W171" s="112">
        <v>33</v>
      </c>
      <c r="X171" s="220">
        <v>34</v>
      </c>
      <c r="Y171" s="11">
        <v>26.3</v>
      </c>
      <c r="Z171" s="636">
        <v>28.4</v>
      </c>
      <c r="AA171" s="12">
        <v>29.9</v>
      </c>
      <c r="AB171" s="221">
        <v>14.9</v>
      </c>
      <c r="AC171" s="643">
        <v>0.05</v>
      </c>
      <c r="AD171" s="507">
        <v>190</v>
      </c>
      <c r="AE171" s="674">
        <v>0</v>
      </c>
      <c r="AF171" s="639">
        <v>17141</v>
      </c>
      <c r="AG171" s="640"/>
      <c r="AH171" s="641">
        <v>2074</v>
      </c>
      <c r="AI171" s="80"/>
      <c r="AJ171" s="291"/>
      <c r="AK171" s="346"/>
      <c r="AL171" s="370"/>
      <c r="AM171" s="298"/>
      <c r="AN171" s="370"/>
      <c r="AO171" s="298"/>
    </row>
    <row r="172" spans="1:41" x14ac:dyDescent="0.2">
      <c r="A172" s="1067"/>
      <c r="B172" s="330">
        <f>南八幡!B172</f>
        <v>45900</v>
      </c>
      <c r="C172" s="434" t="str">
        <f t="shared" si="69"/>
        <v>(日)</v>
      </c>
      <c r="D172" s="573" t="s">
        <v>405</v>
      </c>
      <c r="E172" s="526"/>
      <c r="F172" s="564">
        <v>29</v>
      </c>
      <c r="G172" s="368">
        <v>26.5</v>
      </c>
      <c r="H172" s="298">
        <v>27</v>
      </c>
      <c r="I172" s="566">
        <v>36.6</v>
      </c>
      <c r="J172" s="565">
        <v>5.7</v>
      </c>
      <c r="K172" s="368">
        <v>7.72</v>
      </c>
      <c r="L172" s="371">
        <v>7</v>
      </c>
      <c r="M172" s="688">
        <v>42.2</v>
      </c>
      <c r="N172" s="567">
        <v>8.8000000000000007</v>
      </c>
      <c r="O172" s="566">
        <v>27.4</v>
      </c>
      <c r="P172" s="565">
        <v>29.9</v>
      </c>
      <c r="Q172" s="689">
        <v>76</v>
      </c>
      <c r="R172" s="567">
        <v>44</v>
      </c>
      <c r="S172" s="689">
        <v>86</v>
      </c>
      <c r="T172" s="567">
        <v>88</v>
      </c>
      <c r="U172" s="689">
        <v>54</v>
      </c>
      <c r="V172" s="567">
        <v>54</v>
      </c>
      <c r="W172" s="688">
        <v>32</v>
      </c>
      <c r="X172" s="567">
        <v>34</v>
      </c>
      <c r="Y172" s="368">
        <v>29.8</v>
      </c>
      <c r="Z172" s="690">
        <v>32</v>
      </c>
      <c r="AA172" s="566">
        <v>31</v>
      </c>
      <c r="AB172" s="565">
        <v>15.2</v>
      </c>
      <c r="AC172" s="691">
        <v>0.1</v>
      </c>
      <c r="AD172" s="569">
        <v>190</v>
      </c>
      <c r="AE172" s="692">
        <v>0</v>
      </c>
      <c r="AF172" s="574">
        <v>15608</v>
      </c>
      <c r="AG172" s="693"/>
      <c r="AH172" s="682">
        <v>1830</v>
      </c>
      <c r="AI172" s="80"/>
      <c r="AJ172" s="102" t="s">
        <v>237</v>
      </c>
      <c r="AK172" s="924"/>
      <c r="AL172" s="105"/>
      <c r="AM172" s="105"/>
      <c r="AN172" s="105"/>
      <c r="AO172" s="748"/>
    </row>
    <row r="173" spans="1:41" s="1" customFormat="1" ht="13.5" customHeight="1" x14ac:dyDescent="0.2">
      <c r="A173" s="1067"/>
      <c r="B173" s="1051" t="s">
        <v>238</v>
      </c>
      <c r="C173" s="1051"/>
      <c r="D173" s="508"/>
      <c r="E173" s="493">
        <f>MAX(E142:E172)</f>
        <v>28</v>
      </c>
      <c r="F173" s="509">
        <f t="shared" ref="F173:AB173" si="70">IF(COUNT(F142:F172)=0,"",MAX(F142:F172))</f>
        <v>33</v>
      </c>
      <c r="G173" s="10">
        <f t="shared" si="70"/>
        <v>31</v>
      </c>
      <c r="H173" s="218">
        <f t="shared" si="70"/>
        <v>30</v>
      </c>
      <c r="I173" s="495">
        <f t="shared" si="70"/>
        <v>62.9</v>
      </c>
      <c r="J173" s="496">
        <f t="shared" si="70"/>
        <v>12.6</v>
      </c>
      <c r="K173" s="10">
        <f t="shared" si="70"/>
        <v>8.77</v>
      </c>
      <c r="L173" s="644">
        <f t="shared" si="70"/>
        <v>7.1</v>
      </c>
      <c r="M173" s="628">
        <f t="shared" si="70"/>
        <v>69.3</v>
      </c>
      <c r="N173" s="627">
        <f t="shared" si="70"/>
        <v>17</v>
      </c>
      <c r="O173" s="495">
        <f t="shared" si="70"/>
        <v>28.6</v>
      </c>
      <c r="P173" s="496">
        <f t="shared" si="70"/>
        <v>30.2</v>
      </c>
      <c r="Q173" s="627">
        <f t="shared" si="70"/>
        <v>86</v>
      </c>
      <c r="R173" s="497">
        <f t="shared" si="70"/>
        <v>64</v>
      </c>
      <c r="S173" s="627">
        <f t="shared" si="70"/>
        <v>108</v>
      </c>
      <c r="T173" s="497">
        <f t="shared" si="70"/>
        <v>110</v>
      </c>
      <c r="U173" s="497">
        <f t="shared" si="70"/>
        <v>71</v>
      </c>
      <c r="V173" s="497">
        <f t="shared" si="70"/>
        <v>64</v>
      </c>
      <c r="W173" s="627">
        <f t="shared" si="70"/>
        <v>41</v>
      </c>
      <c r="X173" s="497">
        <f t="shared" si="70"/>
        <v>47</v>
      </c>
      <c r="Y173" s="629">
        <f t="shared" si="70"/>
        <v>31.2</v>
      </c>
      <c r="Z173" s="218">
        <f t="shared" si="70"/>
        <v>32</v>
      </c>
      <c r="AA173" s="629">
        <f t="shared" si="70"/>
        <v>36</v>
      </c>
      <c r="AB173" s="644">
        <f t="shared" si="70"/>
        <v>16.399999999999999</v>
      </c>
      <c r="AC173" s="647">
        <f>IF(COUNT(AC142:AC172)=0,"",MAX(AC142:AC172))</f>
        <v>0.1</v>
      </c>
      <c r="AD173" s="513">
        <f t="shared" ref="AD173:AE173" si="71">IF(COUNT(AD142:AD172)=0,"",MAX(AD142:AD172))</f>
        <v>220</v>
      </c>
      <c r="AE173" s="648">
        <f t="shared" si="71"/>
        <v>0.33</v>
      </c>
      <c r="AF173" s="710">
        <f t="shared" ref="AF173:AH173" si="72">IF(COUNT(AF142:AF172)=0,"",MAX(AF142:AF172))</f>
        <v>17141</v>
      </c>
      <c r="AG173" s="702">
        <f t="shared" si="72"/>
        <v>832</v>
      </c>
      <c r="AH173" s="711">
        <f t="shared" si="72"/>
        <v>2440</v>
      </c>
      <c r="AI173" s="80"/>
      <c r="AJ173" s="749" t="s">
        <v>302</v>
      </c>
      <c r="AK173" s="750"/>
      <c r="AL173" s="750"/>
      <c r="AM173" s="750"/>
      <c r="AN173" s="750"/>
      <c r="AO173" s="751"/>
    </row>
    <row r="174" spans="1:41" s="1" customFormat="1" ht="13.5" customHeight="1" x14ac:dyDescent="0.2">
      <c r="A174" s="1067"/>
      <c r="B174" s="1052" t="s">
        <v>239</v>
      </c>
      <c r="C174" s="1052"/>
      <c r="D174" s="229"/>
      <c r="E174" s="230"/>
      <c r="F174" s="516">
        <f t="shared" ref="F174:AB174" si="73">IF(COUNT(F142:F172)=0,"",MIN(F142:F172))</f>
        <v>24.5</v>
      </c>
      <c r="G174" s="11">
        <f t="shared" si="73"/>
        <v>24</v>
      </c>
      <c r="H174" s="219">
        <f t="shared" si="73"/>
        <v>22</v>
      </c>
      <c r="I174" s="12">
        <f t="shared" si="73"/>
        <v>29.7</v>
      </c>
      <c r="J174" s="221">
        <f t="shared" si="73"/>
        <v>4.8</v>
      </c>
      <c r="K174" s="11">
        <f t="shared" si="73"/>
        <v>7.57</v>
      </c>
      <c r="L174" s="369">
        <f t="shared" si="73"/>
        <v>6.63</v>
      </c>
      <c r="M174" s="112">
        <f t="shared" si="73"/>
        <v>39.9</v>
      </c>
      <c r="N174" s="635">
        <f t="shared" si="73"/>
        <v>7.4</v>
      </c>
      <c r="O174" s="12">
        <f t="shared" si="73"/>
        <v>21.7</v>
      </c>
      <c r="P174" s="221">
        <f t="shared" si="73"/>
        <v>26</v>
      </c>
      <c r="Q174" s="635">
        <f t="shared" si="73"/>
        <v>64</v>
      </c>
      <c r="R174" s="220">
        <f t="shared" si="73"/>
        <v>44</v>
      </c>
      <c r="S174" s="635">
        <f t="shared" si="73"/>
        <v>80</v>
      </c>
      <c r="T174" s="220">
        <f t="shared" si="73"/>
        <v>88</v>
      </c>
      <c r="U174" s="220">
        <f t="shared" si="73"/>
        <v>49</v>
      </c>
      <c r="V174" s="220">
        <f t="shared" si="73"/>
        <v>52</v>
      </c>
      <c r="W174" s="635">
        <f t="shared" si="73"/>
        <v>26</v>
      </c>
      <c r="X174" s="220">
        <f t="shared" si="73"/>
        <v>27</v>
      </c>
      <c r="Y174" s="655">
        <f t="shared" si="73"/>
        <v>20.6</v>
      </c>
      <c r="Z174" s="696">
        <f t="shared" si="73"/>
        <v>22.7</v>
      </c>
      <c r="AA174" s="655">
        <f t="shared" si="73"/>
        <v>21.2</v>
      </c>
      <c r="AB174" s="703">
        <f t="shared" si="73"/>
        <v>11.4</v>
      </c>
      <c r="AC174" s="656">
        <f>IF(COUNT(AC142:AC172)=0,"",MIN(AC142:AC172))</f>
        <v>0</v>
      </c>
      <c r="AD174" s="520">
        <f t="shared" ref="AD174:AE174" si="74">IF(COUNT(AD142:AD172)=0,"",MIN(AD142:AD172))</f>
        <v>180</v>
      </c>
      <c r="AE174" s="657">
        <f t="shared" si="74"/>
        <v>0</v>
      </c>
      <c r="AF174" s="704"/>
      <c r="AG174" s="705"/>
      <c r="AH174" s="660"/>
      <c r="AI174" s="80"/>
      <c r="AJ174" s="752"/>
      <c r="AK174" s="920"/>
      <c r="AL174" s="753"/>
      <c r="AM174" s="753"/>
      <c r="AN174" s="753"/>
      <c r="AO174" s="754"/>
    </row>
    <row r="175" spans="1:41" s="1" customFormat="1" ht="13.5" customHeight="1" x14ac:dyDescent="0.2">
      <c r="A175" s="1067"/>
      <c r="B175" s="1052" t="s">
        <v>240</v>
      </c>
      <c r="C175" s="1052"/>
      <c r="D175" s="229"/>
      <c r="E175" s="231"/>
      <c r="F175" s="523">
        <f t="shared" ref="F175:AB175" si="75">IF(COUNT(F142:F172)=0,"",AVERAGE(F142:F172))</f>
        <v>29.048387096774192</v>
      </c>
      <c r="G175" s="307">
        <f t="shared" si="75"/>
        <v>27.532258064516128</v>
      </c>
      <c r="H175" s="539">
        <f t="shared" si="75"/>
        <v>26.903225806451612</v>
      </c>
      <c r="I175" s="540">
        <f t="shared" si="75"/>
        <v>39.712903225806457</v>
      </c>
      <c r="J175" s="541">
        <f t="shared" si="75"/>
        <v>7.1258064516129025</v>
      </c>
      <c r="K175" s="307">
        <f t="shared" si="75"/>
        <v>8.2441935483870967</v>
      </c>
      <c r="L175" s="675">
        <f t="shared" si="75"/>
        <v>6.9129032258064518</v>
      </c>
      <c r="M175" s="676">
        <f t="shared" si="75"/>
        <v>50.141935483870974</v>
      </c>
      <c r="N175" s="677">
        <f t="shared" si="75"/>
        <v>11.264516129032259</v>
      </c>
      <c r="O175" s="540">
        <f t="shared" si="75"/>
        <v>24.841935483870966</v>
      </c>
      <c r="P175" s="541">
        <f t="shared" si="75"/>
        <v>28.209677419354843</v>
      </c>
      <c r="Q175" s="677">
        <f t="shared" si="75"/>
        <v>76.129032258064512</v>
      </c>
      <c r="R175" s="220">
        <f t="shared" si="75"/>
        <v>54.741935483870968</v>
      </c>
      <c r="S175" s="677">
        <f t="shared" si="75"/>
        <v>89.290322580645167</v>
      </c>
      <c r="T175" s="220">
        <f t="shared" si="75"/>
        <v>93.161290322580641</v>
      </c>
      <c r="U175" s="542">
        <f t="shared" si="75"/>
        <v>57.354838709677416</v>
      </c>
      <c r="V175" s="542">
        <f t="shared" si="75"/>
        <v>59.225806451612904</v>
      </c>
      <c r="W175" s="677">
        <f t="shared" si="75"/>
        <v>31.93548387096774</v>
      </c>
      <c r="X175" s="220">
        <f t="shared" si="75"/>
        <v>33.935483870967744</v>
      </c>
      <c r="Y175" s="655">
        <f t="shared" si="75"/>
        <v>25.683870967741928</v>
      </c>
      <c r="Z175" s="696">
        <f t="shared" si="75"/>
        <v>26.383870967741938</v>
      </c>
      <c r="AA175" s="655">
        <f t="shared" si="75"/>
        <v>28.332258064516132</v>
      </c>
      <c r="AB175" s="703">
        <f t="shared" si="75"/>
        <v>13.887096774193546</v>
      </c>
      <c r="AC175" s="656">
        <f>IF(COUNT(AC142:AC172)=0,"",AVERAGE(AC142:AC172))</f>
        <v>2.7419354838709678E-2</v>
      </c>
      <c r="AD175" s="550">
        <f t="shared" ref="AD175:AE175" si="76">IF(COUNT(AD142:AD172)=0,"",AVERAGE(AD142:AD172))</f>
        <v>202.25806451612902</v>
      </c>
      <c r="AE175" s="684">
        <f t="shared" si="76"/>
        <v>5.7096774193548389E-2</v>
      </c>
      <c r="AF175" s="706"/>
      <c r="AG175" s="707"/>
      <c r="AH175" s="685"/>
      <c r="AI175" s="80"/>
      <c r="AJ175" s="752"/>
      <c r="AK175" s="920"/>
      <c r="AL175" s="753"/>
      <c r="AM175" s="753"/>
      <c r="AN175" s="753"/>
      <c r="AO175" s="754"/>
    </row>
    <row r="176" spans="1:41" s="1" customFormat="1" ht="13.5" customHeight="1" x14ac:dyDescent="0.2">
      <c r="A176" s="1068"/>
      <c r="B176" s="1053" t="s">
        <v>241</v>
      </c>
      <c r="C176" s="1053"/>
      <c r="D176" s="525"/>
      <c r="E176" s="526">
        <f>SUM(E142:E172)</f>
        <v>60.2</v>
      </c>
      <c r="F176" s="232"/>
      <c r="G176" s="232"/>
      <c r="H176" s="390"/>
      <c r="I176" s="232"/>
      <c r="J176" s="390"/>
      <c r="K176" s="528"/>
      <c r="L176" s="529"/>
      <c r="M176" s="663"/>
      <c r="N176" s="555"/>
      <c r="O176" s="553"/>
      <c r="P176" s="554"/>
      <c r="Q176" s="662"/>
      <c r="R176" s="555"/>
      <c r="S176" s="662"/>
      <c r="T176" s="555"/>
      <c r="U176" s="662"/>
      <c r="V176" s="555"/>
      <c r="W176" s="663"/>
      <c r="X176" s="555"/>
      <c r="Y176" s="528"/>
      <c r="Z176" s="664"/>
      <c r="AA176" s="665"/>
      <c r="AB176" s="666"/>
      <c r="AC176" s="667"/>
      <c r="AD176" s="234"/>
      <c r="AE176" s="668"/>
      <c r="AF176" s="712">
        <f t="shared" ref="AF176:AG176" si="77">SUM(AF142:AF172)</f>
        <v>464590</v>
      </c>
      <c r="AG176" s="709">
        <f t="shared" si="77"/>
        <v>9495</v>
      </c>
      <c r="AH176" s="713">
        <f>SUM(AH142:AH172)</f>
        <v>58892</v>
      </c>
      <c r="AI176" s="80"/>
      <c r="AJ176" s="617"/>
      <c r="AK176" s="923"/>
      <c r="AL176" s="618"/>
      <c r="AM176" s="618"/>
      <c r="AN176" s="618"/>
      <c r="AO176" s="334"/>
    </row>
    <row r="177" spans="1:41" ht="13.5" customHeight="1" x14ac:dyDescent="0.2">
      <c r="A177" s="1066" t="s">
        <v>215</v>
      </c>
      <c r="B177" s="329">
        <f>南八幡!B177</f>
        <v>45901</v>
      </c>
      <c r="C177" s="433" t="str">
        <f>IF(B177="","",IF(WEEKDAY(B177)=1,"(日)",IF(WEEKDAY(B177)=2,"(月)",IF(WEEKDAY(B177)=3,"(火)",IF(WEEKDAY(B177)=4,"(水)",IF(WEEKDAY(B177)=5,"(木)",IF(WEEKDAY(B177)=6,"(金)","(土)")))))))</f>
        <v>(月)</v>
      </c>
      <c r="D177" s="558" t="s">
        <v>405</v>
      </c>
      <c r="E177" s="493"/>
      <c r="F177" s="494">
        <v>29</v>
      </c>
      <c r="G177" s="10">
        <v>28</v>
      </c>
      <c r="H177" s="496">
        <v>29</v>
      </c>
      <c r="I177" s="495">
        <v>39.799999999999997</v>
      </c>
      <c r="J177" s="218">
        <v>8.5</v>
      </c>
      <c r="K177" s="10">
        <v>8.4</v>
      </c>
      <c r="L177" s="644">
        <v>7.15</v>
      </c>
      <c r="M177" s="628">
        <v>47.1</v>
      </c>
      <c r="N177" s="497">
        <v>11.3</v>
      </c>
      <c r="O177" s="495">
        <v>27</v>
      </c>
      <c r="P177" s="496">
        <v>29.3</v>
      </c>
      <c r="Q177" s="627">
        <v>64</v>
      </c>
      <c r="R177" s="497">
        <v>53</v>
      </c>
      <c r="S177" s="627">
        <v>90</v>
      </c>
      <c r="T177" s="497">
        <v>90</v>
      </c>
      <c r="U177" s="627">
        <v>53</v>
      </c>
      <c r="V177" s="497">
        <v>54</v>
      </c>
      <c r="W177" s="628">
        <v>37</v>
      </c>
      <c r="X177" s="497">
        <v>36</v>
      </c>
      <c r="Y177" s="10">
        <v>29.8</v>
      </c>
      <c r="Z177" s="629">
        <v>30.5</v>
      </c>
      <c r="AA177" s="495">
        <v>31.6</v>
      </c>
      <c r="AB177" s="496">
        <v>16.100000000000001</v>
      </c>
      <c r="AC177" s="672">
        <v>0</v>
      </c>
      <c r="AD177" s="501">
        <v>210</v>
      </c>
      <c r="AE177" s="673">
        <v>0</v>
      </c>
      <c r="AF177" s="632">
        <v>18009</v>
      </c>
      <c r="AG177" s="633"/>
      <c r="AH177" s="634">
        <v>1830</v>
      </c>
      <c r="AI177" s="80"/>
      <c r="AJ177" s="266" t="s">
        <v>284</v>
      </c>
      <c r="AK177" s="365"/>
      <c r="AL177" s="1092">
        <v>45911</v>
      </c>
      <c r="AM177" s="1093"/>
      <c r="AN177" s="1084">
        <v>45930</v>
      </c>
      <c r="AO177" s="1085"/>
    </row>
    <row r="178" spans="1:41" x14ac:dyDescent="0.2">
      <c r="A178" s="1067"/>
      <c r="B178" s="330">
        <f>南八幡!B178</f>
        <v>45902</v>
      </c>
      <c r="C178" s="434" t="str">
        <f t="shared" ref="C178:C206" si="78">IF(B178="","",IF(WEEKDAY(B178)=1,"(日)",IF(WEEKDAY(B178)=2,"(月)",IF(WEEKDAY(B178)=3,"(火)",IF(WEEKDAY(B178)=4,"(水)",IF(WEEKDAY(B178)=5,"(木)",IF(WEEKDAY(B178)=6,"(金)","(土)")))))))</f>
        <v>(火)</v>
      </c>
      <c r="D178" s="560" t="s">
        <v>405</v>
      </c>
      <c r="E178" s="503"/>
      <c r="F178" s="504">
        <v>31</v>
      </c>
      <c r="G178" s="11">
        <v>29.5</v>
      </c>
      <c r="H178" s="221">
        <v>28</v>
      </c>
      <c r="I178" s="12">
        <v>44</v>
      </c>
      <c r="J178" s="219">
        <v>8.1</v>
      </c>
      <c r="K178" s="11">
        <v>8.3000000000000007</v>
      </c>
      <c r="L178" s="369">
        <v>7.2</v>
      </c>
      <c r="M178" s="112">
        <v>54.8</v>
      </c>
      <c r="N178" s="220">
        <v>12.9</v>
      </c>
      <c r="O178" s="12">
        <v>25</v>
      </c>
      <c r="P178" s="221">
        <v>30.1</v>
      </c>
      <c r="Q178" s="635">
        <v>75</v>
      </c>
      <c r="R178" s="220">
        <v>56</v>
      </c>
      <c r="S178" s="635">
        <v>93</v>
      </c>
      <c r="T178" s="220">
        <v>94</v>
      </c>
      <c r="U178" s="635">
        <v>70</v>
      </c>
      <c r="V178" s="220">
        <v>62</v>
      </c>
      <c r="W178" s="112">
        <v>23</v>
      </c>
      <c r="X178" s="220">
        <v>32</v>
      </c>
      <c r="Y178" s="11">
        <v>32</v>
      </c>
      <c r="Z178" s="636">
        <v>29.8</v>
      </c>
      <c r="AA178" s="12">
        <v>31.3</v>
      </c>
      <c r="AB178" s="221">
        <v>15.5</v>
      </c>
      <c r="AC178" s="643">
        <v>0.05</v>
      </c>
      <c r="AD178" s="507">
        <v>210</v>
      </c>
      <c r="AE178" s="674">
        <v>0</v>
      </c>
      <c r="AF178" s="639">
        <v>16536</v>
      </c>
      <c r="AG178" s="640"/>
      <c r="AH178" s="641">
        <v>2010</v>
      </c>
      <c r="AI178" s="80"/>
      <c r="AJ178" s="311" t="s">
        <v>2</v>
      </c>
      <c r="AK178" s="346" t="s">
        <v>303</v>
      </c>
      <c r="AL178" s="1086">
        <v>29</v>
      </c>
      <c r="AM178" s="1087"/>
      <c r="AN178" s="1086">
        <v>22</v>
      </c>
      <c r="AO178" s="1087"/>
    </row>
    <row r="179" spans="1:41" x14ac:dyDescent="0.2">
      <c r="A179" s="1067"/>
      <c r="B179" s="330">
        <f>南八幡!B179</f>
        <v>45903</v>
      </c>
      <c r="C179" s="434" t="str">
        <f t="shared" si="78"/>
        <v>(水)</v>
      </c>
      <c r="D179" s="560" t="s">
        <v>405</v>
      </c>
      <c r="E179" s="503"/>
      <c r="F179" s="504">
        <v>29</v>
      </c>
      <c r="G179" s="11">
        <v>30</v>
      </c>
      <c r="H179" s="221">
        <v>27</v>
      </c>
      <c r="I179" s="12">
        <v>45.5</v>
      </c>
      <c r="J179" s="219">
        <v>9.6999999999999993</v>
      </c>
      <c r="K179" s="11">
        <v>8.74</v>
      </c>
      <c r="L179" s="369">
        <v>7.18</v>
      </c>
      <c r="M179" s="112">
        <v>49.7</v>
      </c>
      <c r="N179" s="220">
        <v>12.9</v>
      </c>
      <c r="O179" s="12">
        <v>25.4</v>
      </c>
      <c r="P179" s="221">
        <v>30.1</v>
      </c>
      <c r="Q179" s="635">
        <v>74</v>
      </c>
      <c r="R179" s="220">
        <v>59</v>
      </c>
      <c r="S179" s="635">
        <v>88</v>
      </c>
      <c r="T179" s="220">
        <v>93</v>
      </c>
      <c r="U179" s="635">
        <v>55</v>
      </c>
      <c r="V179" s="220">
        <v>58</v>
      </c>
      <c r="W179" s="112">
        <v>33</v>
      </c>
      <c r="X179" s="220">
        <v>35</v>
      </c>
      <c r="Y179" s="11">
        <v>32</v>
      </c>
      <c r="Z179" s="636">
        <v>32</v>
      </c>
      <c r="AA179" s="12">
        <v>31.6</v>
      </c>
      <c r="AB179" s="221">
        <v>17.399999999999999</v>
      </c>
      <c r="AC179" s="643">
        <v>0</v>
      </c>
      <c r="AD179" s="507">
        <v>220</v>
      </c>
      <c r="AE179" s="674">
        <v>0</v>
      </c>
      <c r="AF179" s="639">
        <v>16526</v>
      </c>
      <c r="AG179" s="640"/>
      <c r="AH179" s="641">
        <v>1830</v>
      </c>
      <c r="AI179" s="80"/>
      <c r="AJ179" s="4" t="s">
        <v>19</v>
      </c>
      <c r="AK179" s="5" t="s">
        <v>20</v>
      </c>
      <c r="AL179" s="6" t="s">
        <v>21</v>
      </c>
      <c r="AM179" s="5" t="s">
        <v>22</v>
      </c>
      <c r="AN179" s="6" t="s">
        <v>21</v>
      </c>
      <c r="AO179" s="5" t="s">
        <v>22</v>
      </c>
    </row>
    <row r="180" spans="1:41" x14ac:dyDescent="0.2">
      <c r="A180" s="1067"/>
      <c r="B180" s="330">
        <f>南八幡!B180</f>
        <v>45904</v>
      </c>
      <c r="C180" s="434" t="str">
        <f t="shared" si="78"/>
        <v>(木)</v>
      </c>
      <c r="D180" s="560" t="s">
        <v>442</v>
      </c>
      <c r="E180" s="503">
        <v>7.9</v>
      </c>
      <c r="F180" s="504">
        <v>26</v>
      </c>
      <c r="G180" s="11">
        <v>27</v>
      </c>
      <c r="H180" s="221">
        <v>27</v>
      </c>
      <c r="I180" s="12">
        <v>39.799999999999997</v>
      </c>
      <c r="J180" s="219">
        <v>9.6</v>
      </c>
      <c r="K180" s="11">
        <v>8.01</v>
      </c>
      <c r="L180" s="369">
        <v>7.12</v>
      </c>
      <c r="M180" s="112">
        <v>48.7</v>
      </c>
      <c r="N180" s="220">
        <v>13.7</v>
      </c>
      <c r="O180" s="12">
        <v>25.2</v>
      </c>
      <c r="P180" s="221">
        <v>32</v>
      </c>
      <c r="Q180" s="635">
        <v>74</v>
      </c>
      <c r="R180" s="220">
        <v>56</v>
      </c>
      <c r="S180" s="635">
        <v>94</v>
      </c>
      <c r="T180" s="220">
        <v>96</v>
      </c>
      <c r="U180" s="635">
        <v>56</v>
      </c>
      <c r="V180" s="220">
        <v>58</v>
      </c>
      <c r="W180" s="112">
        <v>38</v>
      </c>
      <c r="X180" s="220">
        <v>38</v>
      </c>
      <c r="Y180" s="11">
        <v>32</v>
      </c>
      <c r="Z180" s="636">
        <v>30.5</v>
      </c>
      <c r="AA180" s="12">
        <v>29</v>
      </c>
      <c r="AB180" s="221">
        <v>16.100000000000001</v>
      </c>
      <c r="AC180" s="643">
        <v>0</v>
      </c>
      <c r="AD180" s="507">
        <v>220</v>
      </c>
      <c r="AE180" s="674">
        <v>0</v>
      </c>
      <c r="AF180" s="639">
        <v>16115</v>
      </c>
      <c r="AG180" s="640"/>
      <c r="AH180" s="641">
        <v>1708</v>
      </c>
      <c r="AI180" s="80"/>
      <c r="AJ180" s="2" t="s">
        <v>182</v>
      </c>
      <c r="AK180" s="398" t="s">
        <v>11</v>
      </c>
      <c r="AL180" s="10">
        <v>28.5</v>
      </c>
      <c r="AM180" s="218">
        <v>27</v>
      </c>
      <c r="AN180" s="10">
        <v>23.5</v>
      </c>
      <c r="AO180" s="218">
        <v>24</v>
      </c>
    </row>
    <row r="181" spans="1:41" x14ac:dyDescent="0.2">
      <c r="A181" s="1067"/>
      <c r="B181" s="330">
        <f>南八幡!B181</f>
        <v>45905</v>
      </c>
      <c r="C181" s="434" t="str">
        <f t="shared" si="78"/>
        <v>(金)</v>
      </c>
      <c r="D181" s="560" t="s">
        <v>437</v>
      </c>
      <c r="E181" s="503">
        <v>85.6</v>
      </c>
      <c r="F181" s="504">
        <v>25</v>
      </c>
      <c r="G181" s="11">
        <v>25</v>
      </c>
      <c r="H181" s="221">
        <v>27</v>
      </c>
      <c r="I181" s="12">
        <v>39.1</v>
      </c>
      <c r="J181" s="219">
        <v>7.6</v>
      </c>
      <c r="K181" s="11">
        <v>7.15</v>
      </c>
      <c r="L181" s="369">
        <v>7.23</v>
      </c>
      <c r="M181" s="112">
        <v>46.5</v>
      </c>
      <c r="N181" s="220">
        <v>12.1</v>
      </c>
      <c r="O181" s="12">
        <v>22.8</v>
      </c>
      <c r="P181" s="221">
        <v>29.6</v>
      </c>
      <c r="Q181" s="635">
        <v>76</v>
      </c>
      <c r="R181" s="220">
        <v>56</v>
      </c>
      <c r="S181" s="635">
        <v>90</v>
      </c>
      <c r="T181" s="220">
        <v>93</v>
      </c>
      <c r="U181" s="635">
        <v>56</v>
      </c>
      <c r="V181" s="220">
        <v>59</v>
      </c>
      <c r="W181" s="112">
        <v>34</v>
      </c>
      <c r="X181" s="220">
        <v>34</v>
      </c>
      <c r="Y181" s="11">
        <v>30.2</v>
      </c>
      <c r="Z181" s="636">
        <v>31.2</v>
      </c>
      <c r="AA181" s="12">
        <v>29.7</v>
      </c>
      <c r="AB181" s="221">
        <v>17.7</v>
      </c>
      <c r="AC181" s="643">
        <v>0</v>
      </c>
      <c r="AD181" s="507">
        <v>220</v>
      </c>
      <c r="AE181" s="674">
        <v>0</v>
      </c>
      <c r="AF181" s="639">
        <v>16607</v>
      </c>
      <c r="AG181" s="640"/>
      <c r="AH181" s="641">
        <v>1684</v>
      </c>
      <c r="AI181" s="80"/>
      <c r="AJ181" s="3" t="s">
        <v>183</v>
      </c>
      <c r="AK181" s="921" t="s">
        <v>184</v>
      </c>
      <c r="AL181" s="11">
        <v>26.4</v>
      </c>
      <c r="AM181" s="219">
        <v>6.6</v>
      </c>
      <c r="AN181" s="11">
        <v>35.6</v>
      </c>
      <c r="AO181" s="219">
        <v>4.5999999999999996</v>
      </c>
    </row>
    <row r="182" spans="1:41" x14ac:dyDescent="0.2">
      <c r="A182" s="1067"/>
      <c r="B182" s="330">
        <f>南八幡!B182</f>
        <v>45906</v>
      </c>
      <c r="C182" s="434" t="str">
        <f t="shared" si="78"/>
        <v>(土)</v>
      </c>
      <c r="D182" s="560" t="s">
        <v>405</v>
      </c>
      <c r="E182" s="503"/>
      <c r="F182" s="504">
        <v>26</v>
      </c>
      <c r="G182" s="11">
        <v>25.5</v>
      </c>
      <c r="H182" s="221">
        <v>25</v>
      </c>
      <c r="I182" s="12">
        <v>23.7</v>
      </c>
      <c r="J182" s="219">
        <v>5.2</v>
      </c>
      <c r="K182" s="11">
        <v>7.7</v>
      </c>
      <c r="L182" s="369">
        <v>6.89</v>
      </c>
      <c r="M182" s="112">
        <v>33.6</v>
      </c>
      <c r="N182" s="220">
        <v>6.5</v>
      </c>
      <c r="O182" s="12">
        <v>18.2</v>
      </c>
      <c r="P182" s="221">
        <v>23.3</v>
      </c>
      <c r="Q182" s="635">
        <v>60</v>
      </c>
      <c r="R182" s="220">
        <v>52</v>
      </c>
      <c r="S182" s="635">
        <v>74</v>
      </c>
      <c r="T182" s="220">
        <v>88</v>
      </c>
      <c r="U182" s="635">
        <v>48</v>
      </c>
      <c r="V182" s="220">
        <v>56</v>
      </c>
      <c r="W182" s="112">
        <v>26</v>
      </c>
      <c r="X182" s="220">
        <v>32</v>
      </c>
      <c r="Y182" s="11">
        <v>26.2</v>
      </c>
      <c r="Z182" s="636">
        <v>30.6</v>
      </c>
      <c r="AA182" s="12">
        <v>18.600000000000001</v>
      </c>
      <c r="AB182" s="221">
        <v>16.399999999999999</v>
      </c>
      <c r="AC182" s="643">
        <v>0.05</v>
      </c>
      <c r="AD182" s="507">
        <v>220</v>
      </c>
      <c r="AE182" s="674">
        <v>0</v>
      </c>
      <c r="AF182" s="639">
        <v>15723</v>
      </c>
      <c r="AG182" s="640"/>
      <c r="AH182" s="641">
        <v>1708</v>
      </c>
      <c r="AI182" s="80"/>
      <c r="AJ182" s="3" t="s">
        <v>12</v>
      </c>
      <c r="AK182" s="921"/>
      <c r="AL182" s="11">
        <v>8.7799999999999994</v>
      </c>
      <c r="AM182" s="219">
        <v>6.93</v>
      </c>
      <c r="AN182" s="11">
        <v>8.82</v>
      </c>
      <c r="AO182" s="219">
        <v>7.03</v>
      </c>
    </row>
    <row r="183" spans="1:41" x14ac:dyDescent="0.2">
      <c r="A183" s="1067"/>
      <c r="B183" s="330">
        <f>南八幡!B183</f>
        <v>45907</v>
      </c>
      <c r="C183" s="434" t="str">
        <f t="shared" si="78"/>
        <v>(日)</v>
      </c>
      <c r="D183" s="560" t="s">
        <v>405</v>
      </c>
      <c r="E183" s="503"/>
      <c r="F183" s="504">
        <v>25</v>
      </c>
      <c r="G183" s="11">
        <v>26</v>
      </c>
      <c r="H183" s="221">
        <v>25</v>
      </c>
      <c r="I183" s="12">
        <v>27.9</v>
      </c>
      <c r="J183" s="219">
        <v>5.2</v>
      </c>
      <c r="K183" s="11">
        <v>7.7</v>
      </c>
      <c r="L183" s="369">
        <v>6.96</v>
      </c>
      <c r="M183" s="112">
        <v>38.1</v>
      </c>
      <c r="N183" s="220">
        <v>8.3000000000000007</v>
      </c>
      <c r="O183" s="12">
        <v>18.8</v>
      </c>
      <c r="P183" s="221">
        <v>24.8</v>
      </c>
      <c r="Q183" s="635">
        <v>60</v>
      </c>
      <c r="R183" s="220">
        <v>38</v>
      </c>
      <c r="S183" s="635">
        <v>72</v>
      </c>
      <c r="T183" s="220">
        <v>76</v>
      </c>
      <c r="U183" s="635">
        <v>50</v>
      </c>
      <c r="V183" s="220">
        <v>50</v>
      </c>
      <c r="W183" s="112">
        <v>22</v>
      </c>
      <c r="X183" s="220">
        <v>26</v>
      </c>
      <c r="Y183" s="11">
        <v>24.9</v>
      </c>
      <c r="Z183" s="636">
        <v>23.4</v>
      </c>
      <c r="AA183" s="12">
        <v>25.9</v>
      </c>
      <c r="AB183" s="221">
        <v>9.5</v>
      </c>
      <c r="AC183" s="643">
        <v>0.05</v>
      </c>
      <c r="AD183" s="507">
        <v>200</v>
      </c>
      <c r="AE183" s="674">
        <v>0</v>
      </c>
      <c r="AF183" s="639">
        <v>16536</v>
      </c>
      <c r="AG183" s="640"/>
      <c r="AH183" s="641">
        <v>1464</v>
      </c>
      <c r="AI183" s="80"/>
      <c r="AJ183" s="3" t="s">
        <v>198</v>
      </c>
      <c r="AK183" s="921" t="s">
        <v>184</v>
      </c>
      <c r="AL183" s="112">
        <v>37.1</v>
      </c>
      <c r="AM183" s="220">
        <v>10.6</v>
      </c>
      <c r="AN183" s="112">
        <v>43.4</v>
      </c>
      <c r="AO183" s="220">
        <v>7.2</v>
      </c>
    </row>
    <row r="184" spans="1:41" x14ac:dyDescent="0.2">
      <c r="A184" s="1067"/>
      <c r="B184" s="330">
        <f>南八幡!B184</f>
        <v>45908</v>
      </c>
      <c r="C184" s="434" t="str">
        <f t="shared" si="78"/>
        <v>(月)</v>
      </c>
      <c r="D184" s="560" t="s">
        <v>405</v>
      </c>
      <c r="E184" s="503"/>
      <c r="F184" s="504">
        <v>29</v>
      </c>
      <c r="G184" s="11">
        <v>27.5</v>
      </c>
      <c r="H184" s="221">
        <v>25.5</v>
      </c>
      <c r="I184" s="12">
        <v>26.5</v>
      </c>
      <c r="J184" s="219">
        <v>6.5</v>
      </c>
      <c r="K184" s="11">
        <v>8.36</v>
      </c>
      <c r="L184" s="369">
        <v>6.94</v>
      </c>
      <c r="M184" s="112">
        <v>36</v>
      </c>
      <c r="N184" s="220">
        <v>9.6999999999999993</v>
      </c>
      <c r="O184" s="12">
        <v>21.3</v>
      </c>
      <c r="P184" s="221">
        <v>22.7</v>
      </c>
      <c r="Q184" s="635">
        <v>63</v>
      </c>
      <c r="R184" s="220">
        <v>40</v>
      </c>
      <c r="S184" s="635">
        <v>93</v>
      </c>
      <c r="T184" s="220">
        <v>86</v>
      </c>
      <c r="U184" s="635">
        <v>61</v>
      </c>
      <c r="V184" s="220">
        <v>50</v>
      </c>
      <c r="W184" s="112">
        <v>32</v>
      </c>
      <c r="X184" s="220">
        <v>36</v>
      </c>
      <c r="Y184" s="11">
        <v>23.1</v>
      </c>
      <c r="Z184" s="636">
        <v>24.9</v>
      </c>
      <c r="AA184" s="12">
        <v>35.1</v>
      </c>
      <c r="AB184" s="221">
        <v>12.6</v>
      </c>
      <c r="AC184" s="643">
        <v>0.1</v>
      </c>
      <c r="AD184" s="507">
        <v>200</v>
      </c>
      <c r="AE184" s="674">
        <v>0</v>
      </c>
      <c r="AF184" s="639">
        <v>15614</v>
      </c>
      <c r="AG184" s="640"/>
      <c r="AH184" s="641">
        <v>1708</v>
      </c>
      <c r="AI184" s="80"/>
      <c r="AJ184" s="3" t="s">
        <v>185</v>
      </c>
      <c r="AK184" s="921" t="s">
        <v>13</v>
      </c>
      <c r="AL184" s="11">
        <v>20.8</v>
      </c>
      <c r="AM184" s="219">
        <v>25.9</v>
      </c>
      <c r="AN184" s="11">
        <v>22</v>
      </c>
      <c r="AO184" s="219">
        <v>26.1</v>
      </c>
    </row>
    <row r="185" spans="1:41" x14ac:dyDescent="0.2">
      <c r="A185" s="1067"/>
      <c r="B185" s="330">
        <f>南八幡!B185</f>
        <v>45909</v>
      </c>
      <c r="C185" s="434" t="str">
        <f t="shared" si="78"/>
        <v>(火)</v>
      </c>
      <c r="D185" s="560" t="s">
        <v>406</v>
      </c>
      <c r="E185" s="503"/>
      <c r="F185" s="504">
        <v>29</v>
      </c>
      <c r="G185" s="11">
        <v>27</v>
      </c>
      <c r="H185" s="221">
        <v>27</v>
      </c>
      <c r="I185" s="12">
        <v>29.7</v>
      </c>
      <c r="J185" s="219">
        <v>6.16</v>
      </c>
      <c r="K185" s="11">
        <v>8.98</v>
      </c>
      <c r="L185" s="369">
        <v>7.03</v>
      </c>
      <c r="M185" s="112">
        <v>38.9</v>
      </c>
      <c r="N185" s="220">
        <v>7</v>
      </c>
      <c r="O185" s="12">
        <v>22.6</v>
      </c>
      <c r="P185" s="221">
        <v>25.8</v>
      </c>
      <c r="Q185" s="635">
        <v>68</v>
      </c>
      <c r="R185" s="220">
        <v>43</v>
      </c>
      <c r="S185" s="635">
        <v>87</v>
      </c>
      <c r="T185" s="220">
        <v>96</v>
      </c>
      <c r="U185" s="635">
        <v>58</v>
      </c>
      <c r="V185" s="220">
        <v>57</v>
      </c>
      <c r="W185" s="112">
        <v>29</v>
      </c>
      <c r="X185" s="220">
        <v>39</v>
      </c>
      <c r="Y185" s="11">
        <v>22.7</v>
      </c>
      <c r="Z185" s="636">
        <v>20.6</v>
      </c>
      <c r="AA185" s="12">
        <v>25</v>
      </c>
      <c r="AB185" s="221">
        <v>11.5</v>
      </c>
      <c r="AC185" s="643">
        <v>0.1</v>
      </c>
      <c r="AD185" s="507">
        <v>200</v>
      </c>
      <c r="AE185" s="674">
        <v>0</v>
      </c>
      <c r="AF185" s="639">
        <v>16838</v>
      </c>
      <c r="AG185" s="640"/>
      <c r="AH185" s="641">
        <v>1586</v>
      </c>
      <c r="AI185" s="80"/>
      <c r="AJ185" s="3" t="s">
        <v>186</v>
      </c>
      <c r="AK185" s="921" t="s">
        <v>311</v>
      </c>
      <c r="AL185" s="112">
        <v>62</v>
      </c>
      <c r="AM185" s="220">
        <v>40</v>
      </c>
      <c r="AN185" s="112">
        <v>68</v>
      </c>
      <c r="AO185" s="220">
        <v>46</v>
      </c>
    </row>
    <row r="186" spans="1:41" x14ac:dyDescent="0.2">
      <c r="A186" s="1067"/>
      <c r="B186" s="330">
        <f>南八幡!B186</f>
        <v>45910</v>
      </c>
      <c r="C186" s="434" t="str">
        <f t="shared" si="78"/>
        <v>(水)</v>
      </c>
      <c r="D186" s="560" t="s">
        <v>414</v>
      </c>
      <c r="E186" s="503">
        <v>0.3</v>
      </c>
      <c r="F186" s="504">
        <v>30</v>
      </c>
      <c r="G186" s="11">
        <v>28</v>
      </c>
      <c r="H186" s="221">
        <v>27.5</v>
      </c>
      <c r="I186" s="12">
        <v>26.4</v>
      </c>
      <c r="J186" s="219">
        <v>6.3</v>
      </c>
      <c r="K186" s="11">
        <v>9.0500000000000007</v>
      </c>
      <c r="L186" s="369">
        <v>7.03</v>
      </c>
      <c r="M186" s="112">
        <v>36.700000000000003</v>
      </c>
      <c r="N186" s="220">
        <v>9.4</v>
      </c>
      <c r="O186" s="12">
        <v>21.6</v>
      </c>
      <c r="P186" s="221">
        <v>25.8</v>
      </c>
      <c r="Q186" s="635">
        <v>68</v>
      </c>
      <c r="R186" s="220">
        <v>39</v>
      </c>
      <c r="S186" s="635">
        <v>89</v>
      </c>
      <c r="T186" s="220">
        <v>83</v>
      </c>
      <c r="U186" s="635">
        <v>54</v>
      </c>
      <c r="V186" s="220">
        <v>55</v>
      </c>
      <c r="W186" s="112">
        <v>35</v>
      </c>
      <c r="X186" s="220">
        <v>28</v>
      </c>
      <c r="Y186" s="11">
        <v>21.3</v>
      </c>
      <c r="Z186" s="636">
        <v>25.2</v>
      </c>
      <c r="AA186" s="12">
        <v>24</v>
      </c>
      <c r="AB186" s="221">
        <v>11.2</v>
      </c>
      <c r="AC186" s="643">
        <v>0.15</v>
      </c>
      <c r="AD186" s="507">
        <v>190</v>
      </c>
      <c r="AE186" s="674">
        <v>0</v>
      </c>
      <c r="AF186" s="639">
        <v>15978</v>
      </c>
      <c r="AG186" s="640"/>
      <c r="AH186" s="641">
        <v>1586</v>
      </c>
      <c r="AI186" s="80"/>
      <c r="AJ186" s="3" t="s">
        <v>187</v>
      </c>
      <c r="AK186" s="921" t="s">
        <v>311</v>
      </c>
      <c r="AL186" s="112">
        <v>78</v>
      </c>
      <c r="AM186" s="220">
        <v>86</v>
      </c>
      <c r="AN186" s="112">
        <v>83</v>
      </c>
      <c r="AO186" s="220">
        <v>90</v>
      </c>
    </row>
    <row r="187" spans="1:41" x14ac:dyDescent="0.2">
      <c r="A187" s="1067"/>
      <c r="B187" s="330">
        <f>南八幡!B187</f>
        <v>45911</v>
      </c>
      <c r="C187" s="434" t="str">
        <f t="shared" si="78"/>
        <v>(木)</v>
      </c>
      <c r="D187" s="560" t="s">
        <v>438</v>
      </c>
      <c r="E187" s="503">
        <v>0.7</v>
      </c>
      <c r="F187" s="504">
        <v>29</v>
      </c>
      <c r="G187" s="11">
        <v>28.5</v>
      </c>
      <c r="H187" s="221">
        <v>27</v>
      </c>
      <c r="I187" s="12">
        <v>26.4</v>
      </c>
      <c r="J187" s="219">
        <v>6.6</v>
      </c>
      <c r="K187" s="11">
        <v>8.7799999999999994</v>
      </c>
      <c r="L187" s="369">
        <v>6.93</v>
      </c>
      <c r="M187" s="112">
        <v>37.1</v>
      </c>
      <c r="N187" s="220">
        <v>10.6</v>
      </c>
      <c r="O187" s="12">
        <v>20.8</v>
      </c>
      <c r="P187" s="221">
        <v>25.9</v>
      </c>
      <c r="Q187" s="635">
        <v>62</v>
      </c>
      <c r="R187" s="220">
        <v>40</v>
      </c>
      <c r="S187" s="635">
        <v>78</v>
      </c>
      <c r="T187" s="220">
        <v>86</v>
      </c>
      <c r="U187" s="635">
        <v>52</v>
      </c>
      <c r="V187" s="220">
        <v>58</v>
      </c>
      <c r="W187" s="112">
        <v>26</v>
      </c>
      <c r="X187" s="220">
        <v>28</v>
      </c>
      <c r="Y187" s="11">
        <v>24.1</v>
      </c>
      <c r="Z187" s="636">
        <v>24.1</v>
      </c>
      <c r="AA187" s="12">
        <v>25</v>
      </c>
      <c r="AB187" s="221">
        <v>12.3</v>
      </c>
      <c r="AC187" s="643">
        <v>0</v>
      </c>
      <c r="AD187" s="507">
        <v>210</v>
      </c>
      <c r="AE187" s="674">
        <v>0</v>
      </c>
      <c r="AF187" s="639">
        <v>15700</v>
      </c>
      <c r="AG187" s="640"/>
      <c r="AH187" s="641">
        <v>1586</v>
      </c>
      <c r="AI187" s="80"/>
      <c r="AJ187" s="3" t="s">
        <v>188</v>
      </c>
      <c r="AK187" s="921" t="s">
        <v>311</v>
      </c>
      <c r="AL187" s="112">
        <v>52</v>
      </c>
      <c r="AM187" s="220">
        <v>58</v>
      </c>
      <c r="AN187" s="112">
        <v>56</v>
      </c>
      <c r="AO187" s="220">
        <v>56</v>
      </c>
    </row>
    <row r="188" spans="1:41" x14ac:dyDescent="0.2">
      <c r="A188" s="1067"/>
      <c r="B188" s="330">
        <f>南八幡!B188</f>
        <v>45912</v>
      </c>
      <c r="C188" s="434" t="str">
        <f t="shared" si="78"/>
        <v>(金)</v>
      </c>
      <c r="D188" s="560" t="s">
        <v>415</v>
      </c>
      <c r="E188" s="503">
        <v>46.5</v>
      </c>
      <c r="F188" s="504">
        <v>26</v>
      </c>
      <c r="G188" s="11">
        <v>24.5</v>
      </c>
      <c r="H188" s="221">
        <v>26</v>
      </c>
      <c r="I188" s="12">
        <v>30.7</v>
      </c>
      <c r="J188" s="219">
        <v>6.4</v>
      </c>
      <c r="K188" s="11">
        <v>8.6300000000000008</v>
      </c>
      <c r="L188" s="369">
        <v>7.13</v>
      </c>
      <c r="M188" s="112">
        <v>41.9</v>
      </c>
      <c r="N188" s="220">
        <v>10.4</v>
      </c>
      <c r="O188" s="12">
        <v>21.1</v>
      </c>
      <c r="P188" s="221">
        <v>25.7</v>
      </c>
      <c r="Q188" s="635">
        <v>58</v>
      </c>
      <c r="R188" s="220">
        <v>50</v>
      </c>
      <c r="S188" s="635">
        <v>75</v>
      </c>
      <c r="T188" s="220">
        <v>88</v>
      </c>
      <c r="U188" s="635">
        <v>51</v>
      </c>
      <c r="V188" s="220">
        <v>60</v>
      </c>
      <c r="W188" s="112">
        <v>24</v>
      </c>
      <c r="X188" s="220">
        <v>28</v>
      </c>
      <c r="Y188" s="11">
        <v>23.1</v>
      </c>
      <c r="Z188" s="636">
        <v>25.2</v>
      </c>
      <c r="AA188" s="12">
        <v>25.3</v>
      </c>
      <c r="AB188" s="221">
        <v>12.8</v>
      </c>
      <c r="AC188" s="643">
        <v>0.1</v>
      </c>
      <c r="AD188" s="507">
        <v>190</v>
      </c>
      <c r="AE188" s="674">
        <v>0</v>
      </c>
      <c r="AF188" s="639">
        <v>16584</v>
      </c>
      <c r="AG188" s="640"/>
      <c r="AH188" s="641">
        <v>1708</v>
      </c>
      <c r="AI188" s="80"/>
      <c r="AJ188" s="3" t="s">
        <v>189</v>
      </c>
      <c r="AK188" s="921" t="s">
        <v>311</v>
      </c>
      <c r="AL188" s="112">
        <v>26</v>
      </c>
      <c r="AM188" s="220">
        <v>28</v>
      </c>
      <c r="AN188" s="112">
        <v>27</v>
      </c>
      <c r="AO188" s="220">
        <v>34</v>
      </c>
    </row>
    <row r="189" spans="1:41" x14ac:dyDescent="0.2">
      <c r="A189" s="1067"/>
      <c r="B189" s="330">
        <f>南八幡!B189</f>
        <v>45913</v>
      </c>
      <c r="C189" s="434" t="str">
        <f t="shared" si="78"/>
        <v>(土)</v>
      </c>
      <c r="D189" s="560" t="s">
        <v>437</v>
      </c>
      <c r="E189" s="503">
        <v>6.1</v>
      </c>
      <c r="F189" s="504">
        <v>26</v>
      </c>
      <c r="G189" s="11">
        <v>25</v>
      </c>
      <c r="H189" s="221">
        <v>24.5</v>
      </c>
      <c r="I189" s="12">
        <v>29.5</v>
      </c>
      <c r="J189" s="219">
        <v>6.8</v>
      </c>
      <c r="K189" s="11">
        <v>8.5</v>
      </c>
      <c r="L189" s="369">
        <v>6.94</v>
      </c>
      <c r="M189" s="112">
        <v>39.6</v>
      </c>
      <c r="N189" s="220">
        <v>10.4</v>
      </c>
      <c r="O189" s="12">
        <v>20</v>
      </c>
      <c r="P189" s="221">
        <v>22.9</v>
      </c>
      <c r="Q189" s="635">
        <v>60</v>
      </c>
      <c r="R189" s="220">
        <v>50</v>
      </c>
      <c r="S189" s="635">
        <v>82</v>
      </c>
      <c r="T189" s="220">
        <v>88</v>
      </c>
      <c r="U189" s="635">
        <v>55</v>
      </c>
      <c r="V189" s="220">
        <v>56</v>
      </c>
      <c r="W189" s="112">
        <v>27</v>
      </c>
      <c r="X189" s="220">
        <v>32</v>
      </c>
      <c r="Y189" s="11">
        <v>22.7</v>
      </c>
      <c r="Z189" s="636">
        <v>22</v>
      </c>
      <c r="AA189" s="12">
        <v>25.3</v>
      </c>
      <c r="AB189" s="221">
        <v>11.7</v>
      </c>
      <c r="AC189" s="643">
        <v>0</v>
      </c>
      <c r="AD189" s="507">
        <v>190</v>
      </c>
      <c r="AE189" s="674">
        <v>0</v>
      </c>
      <c r="AF189" s="639">
        <v>16661</v>
      </c>
      <c r="AG189" s="640"/>
      <c r="AH189" s="641">
        <v>1400</v>
      </c>
      <c r="AI189" s="80"/>
      <c r="AJ189" s="3" t="s">
        <v>190</v>
      </c>
      <c r="AK189" s="921" t="s">
        <v>311</v>
      </c>
      <c r="AL189" s="11">
        <v>24.1</v>
      </c>
      <c r="AM189" s="221">
        <v>24.1</v>
      </c>
      <c r="AN189" s="12">
        <v>23.4</v>
      </c>
      <c r="AO189" s="221">
        <v>24.9</v>
      </c>
    </row>
    <row r="190" spans="1:41" x14ac:dyDescent="0.2">
      <c r="A190" s="1067"/>
      <c r="B190" s="330">
        <f>南八幡!B190</f>
        <v>45914</v>
      </c>
      <c r="C190" s="434" t="str">
        <f t="shared" si="78"/>
        <v>(日)</v>
      </c>
      <c r="D190" s="560" t="s">
        <v>405</v>
      </c>
      <c r="E190" s="503"/>
      <c r="F190" s="504">
        <v>29</v>
      </c>
      <c r="G190" s="11">
        <v>25.5</v>
      </c>
      <c r="H190" s="221">
        <v>25.5</v>
      </c>
      <c r="I190" s="12">
        <v>22.5</v>
      </c>
      <c r="J190" s="219">
        <v>6.8</v>
      </c>
      <c r="K190" s="11">
        <v>7.59</v>
      </c>
      <c r="L190" s="369">
        <v>6.88</v>
      </c>
      <c r="M190" s="112">
        <v>38</v>
      </c>
      <c r="N190" s="220">
        <v>9.3000000000000007</v>
      </c>
      <c r="O190" s="12">
        <v>21.6</v>
      </c>
      <c r="P190" s="221">
        <v>22.6</v>
      </c>
      <c r="Q190" s="635">
        <v>64</v>
      </c>
      <c r="R190" s="220">
        <v>42</v>
      </c>
      <c r="S190" s="635">
        <v>88</v>
      </c>
      <c r="T190" s="220">
        <v>84</v>
      </c>
      <c r="U190" s="635">
        <v>56</v>
      </c>
      <c r="V190" s="220">
        <v>54</v>
      </c>
      <c r="W190" s="112">
        <v>32</v>
      </c>
      <c r="X190" s="220">
        <v>30</v>
      </c>
      <c r="Y190" s="11">
        <v>17.8</v>
      </c>
      <c r="Z190" s="636">
        <v>18.5</v>
      </c>
      <c r="AA190" s="12">
        <v>23.4</v>
      </c>
      <c r="AB190" s="221">
        <v>10.1</v>
      </c>
      <c r="AC190" s="643">
        <v>0</v>
      </c>
      <c r="AD190" s="507">
        <v>200</v>
      </c>
      <c r="AE190" s="674">
        <v>0</v>
      </c>
      <c r="AF190" s="639">
        <v>16164</v>
      </c>
      <c r="AG190" s="640"/>
      <c r="AH190" s="641">
        <v>1586</v>
      </c>
      <c r="AI190" s="80"/>
      <c r="AJ190" s="3" t="s">
        <v>286</v>
      </c>
      <c r="AK190" s="921" t="s">
        <v>311</v>
      </c>
      <c r="AL190" s="11">
        <v>25</v>
      </c>
      <c r="AM190" s="221">
        <v>12.3</v>
      </c>
      <c r="AN190" s="12">
        <v>25.6</v>
      </c>
      <c r="AO190" s="221">
        <v>10.4</v>
      </c>
    </row>
    <row r="191" spans="1:41" x14ac:dyDescent="0.2">
      <c r="A191" s="1067"/>
      <c r="B191" s="330">
        <f>南八幡!B191</f>
        <v>45915</v>
      </c>
      <c r="C191" s="434" t="str">
        <f t="shared" si="78"/>
        <v>(月)</v>
      </c>
      <c r="D191" s="560" t="s">
        <v>405</v>
      </c>
      <c r="E191" s="503"/>
      <c r="F191" s="504">
        <v>27</v>
      </c>
      <c r="G191" s="11">
        <v>26</v>
      </c>
      <c r="H191" s="221">
        <v>25</v>
      </c>
      <c r="I191" s="12">
        <v>25.6</v>
      </c>
      <c r="J191" s="219">
        <v>6.6</v>
      </c>
      <c r="K191" s="11">
        <v>8.4499999999999993</v>
      </c>
      <c r="L191" s="369">
        <v>6.92</v>
      </c>
      <c r="M191" s="112">
        <v>35.299999999999997</v>
      </c>
      <c r="N191" s="220">
        <v>10</v>
      </c>
      <c r="O191" s="12">
        <v>20.3</v>
      </c>
      <c r="P191" s="221">
        <v>22.1</v>
      </c>
      <c r="Q191" s="635">
        <v>56</v>
      </c>
      <c r="R191" s="220">
        <v>42</v>
      </c>
      <c r="S191" s="635">
        <v>84</v>
      </c>
      <c r="T191" s="220">
        <v>86</v>
      </c>
      <c r="U191" s="635">
        <v>55</v>
      </c>
      <c r="V191" s="220">
        <v>50</v>
      </c>
      <c r="W191" s="112">
        <v>29</v>
      </c>
      <c r="X191" s="220">
        <v>36</v>
      </c>
      <c r="Y191" s="11">
        <v>23.1</v>
      </c>
      <c r="Z191" s="636">
        <v>22</v>
      </c>
      <c r="AA191" s="12">
        <v>22.4</v>
      </c>
      <c r="AB191" s="221">
        <v>11.7</v>
      </c>
      <c r="AC191" s="643">
        <v>0.1</v>
      </c>
      <c r="AD191" s="507">
        <v>200</v>
      </c>
      <c r="AE191" s="674">
        <v>0</v>
      </c>
      <c r="AF191" s="639">
        <v>15979</v>
      </c>
      <c r="AG191" s="640"/>
      <c r="AH191" s="641">
        <v>1708</v>
      </c>
      <c r="AI191" s="80"/>
      <c r="AJ191" s="3" t="s">
        <v>287</v>
      </c>
      <c r="AK191" s="921" t="s">
        <v>311</v>
      </c>
      <c r="AL191" s="454"/>
      <c r="AM191" s="455">
        <v>0</v>
      </c>
      <c r="AN191" s="454"/>
      <c r="AO191" s="455">
        <v>0.05</v>
      </c>
    </row>
    <row r="192" spans="1:41" x14ac:dyDescent="0.2">
      <c r="A192" s="1067"/>
      <c r="B192" s="330">
        <f>南八幡!B192</f>
        <v>45916</v>
      </c>
      <c r="C192" s="434" t="str">
        <f t="shared" si="78"/>
        <v>(火)</v>
      </c>
      <c r="D192" s="560" t="s">
        <v>405</v>
      </c>
      <c r="E192" s="503"/>
      <c r="F192" s="504">
        <v>29</v>
      </c>
      <c r="G192" s="11">
        <v>27</v>
      </c>
      <c r="H192" s="221">
        <v>26.5</v>
      </c>
      <c r="I192" s="12">
        <v>28.7</v>
      </c>
      <c r="J192" s="219">
        <v>6.9</v>
      </c>
      <c r="K192" s="11">
        <v>8.93</v>
      </c>
      <c r="L192" s="369">
        <v>6.94</v>
      </c>
      <c r="M192" s="112">
        <v>39.9</v>
      </c>
      <c r="N192" s="220">
        <v>10.8</v>
      </c>
      <c r="O192" s="12">
        <v>20.2</v>
      </c>
      <c r="P192" s="221">
        <v>21.6</v>
      </c>
      <c r="Q192" s="635">
        <v>58</v>
      </c>
      <c r="R192" s="220">
        <v>34</v>
      </c>
      <c r="S192" s="635">
        <v>78</v>
      </c>
      <c r="T192" s="220">
        <v>84</v>
      </c>
      <c r="U192" s="635">
        <v>52</v>
      </c>
      <c r="V192" s="220">
        <v>52</v>
      </c>
      <c r="W192" s="112">
        <v>26</v>
      </c>
      <c r="X192" s="220">
        <v>32</v>
      </c>
      <c r="Y192" s="11">
        <v>16.3</v>
      </c>
      <c r="Z192" s="636">
        <v>19.2</v>
      </c>
      <c r="AA192" s="12">
        <v>25</v>
      </c>
      <c r="AB192" s="221">
        <v>9.1999999999999993</v>
      </c>
      <c r="AC192" s="643">
        <v>0</v>
      </c>
      <c r="AD192" s="507">
        <v>200</v>
      </c>
      <c r="AE192" s="674">
        <v>0</v>
      </c>
      <c r="AF192" s="639">
        <v>18562</v>
      </c>
      <c r="AG192" s="640"/>
      <c r="AH192" s="641">
        <v>1708</v>
      </c>
      <c r="AI192" s="80"/>
      <c r="AJ192" s="3" t="s">
        <v>191</v>
      </c>
      <c r="AK192" s="921" t="s">
        <v>311</v>
      </c>
      <c r="AL192" s="112" t="s">
        <v>24</v>
      </c>
      <c r="AM192" s="220">
        <v>210</v>
      </c>
      <c r="AN192" s="274">
        <v>200</v>
      </c>
      <c r="AO192" s="220">
        <v>180</v>
      </c>
    </row>
    <row r="193" spans="1:41" x14ac:dyDescent="0.2">
      <c r="A193" s="1067"/>
      <c r="B193" s="330">
        <f>南八幡!B193</f>
        <v>45917</v>
      </c>
      <c r="C193" s="434" t="str">
        <f t="shared" si="78"/>
        <v>(水)</v>
      </c>
      <c r="D193" s="560" t="s">
        <v>405</v>
      </c>
      <c r="E193" s="503"/>
      <c r="F193" s="504">
        <v>29</v>
      </c>
      <c r="G193" s="11">
        <v>27</v>
      </c>
      <c r="H193" s="221">
        <v>26</v>
      </c>
      <c r="I193" s="12">
        <v>28.1</v>
      </c>
      <c r="J193" s="219">
        <v>6.8</v>
      </c>
      <c r="K193" s="11">
        <v>8.9600000000000009</v>
      </c>
      <c r="L193" s="369">
        <v>7</v>
      </c>
      <c r="M193" s="112">
        <v>45</v>
      </c>
      <c r="N193" s="220">
        <v>9.9</v>
      </c>
      <c r="O193" s="12">
        <v>20.399999999999999</v>
      </c>
      <c r="P193" s="221">
        <v>21.8</v>
      </c>
      <c r="Q193" s="635">
        <v>60</v>
      </c>
      <c r="R193" s="220">
        <v>39</v>
      </c>
      <c r="S193" s="635">
        <v>84</v>
      </c>
      <c r="T193" s="220">
        <v>92</v>
      </c>
      <c r="U193" s="635">
        <v>56</v>
      </c>
      <c r="V193" s="220">
        <v>60</v>
      </c>
      <c r="W193" s="112">
        <v>28</v>
      </c>
      <c r="X193" s="220">
        <v>32</v>
      </c>
      <c r="Y193" s="11">
        <v>17.8</v>
      </c>
      <c r="Z193" s="636">
        <v>22</v>
      </c>
      <c r="AA193" s="12">
        <v>25.9</v>
      </c>
      <c r="AB193" s="221">
        <v>11</v>
      </c>
      <c r="AC193" s="643">
        <v>0.05</v>
      </c>
      <c r="AD193" s="507">
        <v>190</v>
      </c>
      <c r="AE193" s="674">
        <v>0</v>
      </c>
      <c r="AF193" s="639">
        <v>16388</v>
      </c>
      <c r="AG193" s="640"/>
      <c r="AH193" s="641">
        <v>1708</v>
      </c>
      <c r="AI193" s="80"/>
      <c r="AJ193" s="3" t="s">
        <v>192</v>
      </c>
      <c r="AK193" s="921" t="s">
        <v>311</v>
      </c>
      <c r="AL193" s="279" t="s">
        <v>24</v>
      </c>
      <c r="AM193" s="270">
        <v>0</v>
      </c>
      <c r="AN193" s="269">
        <v>0.81</v>
      </c>
      <c r="AO193" s="270">
        <v>0</v>
      </c>
    </row>
    <row r="194" spans="1:41" x14ac:dyDescent="0.2">
      <c r="A194" s="1067"/>
      <c r="B194" s="330">
        <f>南八幡!B194</f>
        <v>45918</v>
      </c>
      <c r="C194" s="434" t="str">
        <f t="shared" si="78"/>
        <v>(木)</v>
      </c>
      <c r="D194" s="560" t="s">
        <v>415</v>
      </c>
      <c r="E194" s="503">
        <v>0.2</v>
      </c>
      <c r="F194" s="504">
        <v>30</v>
      </c>
      <c r="G194" s="11">
        <v>27.5</v>
      </c>
      <c r="H194" s="221">
        <v>27</v>
      </c>
      <c r="I194" s="12">
        <v>27.4</v>
      </c>
      <c r="J194" s="219">
        <v>6.4</v>
      </c>
      <c r="K194" s="11">
        <v>8.7100000000000009</v>
      </c>
      <c r="L194" s="369">
        <v>7.07</v>
      </c>
      <c r="M194" s="112">
        <v>40.200000000000003</v>
      </c>
      <c r="N194" s="220">
        <v>8</v>
      </c>
      <c r="O194" s="12">
        <v>19.600000000000001</v>
      </c>
      <c r="P194" s="221">
        <v>25.5</v>
      </c>
      <c r="Q194" s="635">
        <v>59</v>
      </c>
      <c r="R194" s="220">
        <v>39</v>
      </c>
      <c r="S194" s="635">
        <v>88</v>
      </c>
      <c r="T194" s="220">
        <v>86</v>
      </c>
      <c r="U194" s="635">
        <v>62</v>
      </c>
      <c r="V194" s="220">
        <v>62</v>
      </c>
      <c r="W194" s="112">
        <v>26</v>
      </c>
      <c r="X194" s="220">
        <v>24</v>
      </c>
      <c r="Y194" s="11">
        <v>18.8</v>
      </c>
      <c r="Z194" s="636">
        <v>21.3</v>
      </c>
      <c r="AA194" s="12">
        <v>25</v>
      </c>
      <c r="AB194" s="221">
        <v>11.4</v>
      </c>
      <c r="AC194" s="643">
        <v>0.15</v>
      </c>
      <c r="AD194" s="507">
        <v>180</v>
      </c>
      <c r="AE194" s="674">
        <v>0</v>
      </c>
      <c r="AF194" s="639">
        <v>17250</v>
      </c>
      <c r="AG194" s="640"/>
      <c r="AH194" s="641">
        <v>1708</v>
      </c>
      <c r="AI194" s="80"/>
      <c r="AJ194" s="3" t="s">
        <v>288</v>
      </c>
      <c r="AK194" s="921" t="s">
        <v>311</v>
      </c>
      <c r="AL194" s="280" t="s">
        <v>24</v>
      </c>
      <c r="AM194" s="281" t="s">
        <v>24</v>
      </c>
      <c r="AN194" s="267">
        <v>0</v>
      </c>
      <c r="AO194" s="268">
        <v>0</v>
      </c>
    </row>
    <row r="195" spans="1:41" x14ac:dyDescent="0.2">
      <c r="A195" s="1067"/>
      <c r="B195" s="330">
        <f>南八幡!B195</f>
        <v>45919</v>
      </c>
      <c r="C195" s="434" t="str">
        <f t="shared" si="78"/>
        <v>(金)</v>
      </c>
      <c r="D195" s="560" t="s">
        <v>416</v>
      </c>
      <c r="E195" s="503">
        <v>30.2</v>
      </c>
      <c r="F195" s="504">
        <v>21</v>
      </c>
      <c r="G195" s="11">
        <v>24.5</v>
      </c>
      <c r="H195" s="221">
        <v>25</v>
      </c>
      <c r="I195" s="12">
        <v>41.4</v>
      </c>
      <c r="J195" s="219">
        <v>5.8</v>
      </c>
      <c r="K195" s="11">
        <v>8.9499999999999993</v>
      </c>
      <c r="L195" s="369">
        <v>6.96</v>
      </c>
      <c r="M195" s="112">
        <v>48.2</v>
      </c>
      <c r="N195" s="220">
        <v>8.6999999999999993</v>
      </c>
      <c r="O195" s="12">
        <v>19.600000000000001</v>
      </c>
      <c r="P195" s="221">
        <v>25.1</v>
      </c>
      <c r="Q195" s="635">
        <v>48</v>
      </c>
      <c r="R195" s="220">
        <v>38</v>
      </c>
      <c r="S195" s="635">
        <v>79</v>
      </c>
      <c r="T195" s="220">
        <v>84</v>
      </c>
      <c r="U195" s="635">
        <v>53</v>
      </c>
      <c r="V195" s="220">
        <v>56</v>
      </c>
      <c r="W195" s="112">
        <v>26</v>
      </c>
      <c r="X195" s="220">
        <v>28</v>
      </c>
      <c r="Y195" s="11">
        <v>18.5</v>
      </c>
      <c r="Z195" s="636">
        <v>21.3</v>
      </c>
      <c r="AA195" s="12">
        <v>27.3</v>
      </c>
      <c r="AB195" s="221">
        <v>10.7</v>
      </c>
      <c r="AC195" s="643">
        <v>0</v>
      </c>
      <c r="AD195" s="507">
        <v>180</v>
      </c>
      <c r="AE195" s="674">
        <v>0</v>
      </c>
      <c r="AF195" s="639">
        <v>17114</v>
      </c>
      <c r="AG195" s="640"/>
      <c r="AH195" s="641">
        <v>1830</v>
      </c>
      <c r="AI195" s="80"/>
      <c r="AJ195" s="3" t="s">
        <v>199</v>
      </c>
      <c r="AK195" s="921" t="s">
        <v>311</v>
      </c>
      <c r="AL195" s="11" t="s">
        <v>24</v>
      </c>
      <c r="AM195" s="219" t="s">
        <v>24</v>
      </c>
      <c r="AN195" s="274">
        <v>49.5</v>
      </c>
      <c r="AO195" s="286">
        <v>5.8</v>
      </c>
    </row>
    <row r="196" spans="1:41" x14ac:dyDescent="0.2">
      <c r="A196" s="1067"/>
      <c r="B196" s="330">
        <f>南八幡!B196</f>
        <v>45920</v>
      </c>
      <c r="C196" s="434" t="str">
        <f t="shared" si="78"/>
        <v>(土)</v>
      </c>
      <c r="D196" s="560" t="s">
        <v>437</v>
      </c>
      <c r="E196" s="503">
        <v>0.6</v>
      </c>
      <c r="F196" s="504">
        <v>22</v>
      </c>
      <c r="G196" s="11">
        <v>23.5</v>
      </c>
      <c r="H196" s="221">
        <v>22</v>
      </c>
      <c r="I196" s="12">
        <v>31</v>
      </c>
      <c r="J196" s="219">
        <v>6.5</v>
      </c>
      <c r="K196" s="11">
        <v>8.77</v>
      </c>
      <c r="L196" s="369">
        <v>7.03</v>
      </c>
      <c r="M196" s="112">
        <v>38.4</v>
      </c>
      <c r="N196" s="220">
        <v>9.4</v>
      </c>
      <c r="O196" s="12">
        <v>21.4</v>
      </c>
      <c r="P196" s="221">
        <v>22.4</v>
      </c>
      <c r="Q196" s="635">
        <v>60</v>
      </c>
      <c r="R196" s="220">
        <v>38</v>
      </c>
      <c r="S196" s="635">
        <v>78</v>
      </c>
      <c r="T196" s="220">
        <v>80</v>
      </c>
      <c r="U196" s="635">
        <v>56</v>
      </c>
      <c r="V196" s="220">
        <v>56</v>
      </c>
      <c r="W196" s="112">
        <v>22</v>
      </c>
      <c r="X196" s="220">
        <v>24</v>
      </c>
      <c r="Y196" s="11">
        <v>20.6</v>
      </c>
      <c r="Z196" s="636">
        <v>19.899999999999999</v>
      </c>
      <c r="AA196" s="12">
        <v>28.6</v>
      </c>
      <c r="AB196" s="221">
        <v>10.4</v>
      </c>
      <c r="AC196" s="643">
        <v>0.05</v>
      </c>
      <c r="AD196" s="507">
        <v>180</v>
      </c>
      <c r="AE196" s="674">
        <v>0</v>
      </c>
      <c r="AF196" s="639">
        <v>17975</v>
      </c>
      <c r="AG196" s="640"/>
      <c r="AH196" s="641">
        <v>1830</v>
      </c>
      <c r="AI196" s="80"/>
      <c r="AJ196" s="3" t="s">
        <v>289</v>
      </c>
      <c r="AK196" s="921"/>
      <c r="AL196" s="11" t="s">
        <v>24</v>
      </c>
      <c r="AM196" s="219" t="s">
        <v>24</v>
      </c>
      <c r="AN196" s="136">
        <v>0.56000000000000005</v>
      </c>
      <c r="AO196" s="224">
        <v>-1.4</v>
      </c>
    </row>
    <row r="197" spans="1:41" x14ac:dyDescent="0.2">
      <c r="A197" s="1067"/>
      <c r="B197" s="330">
        <f>南八幡!B197</f>
        <v>45921</v>
      </c>
      <c r="C197" s="434" t="str">
        <f t="shared" si="78"/>
        <v>(日)</v>
      </c>
      <c r="D197" s="560" t="s">
        <v>406</v>
      </c>
      <c r="E197" s="503"/>
      <c r="F197" s="504">
        <v>23</v>
      </c>
      <c r="G197" s="11">
        <v>23</v>
      </c>
      <c r="H197" s="221">
        <v>23.5</v>
      </c>
      <c r="I197" s="12">
        <v>28.8</v>
      </c>
      <c r="J197" s="219">
        <v>6.2</v>
      </c>
      <c r="K197" s="11">
        <v>8.5399999999999991</v>
      </c>
      <c r="L197" s="369">
        <v>6.91</v>
      </c>
      <c r="M197" s="112">
        <v>35.5</v>
      </c>
      <c r="N197" s="220">
        <v>8</v>
      </c>
      <c r="O197" s="12">
        <v>18.2</v>
      </c>
      <c r="P197" s="221">
        <v>21.6</v>
      </c>
      <c r="Q197" s="635">
        <v>58</v>
      </c>
      <c r="R197" s="220">
        <v>34</v>
      </c>
      <c r="S197" s="635">
        <v>81</v>
      </c>
      <c r="T197" s="220">
        <v>82</v>
      </c>
      <c r="U197" s="635">
        <v>54</v>
      </c>
      <c r="V197" s="220">
        <v>56</v>
      </c>
      <c r="W197" s="112">
        <v>27</v>
      </c>
      <c r="X197" s="220">
        <v>26</v>
      </c>
      <c r="Y197" s="11">
        <v>18.5</v>
      </c>
      <c r="Z197" s="636">
        <v>18.5</v>
      </c>
      <c r="AA197" s="12">
        <v>25.6</v>
      </c>
      <c r="AB197" s="221">
        <v>9.5</v>
      </c>
      <c r="AC197" s="643">
        <v>0</v>
      </c>
      <c r="AD197" s="507">
        <v>180</v>
      </c>
      <c r="AE197" s="674">
        <v>0</v>
      </c>
      <c r="AF197" s="639">
        <v>17465</v>
      </c>
      <c r="AG197" s="640"/>
      <c r="AH197" s="641">
        <v>1830</v>
      </c>
      <c r="AI197" s="80"/>
      <c r="AJ197" s="3" t="s">
        <v>14</v>
      </c>
      <c r="AK197" s="921" t="s">
        <v>311</v>
      </c>
      <c r="AL197" s="136">
        <v>14</v>
      </c>
      <c r="AM197" s="224">
        <v>5.2</v>
      </c>
      <c r="AN197" s="136">
        <v>13.2</v>
      </c>
      <c r="AO197" s="224">
        <v>6</v>
      </c>
    </row>
    <row r="198" spans="1:41" x14ac:dyDescent="0.2">
      <c r="A198" s="1067"/>
      <c r="B198" s="330">
        <f>南八幡!B198</f>
        <v>45922</v>
      </c>
      <c r="C198" s="434" t="str">
        <f t="shared" si="78"/>
        <v>(月)</v>
      </c>
      <c r="D198" s="560" t="s">
        <v>405</v>
      </c>
      <c r="E198" s="503"/>
      <c r="F198" s="504">
        <v>24</v>
      </c>
      <c r="G198" s="11">
        <v>24.5</v>
      </c>
      <c r="H198" s="221">
        <v>24</v>
      </c>
      <c r="I198" s="12">
        <v>37</v>
      </c>
      <c r="J198" s="219">
        <v>6.5</v>
      </c>
      <c r="K198" s="11">
        <v>8.9600000000000009</v>
      </c>
      <c r="L198" s="369">
        <v>7.14</v>
      </c>
      <c r="M198" s="112">
        <v>45.4</v>
      </c>
      <c r="N198" s="220">
        <v>9.5</v>
      </c>
      <c r="O198" s="12">
        <v>18.2</v>
      </c>
      <c r="P198" s="221">
        <v>22.6</v>
      </c>
      <c r="Q198" s="635">
        <v>59</v>
      </c>
      <c r="R198" s="220">
        <v>37</v>
      </c>
      <c r="S198" s="635">
        <v>78</v>
      </c>
      <c r="T198" s="220">
        <v>81</v>
      </c>
      <c r="U198" s="635">
        <v>52</v>
      </c>
      <c r="V198" s="220">
        <v>55</v>
      </c>
      <c r="W198" s="112">
        <v>26</v>
      </c>
      <c r="X198" s="220">
        <v>26</v>
      </c>
      <c r="Y198" s="11">
        <v>17.8</v>
      </c>
      <c r="Z198" s="636">
        <v>20.6</v>
      </c>
      <c r="AA198" s="12">
        <v>26.9</v>
      </c>
      <c r="AB198" s="221">
        <v>10.1</v>
      </c>
      <c r="AC198" s="643">
        <v>0</v>
      </c>
      <c r="AD198" s="507">
        <v>180</v>
      </c>
      <c r="AE198" s="674">
        <v>0</v>
      </c>
      <c r="AF198" s="639">
        <v>17441</v>
      </c>
      <c r="AG198" s="640"/>
      <c r="AH198" s="641">
        <v>1830</v>
      </c>
      <c r="AI198" s="80"/>
      <c r="AJ198" s="3" t="s">
        <v>15</v>
      </c>
      <c r="AK198" s="921" t="s">
        <v>311</v>
      </c>
      <c r="AL198" s="136">
        <v>6.3</v>
      </c>
      <c r="AM198" s="224">
        <v>1.6</v>
      </c>
      <c r="AN198" s="13" t="s">
        <v>24</v>
      </c>
      <c r="AO198" s="223" t="s">
        <v>24</v>
      </c>
    </row>
    <row r="199" spans="1:41" x14ac:dyDescent="0.2">
      <c r="A199" s="1067"/>
      <c r="B199" s="330">
        <f>南八幡!B199</f>
        <v>45923</v>
      </c>
      <c r="C199" s="434" t="str">
        <f t="shared" si="78"/>
        <v>(火)</v>
      </c>
      <c r="D199" s="560" t="s">
        <v>405</v>
      </c>
      <c r="E199" s="503"/>
      <c r="F199" s="504">
        <v>18</v>
      </c>
      <c r="G199" s="11">
        <v>22.5</v>
      </c>
      <c r="H199" s="221">
        <v>22.5</v>
      </c>
      <c r="I199" s="12">
        <v>30.4</v>
      </c>
      <c r="J199" s="219">
        <v>3.9</v>
      </c>
      <c r="K199" s="11">
        <v>8.5299999999999994</v>
      </c>
      <c r="L199" s="369">
        <v>7.02</v>
      </c>
      <c r="M199" s="112">
        <v>37.5</v>
      </c>
      <c r="N199" s="220">
        <v>6.5</v>
      </c>
      <c r="O199" s="12">
        <v>20.7</v>
      </c>
      <c r="P199" s="221">
        <v>23.1</v>
      </c>
      <c r="Q199" s="635">
        <v>70</v>
      </c>
      <c r="R199" s="220">
        <v>35</v>
      </c>
      <c r="S199" s="635">
        <v>92</v>
      </c>
      <c r="T199" s="220">
        <v>78</v>
      </c>
      <c r="U199" s="635">
        <v>68</v>
      </c>
      <c r="V199" s="220">
        <v>52</v>
      </c>
      <c r="W199" s="112">
        <v>24</v>
      </c>
      <c r="X199" s="220">
        <v>26</v>
      </c>
      <c r="Y199" s="11">
        <v>23.4</v>
      </c>
      <c r="Z199" s="636">
        <v>19.5</v>
      </c>
      <c r="AA199" s="12">
        <v>27.4</v>
      </c>
      <c r="AB199" s="221">
        <v>9.1999999999999993</v>
      </c>
      <c r="AC199" s="643">
        <v>0.05</v>
      </c>
      <c r="AD199" s="507">
        <v>180</v>
      </c>
      <c r="AE199" s="674">
        <v>0</v>
      </c>
      <c r="AF199" s="639">
        <v>16908</v>
      </c>
      <c r="AG199" s="640"/>
      <c r="AH199" s="641">
        <v>1952</v>
      </c>
      <c r="AI199" s="80"/>
      <c r="AJ199" s="3" t="s">
        <v>193</v>
      </c>
      <c r="AK199" s="921" t="s">
        <v>311</v>
      </c>
      <c r="AL199" s="136">
        <v>9.3000000000000007</v>
      </c>
      <c r="AM199" s="224">
        <v>7.3</v>
      </c>
      <c r="AN199" s="13" t="s">
        <v>24</v>
      </c>
      <c r="AO199" s="223" t="s">
        <v>24</v>
      </c>
    </row>
    <row r="200" spans="1:41" x14ac:dyDescent="0.2">
      <c r="A200" s="1067"/>
      <c r="B200" s="330">
        <f>南八幡!B200</f>
        <v>45924</v>
      </c>
      <c r="C200" s="434" t="str">
        <f t="shared" si="78"/>
        <v>(水)</v>
      </c>
      <c r="D200" s="560" t="s">
        <v>405</v>
      </c>
      <c r="E200" s="503"/>
      <c r="F200" s="504">
        <v>18</v>
      </c>
      <c r="G200" s="11">
        <v>22</v>
      </c>
      <c r="H200" s="221">
        <v>22</v>
      </c>
      <c r="I200" s="12">
        <v>35.700000000000003</v>
      </c>
      <c r="J200" s="219">
        <v>6</v>
      </c>
      <c r="K200" s="11">
        <v>8.91</v>
      </c>
      <c r="L200" s="369">
        <v>7.11</v>
      </c>
      <c r="M200" s="112">
        <v>41.7</v>
      </c>
      <c r="N200" s="220">
        <v>7.7</v>
      </c>
      <c r="O200" s="12">
        <v>19.100000000000001</v>
      </c>
      <c r="P200" s="221">
        <v>24.7</v>
      </c>
      <c r="Q200" s="635">
        <v>64</v>
      </c>
      <c r="R200" s="220">
        <v>42</v>
      </c>
      <c r="S200" s="635">
        <v>85</v>
      </c>
      <c r="T200" s="220">
        <v>87</v>
      </c>
      <c r="U200" s="635">
        <v>52</v>
      </c>
      <c r="V200" s="220">
        <v>57</v>
      </c>
      <c r="W200" s="112">
        <v>33</v>
      </c>
      <c r="X200" s="220">
        <v>30</v>
      </c>
      <c r="Y200" s="11">
        <v>22</v>
      </c>
      <c r="Z200" s="636">
        <v>24.5</v>
      </c>
      <c r="AA200" s="12">
        <v>28.8</v>
      </c>
      <c r="AB200" s="221">
        <v>10.4</v>
      </c>
      <c r="AC200" s="643">
        <v>0</v>
      </c>
      <c r="AD200" s="507">
        <v>170</v>
      </c>
      <c r="AE200" s="674">
        <v>0</v>
      </c>
      <c r="AF200" s="639">
        <v>15513</v>
      </c>
      <c r="AG200" s="640"/>
      <c r="AH200" s="641">
        <v>1708</v>
      </c>
      <c r="AI200" s="80"/>
      <c r="AJ200" s="3" t="s">
        <v>16</v>
      </c>
      <c r="AK200" s="921" t="s">
        <v>311</v>
      </c>
      <c r="AL200" s="303">
        <v>0</v>
      </c>
      <c r="AM200" s="304">
        <v>0.43</v>
      </c>
      <c r="AN200" s="282" t="s">
        <v>24</v>
      </c>
      <c r="AO200" s="283" t="s">
        <v>24</v>
      </c>
    </row>
    <row r="201" spans="1:41" x14ac:dyDescent="0.2">
      <c r="A201" s="1067"/>
      <c r="B201" s="330">
        <f>南八幡!B201</f>
        <v>45925</v>
      </c>
      <c r="C201" s="434" t="str">
        <f t="shared" si="78"/>
        <v>(木)</v>
      </c>
      <c r="D201" s="560" t="s">
        <v>405</v>
      </c>
      <c r="E201" s="503"/>
      <c r="F201" s="504">
        <v>20</v>
      </c>
      <c r="G201" s="11">
        <v>23</v>
      </c>
      <c r="H201" s="221">
        <v>20</v>
      </c>
      <c r="I201" s="12">
        <v>39.200000000000003</v>
      </c>
      <c r="J201" s="219">
        <v>6.9</v>
      </c>
      <c r="K201" s="11">
        <v>9.3000000000000007</v>
      </c>
      <c r="L201" s="369">
        <v>7</v>
      </c>
      <c r="M201" s="112">
        <v>44.1</v>
      </c>
      <c r="N201" s="220">
        <v>8.4</v>
      </c>
      <c r="O201" s="12">
        <v>17.7</v>
      </c>
      <c r="P201" s="221">
        <v>23.2</v>
      </c>
      <c r="Q201" s="635">
        <v>60</v>
      </c>
      <c r="R201" s="220">
        <v>36</v>
      </c>
      <c r="S201" s="635">
        <v>80</v>
      </c>
      <c r="T201" s="220">
        <v>88</v>
      </c>
      <c r="U201" s="635">
        <v>50</v>
      </c>
      <c r="V201" s="220">
        <v>56</v>
      </c>
      <c r="W201" s="112">
        <v>30</v>
      </c>
      <c r="X201" s="220">
        <v>32</v>
      </c>
      <c r="Y201" s="11">
        <v>19.899999999999999</v>
      </c>
      <c r="Z201" s="636">
        <v>23.6</v>
      </c>
      <c r="AA201" s="12">
        <v>27.5</v>
      </c>
      <c r="AB201" s="221">
        <v>11.4</v>
      </c>
      <c r="AC201" s="643">
        <v>0</v>
      </c>
      <c r="AD201" s="507">
        <v>160</v>
      </c>
      <c r="AE201" s="674">
        <v>0</v>
      </c>
      <c r="AF201" s="639">
        <v>15019</v>
      </c>
      <c r="AG201" s="640"/>
      <c r="AH201" s="641">
        <v>1952</v>
      </c>
      <c r="AI201" s="80"/>
      <c r="AJ201" s="3" t="s">
        <v>195</v>
      </c>
      <c r="AK201" s="921" t="s">
        <v>311</v>
      </c>
      <c r="AL201" s="138">
        <v>1.7</v>
      </c>
      <c r="AM201" s="225">
        <v>0.9</v>
      </c>
      <c r="AN201" s="13" t="s">
        <v>24</v>
      </c>
      <c r="AO201" s="223" t="s">
        <v>24</v>
      </c>
    </row>
    <row r="202" spans="1:41" x14ac:dyDescent="0.2">
      <c r="A202" s="1067"/>
      <c r="B202" s="330">
        <f>南八幡!B202</f>
        <v>45926</v>
      </c>
      <c r="C202" s="434" t="str">
        <f t="shared" si="78"/>
        <v>(金)</v>
      </c>
      <c r="D202" s="560" t="s">
        <v>405</v>
      </c>
      <c r="E202" s="503"/>
      <c r="F202" s="504">
        <v>24</v>
      </c>
      <c r="G202" s="11">
        <v>22.5</v>
      </c>
      <c r="H202" s="221">
        <v>23.5</v>
      </c>
      <c r="I202" s="12">
        <v>35.1</v>
      </c>
      <c r="J202" s="219">
        <v>6</v>
      </c>
      <c r="K202" s="11">
        <v>9.31</v>
      </c>
      <c r="L202" s="369">
        <v>7.08</v>
      </c>
      <c r="M202" s="112">
        <v>38.9</v>
      </c>
      <c r="N202" s="220">
        <v>7.4</v>
      </c>
      <c r="O202" s="12">
        <v>18.5</v>
      </c>
      <c r="P202" s="221">
        <v>23.6</v>
      </c>
      <c r="Q202" s="635">
        <v>56</v>
      </c>
      <c r="R202" s="220">
        <v>36</v>
      </c>
      <c r="S202" s="635">
        <v>76</v>
      </c>
      <c r="T202" s="220">
        <v>84</v>
      </c>
      <c r="U202" s="635">
        <v>56</v>
      </c>
      <c r="V202" s="220">
        <v>55</v>
      </c>
      <c r="W202" s="112">
        <v>20</v>
      </c>
      <c r="X202" s="220">
        <v>29</v>
      </c>
      <c r="Y202" s="11">
        <v>22</v>
      </c>
      <c r="Z202" s="636">
        <v>22.7</v>
      </c>
      <c r="AA202" s="12">
        <v>27.1</v>
      </c>
      <c r="AB202" s="221">
        <v>11.1</v>
      </c>
      <c r="AC202" s="643">
        <v>0.05</v>
      </c>
      <c r="AD202" s="507">
        <v>190</v>
      </c>
      <c r="AE202" s="674">
        <v>0</v>
      </c>
      <c r="AF202" s="639">
        <v>15030</v>
      </c>
      <c r="AG202" s="640"/>
      <c r="AH202" s="641">
        <v>1830</v>
      </c>
      <c r="AI202" s="80"/>
      <c r="AJ202" s="3" t="s">
        <v>196</v>
      </c>
      <c r="AK202" s="921" t="s">
        <v>311</v>
      </c>
      <c r="AL202" s="305">
        <v>0.17</v>
      </c>
      <c r="AM202" s="306">
        <v>0</v>
      </c>
      <c r="AN202" s="284" t="s">
        <v>24</v>
      </c>
      <c r="AO202" s="285" t="s">
        <v>24</v>
      </c>
    </row>
    <row r="203" spans="1:41" x14ac:dyDescent="0.2">
      <c r="A203" s="1067"/>
      <c r="B203" s="330">
        <f>南八幡!B203</f>
        <v>45927</v>
      </c>
      <c r="C203" s="434" t="str">
        <f t="shared" si="78"/>
        <v>(土)</v>
      </c>
      <c r="D203" s="560" t="s">
        <v>405</v>
      </c>
      <c r="E203" s="503"/>
      <c r="F203" s="504">
        <v>20</v>
      </c>
      <c r="G203" s="11">
        <v>24.5</v>
      </c>
      <c r="H203" s="221">
        <v>24</v>
      </c>
      <c r="I203" s="12">
        <v>37.4</v>
      </c>
      <c r="J203" s="219">
        <v>6.5</v>
      </c>
      <c r="K203" s="11">
        <v>9.41</v>
      </c>
      <c r="L203" s="369">
        <v>7.2</v>
      </c>
      <c r="M203" s="112">
        <v>42.2</v>
      </c>
      <c r="N203" s="220">
        <v>8.6</v>
      </c>
      <c r="O203" s="12">
        <v>19.7</v>
      </c>
      <c r="P203" s="221">
        <v>22.9</v>
      </c>
      <c r="Q203" s="635">
        <v>62</v>
      </c>
      <c r="R203" s="220">
        <v>40</v>
      </c>
      <c r="S203" s="635">
        <v>80</v>
      </c>
      <c r="T203" s="220">
        <v>82</v>
      </c>
      <c r="U203" s="635">
        <v>53</v>
      </c>
      <c r="V203" s="220">
        <v>52</v>
      </c>
      <c r="W203" s="112">
        <v>27</v>
      </c>
      <c r="X203" s="220">
        <v>30</v>
      </c>
      <c r="Y203" s="11">
        <v>21.3</v>
      </c>
      <c r="Z203" s="636">
        <v>20</v>
      </c>
      <c r="AA203" s="12">
        <v>25.3</v>
      </c>
      <c r="AB203" s="221">
        <v>10.1</v>
      </c>
      <c r="AC203" s="643">
        <v>0</v>
      </c>
      <c r="AD203" s="507">
        <v>190</v>
      </c>
      <c r="AE203" s="674">
        <v>0</v>
      </c>
      <c r="AF203" s="639">
        <v>16449</v>
      </c>
      <c r="AG203" s="640"/>
      <c r="AH203" s="641">
        <v>2074</v>
      </c>
      <c r="AI203" s="80"/>
      <c r="AJ203" s="3" t="s">
        <v>197</v>
      </c>
      <c r="AK203" s="921" t="s">
        <v>311</v>
      </c>
      <c r="AL203" s="136">
        <v>23</v>
      </c>
      <c r="AM203" s="224">
        <v>51</v>
      </c>
      <c r="AN203" s="11" t="s">
        <v>24</v>
      </c>
      <c r="AO203" s="219" t="s">
        <v>24</v>
      </c>
    </row>
    <row r="204" spans="1:41" x14ac:dyDescent="0.2">
      <c r="A204" s="1067"/>
      <c r="B204" s="330">
        <f>南八幡!B204</f>
        <v>45928</v>
      </c>
      <c r="C204" s="434" t="str">
        <f t="shared" si="78"/>
        <v>(日)</v>
      </c>
      <c r="D204" s="560" t="s">
        <v>405</v>
      </c>
      <c r="E204" s="503"/>
      <c r="F204" s="504">
        <v>24</v>
      </c>
      <c r="G204" s="11">
        <v>24</v>
      </c>
      <c r="H204" s="221">
        <v>24</v>
      </c>
      <c r="I204" s="12">
        <v>37.200000000000003</v>
      </c>
      <c r="J204" s="219">
        <v>6.8</v>
      </c>
      <c r="K204" s="11">
        <v>9.3000000000000007</v>
      </c>
      <c r="L204" s="369">
        <v>7.18</v>
      </c>
      <c r="M204" s="112">
        <v>42.8</v>
      </c>
      <c r="N204" s="220">
        <v>8.5</v>
      </c>
      <c r="O204" s="12">
        <v>22</v>
      </c>
      <c r="P204" s="221">
        <v>23.3</v>
      </c>
      <c r="Q204" s="635">
        <v>58</v>
      </c>
      <c r="R204" s="220">
        <v>40</v>
      </c>
      <c r="S204" s="635">
        <v>80</v>
      </c>
      <c r="T204" s="220">
        <v>80</v>
      </c>
      <c r="U204" s="635">
        <v>52</v>
      </c>
      <c r="V204" s="220">
        <v>56</v>
      </c>
      <c r="W204" s="112">
        <v>28</v>
      </c>
      <c r="X204" s="220">
        <v>24</v>
      </c>
      <c r="Y204" s="11">
        <v>21.7</v>
      </c>
      <c r="Z204" s="636">
        <v>24.1</v>
      </c>
      <c r="AA204" s="12">
        <v>26.4</v>
      </c>
      <c r="AB204" s="221">
        <v>12.6</v>
      </c>
      <c r="AC204" s="643">
        <v>0.05</v>
      </c>
      <c r="AD204" s="507">
        <v>190</v>
      </c>
      <c r="AE204" s="674">
        <v>0</v>
      </c>
      <c r="AF204" s="639">
        <v>15792</v>
      </c>
      <c r="AG204" s="640"/>
      <c r="AH204" s="641">
        <v>1952</v>
      </c>
      <c r="AI204" s="80"/>
      <c r="AJ204" s="3" t="s">
        <v>17</v>
      </c>
      <c r="AK204" s="921" t="s">
        <v>311</v>
      </c>
      <c r="AL204" s="136">
        <v>10</v>
      </c>
      <c r="AM204" s="224">
        <v>9.6</v>
      </c>
      <c r="AN204" s="11" t="s">
        <v>24</v>
      </c>
      <c r="AO204" s="219" t="s">
        <v>24</v>
      </c>
    </row>
    <row r="205" spans="1:41" x14ac:dyDescent="0.2">
      <c r="A205" s="1067"/>
      <c r="B205" s="330">
        <f>南八幡!B205</f>
        <v>45929</v>
      </c>
      <c r="C205" s="434" t="str">
        <f t="shared" si="78"/>
        <v>(月)</v>
      </c>
      <c r="D205" s="560" t="s">
        <v>415</v>
      </c>
      <c r="E205" s="503">
        <v>6.5</v>
      </c>
      <c r="F205" s="504">
        <v>27</v>
      </c>
      <c r="G205" s="11">
        <v>25</v>
      </c>
      <c r="H205" s="221">
        <v>24.5</v>
      </c>
      <c r="I205" s="12">
        <v>37</v>
      </c>
      <c r="J205" s="219">
        <v>6.4</v>
      </c>
      <c r="K205" s="11">
        <v>9.06</v>
      </c>
      <c r="L205" s="369">
        <v>7.07</v>
      </c>
      <c r="M205" s="112">
        <v>46.2</v>
      </c>
      <c r="N205" s="220">
        <v>8</v>
      </c>
      <c r="O205" s="12">
        <v>22.5</v>
      </c>
      <c r="P205" s="221">
        <v>27</v>
      </c>
      <c r="Q205" s="635">
        <v>90</v>
      </c>
      <c r="R205" s="220">
        <v>41</v>
      </c>
      <c r="S205" s="635">
        <v>83</v>
      </c>
      <c r="T205" s="220">
        <v>88</v>
      </c>
      <c r="U205" s="635">
        <v>55</v>
      </c>
      <c r="V205" s="220">
        <v>57</v>
      </c>
      <c r="W205" s="112">
        <v>28</v>
      </c>
      <c r="X205" s="220">
        <v>31</v>
      </c>
      <c r="Y205" s="11">
        <v>25.2</v>
      </c>
      <c r="Z205" s="636">
        <v>27</v>
      </c>
      <c r="AA205" s="12">
        <v>27.7</v>
      </c>
      <c r="AB205" s="221">
        <v>10.7</v>
      </c>
      <c r="AC205" s="643">
        <v>0</v>
      </c>
      <c r="AD205" s="507">
        <v>190</v>
      </c>
      <c r="AE205" s="674">
        <v>0</v>
      </c>
      <c r="AF205" s="639">
        <v>16841</v>
      </c>
      <c r="AG205" s="640"/>
      <c r="AH205" s="641">
        <v>1952</v>
      </c>
      <c r="AI205" s="80"/>
      <c r="AJ205" s="288"/>
      <c r="AK205" s="921"/>
      <c r="AL205" s="354"/>
      <c r="AM205" s="219"/>
      <c r="AN205" s="354"/>
      <c r="AO205" s="219"/>
    </row>
    <row r="206" spans="1:41" x14ac:dyDescent="0.2">
      <c r="A206" s="1067"/>
      <c r="B206" s="330">
        <f>南八幡!B206</f>
        <v>45930</v>
      </c>
      <c r="C206" s="434" t="str">
        <f t="shared" si="78"/>
        <v>(火)</v>
      </c>
      <c r="D206" s="563" t="s">
        <v>436</v>
      </c>
      <c r="E206" s="503"/>
      <c r="F206" s="504">
        <v>22</v>
      </c>
      <c r="G206" s="368">
        <v>23.5</v>
      </c>
      <c r="H206" s="565">
        <v>24</v>
      </c>
      <c r="I206" s="566">
        <v>35.6</v>
      </c>
      <c r="J206" s="298">
        <v>4.5999999999999996</v>
      </c>
      <c r="K206" s="368">
        <v>8.82</v>
      </c>
      <c r="L206" s="371">
        <v>7.03</v>
      </c>
      <c r="M206" s="688">
        <v>43.4</v>
      </c>
      <c r="N206" s="567">
        <v>7.2</v>
      </c>
      <c r="O206" s="566">
        <v>22</v>
      </c>
      <c r="P206" s="565">
        <v>26.1</v>
      </c>
      <c r="Q206" s="677">
        <v>68</v>
      </c>
      <c r="R206" s="220">
        <v>46</v>
      </c>
      <c r="S206" s="635">
        <v>83</v>
      </c>
      <c r="T206" s="220">
        <v>90</v>
      </c>
      <c r="U206" s="635">
        <v>56</v>
      </c>
      <c r="V206" s="220">
        <v>56</v>
      </c>
      <c r="W206" s="112">
        <v>27</v>
      </c>
      <c r="X206" s="220">
        <v>34</v>
      </c>
      <c r="Y206" s="11">
        <v>23.4</v>
      </c>
      <c r="Z206" s="636">
        <v>24.9</v>
      </c>
      <c r="AA206" s="12">
        <v>25.6</v>
      </c>
      <c r="AB206" s="221">
        <v>10.4</v>
      </c>
      <c r="AC206" s="691">
        <v>0.05</v>
      </c>
      <c r="AD206" s="507">
        <v>180</v>
      </c>
      <c r="AE206" s="674">
        <v>0</v>
      </c>
      <c r="AF206" s="639">
        <v>15841</v>
      </c>
      <c r="AG206" s="640"/>
      <c r="AH206" s="641">
        <v>2074</v>
      </c>
      <c r="AI206" s="80"/>
      <c r="AJ206" s="291"/>
      <c r="AK206" s="346"/>
      <c r="AL206" s="370"/>
      <c r="AM206" s="298"/>
      <c r="AN206" s="370"/>
      <c r="AO206" s="298"/>
    </row>
    <row r="207" spans="1:41" s="1" customFormat="1" ht="13.5" customHeight="1" x14ac:dyDescent="0.2">
      <c r="A207" s="1067"/>
      <c r="B207" s="1051" t="s">
        <v>238</v>
      </c>
      <c r="C207" s="1051"/>
      <c r="D207" s="508"/>
      <c r="E207" s="493">
        <f>MAX(E177:E206)</f>
        <v>85.6</v>
      </c>
      <c r="F207" s="509">
        <f t="shared" ref="F207:AH207" si="79">IF(COUNT(F177:F206)=0,"",MAX(F177:F206))</f>
        <v>31</v>
      </c>
      <c r="G207" s="10">
        <f t="shared" si="79"/>
        <v>30</v>
      </c>
      <c r="H207" s="218">
        <f t="shared" si="79"/>
        <v>29</v>
      </c>
      <c r="I207" s="495">
        <f t="shared" si="79"/>
        <v>45.5</v>
      </c>
      <c r="J207" s="496">
        <f t="shared" si="79"/>
        <v>9.6999999999999993</v>
      </c>
      <c r="K207" s="10">
        <f t="shared" si="79"/>
        <v>9.41</v>
      </c>
      <c r="L207" s="644">
        <f t="shared" si="79"/>
        <v>7.23</v>
      </c>
      <c r="M207" s="628">
        <f t="shared" ref="M207:N207" si="80">IF(COUNT(M177:M206)=0,"",MAX(M177:M206))</f>
        <v>54.8</v>
      </c>
      <c r="N207" s="627">
        <f t="shared" si="80"/>
        <v>13.7</v>
      </c>
      <c r="O207" s="495">
        <f t="shared" si="79"/>
        <v>27</v>
      </c>
      <c r="P207" s="496">
        <f t="shared" si="79"/>
        <v>32</v>
      </c>
      <c r="Q207" s="627">
        <f t="shared" ref="Q207" si="81">IF(COUNT(Q177:Q206)=0,"",MAX(Q177:Q206))</f>
        <v>90</v>
      </c>
      <c r="R207" s="497">
        <f t="shared" si="79"/>
        <v>59</v>
      </c>
      <c r="S207" s="627">
        <f t="shared" si="79"/>
        <v>94</v>
      </c>
      <c r="T207" s="497">
        <f t="shared" ref="T207:AB207" si="82">IF(COUNT(T177:T206)=0,"",MAX(T177:T206))</f>
        <v>96</v>
      </c>
      <c r="U207" s="627">
        <f t="shared" si="82"/>
        <v>70</v>
      </c>
      <c r="V207" s="497">
        <f t="shared" si="82"/>
        <v>62</v>
      </c>
      <c r="W207" s="627">
        <f t="shared" si="82"/>
        <v>38</v>
      </c>
      <c r="X207" s="497">
        <f t="shared" si="82"/>
        <v>39</v>
      </c>
      <c r="Y207" s="10">
        <f t="shared" si="82"/>
        <v>32</v>
      </c>
      <c r="Z207" s="644">
        <f t="shared" si="82"/>
        <v>32</v>
      </c>
      <c r="AA207" s="10">
        <f t="shared" si="82"/>
        <v>35.1</v>
      </c>
      <c r="AB207" s="644">
        <f t="shared" si="82"/>
        <v>17.7</v>
      </c>
      <c r="AC207" s="647">
        <f>IF(COUNT(AC177:AC206)=0,"",MAX(AC177:AC206))</f>
        <v>0.15</v>
      </c>
      <c r="AD207" s="513">
        <f t="shared" si="79"/>
        <v>220</v>
      </c>
      <c r="AE207" s="648">
        <f t="shared" si="79"/>
        <v>0</v>
      </c>
      <c r="AF207" s="701">
        <f t="shared" si="79"/>
        <v>18562</v>
      </c>
      <c r="AG207" s="702" t="str">
        <f t="shared" si="79"/>
        <v/>
      </c>
      <c r="AH207" s="683">
        <f t="shared" si="79"/>
        <v>2074</v>
      </c>
      <c r="AI207" s="80"/>
      <c r="AJ207" s="102" t="s">
        <v>237</v>
      </c>
      <c r="AK207" s="924"/>
      <c r="AL207" s="105"/>
      <c r="AM207" s="105"/>
      <c r="AN207" s="105"/>
      <c r="AO207" s="748"/>
    </row>
    <row r="208" spans="1:41" s="1" customFormat="1" ht="13.5" customHeight="1" x14ac:dyDescent="0.2">
      <c r="A208" s="1067"/>
      <c r="B208" s="1052" t="s">
        <v>239</v>
      </c>
      <c r="C208" s="1052"/>
      <c r="D208" s="229"/>
      <c r="E208" s="230"/>
      <c r="F208" s="516">
        <f t="shared" ref="F208:AE208" si="83">IF(COUNT(F177:F206)=0,"",MIN(F177:F206))</f>
        <v>18</v>
      </c>
      <c r="G208" s="11">
        <f t="shared" si="83"/>
        <v>22</v>
      </c>
      <c r="H208" s="219">
        <f t="shared" si="83"/>
        <v>20</v>
      </c>
      <c r="I208" s="12">
        <f t="shared" si="83"/>
        <v>22.5</v>
      </c>
      <c r="J208" s="240">
        <f t="shared" si="83"/>
        <v>3.9</v>
      </c>
      <c r="K208" s="11">
        <f t="shared" si="83"/>
        <v>7.15</v>
      </c>
      <c r="L208" s="636">
        <f t="shared" si="83"/>
        <v>6.88</v>
      </c>
      <c r="M208" s="112">
        <f t="shared" ref="M208:N208" si="84">IF(COUNT(M177:M206)=0,"",MIN(M177:M206))</f>
        <v>33.6</v>
      </c>
      <c r="N208" s="517">
        <f t="shared" si="84"/>
        <v>6.5</v>
      </c>
      <c r="O208" s="12">
        <f t="shared" si="83"/>
        <v>17.7</v>
      </c>
      <c r="P208" s="240">
        <f t="shared" si="83"/>
        <v>21.6</v>
      </c>
      <c r="Q208" s="635">
        <f t="shared" ref="Q208" si="85">IF(COUNT(Q177:Q206)=0,"",MIN(Q177:Q206))</f>
        <v>48</v>
      </c>
      <c r="R208" s="220">
        <f t="shared" si="83"/>
        <v>34</v>
      </c>
      <c r="S208" s="635">
        <f t="shared" si="83"/>
        <v>72</v>
      </c>
      <c r="T208" s="220">
        <f t="shared" ref="T208:AB208" si="86">IF(COUNT(T177:T206)=0,"",MIN(T177:T206))</f>
        <v>76</v>
      </c>
      <c r="U208" s="635">
        <f t="shared" si="86"/>
        <v>48</v>
      </c>
      <c r="V208" s="220">
        <f t="shared" si="86"/>
        <v>50</v>
      </c>
      <c r="W208" s="635">
        <f t="shared" si="86"/>
        <v>20</v>
      </c>
      <c r="X208" s="220">
        <f t="shared" si="86"/>
        <v>24</v>
      </c>
      <c r="Y208" s="11">
        <f t="shared" si="86"/>
        <v>16.3</v>
      </c>
      <c r="Z208" s="636">
        <f t="shared" si="86"/>
        <v>18.5</v>
      </c>
      <c r="AA208" s="11">
        <f t="shared" si="86"/>
        <v>18.600000000000001</v>
      </c>
      <c r="AB208" s="636">
        <f t="shared" si="86"/>
        <v>9.1999999999999993</v>
      </c>
      <c r="AC208" s="656">
        <f>IF(COUNT(AC177:AC206)=0,"",MIN(AC177:AC206))</f>
        <v>0</v>
      </c>
      <c r="AD208" s="520">
        <f t="shared" si="83"/>
        <v>160</v>
      </c>
      <c r="AE208" s="657">
        <f t="shared" si="83"/>
        <v>0</v>
      </c>
      <c r="AF208" s="704"/>
      <c r="AG208" s="705"/>
      <c r="AH208" s="660"/>
      <c r="AI208" s="80"/>
      <c r="AJ208" s="749" t="s">
        <v>302</v>
      </c>
      <c r="AK208" s="750"/>
      <c r="AL208" s="750"/>
      <c r="AM208" s="750"/>
      <c r="AN208" s="750"/>
      <c r="AO208" s="751"/>
    </row>
    <row r="209" spans="1:41" s="1" customFormat="1" ht="13.5" customHeight="1" x14ac:dyDescent="0.2">
      <c r="A209" s="1067"/>
      <c r="B209" s="1052" t="s">
        <v>240</v>
      </c>
      <c r="C209" s="1052"/>
      <c r="D209" s="229"/>
      <c r="E209" s="231"/>
      <c r="F209" s="523">
        <f t="shared" ref="F209:AE209" si="87">IF(COUNT(F177:F206)=0,"",AVERAGE(F177:F206))</f>
        <v>25.566666666666666</v>
      </c>
      <c r="G209" s="11">
        <f t="shared" si="87"/>
        <v>25.566666666666666</v>
      </c>
      <c r="H209" s="516">
        <f t="shared" si="87"/>
        <v>25.15</v>
      </c>
      <c r="I209" s="12">
        <f t="shared" si="87"/>
        <v>32.903333333333336</v>
      </c>
      <c r="J209" s="240">
        <f t="shared" si="87"/>
        <v>6.6086666666666671</v>
      </c>
      <c r="K209" s="11">
        <f t="shared" si="87"/>
        <v>8.6266666666666687</v>
      </c>
      <c r="L209" s="636">
        <f t="shared" si="87"/>
        <v>7.0423333333333336</v>
      </c>
      <c r="M209" s="112">
        <f t="shared" ref="M209:N209" si="88">IF(COUNT(M177:M206)=0,"",AVERAGE(M177:M206))</f>
        <v>41.713333333333345</v>
      </c>
      <c r="N209" s="517">
        <f t="shared" si="88"/>
        <v>9.370000000000001</v>
      </c>
      <c r="O209" s="12">
        <f t="shared" si="87"/>
        <v>21.050000000000004</v>
      </c>
      <c r="P209" s="240">
        <f t="shared" si="87"/>
        <v>24.906666666666673</v>
      </c>
      <c r="Q209" s="635">
        <f t="shared" ref="Q209" si="89">IF(COUNT(Q177:Q206)=0,"",AVERAGE(Q177:Q206))</f>
        <v>63.733333333333334</v>
      </c>
      <c r="R209" s="220">
        <f t="shared" si="87"/>
        <v>43.033333333333331</v>
      </c>
      <c r="S209" s="635">
        <f t="shared" si="87"/>
        <v>83.4</v>
      </c>
      <c r="T209" s="220">
        <f t="shared" ref="T209:AB209" si="90">IF(COUNT(T177:T206)=0,"",AVERAGE(T177:T206))</f>
        <v>86.433333333333337</v>
      </c>
      <c r="U209" s="635">
        <f t="shared" si="90"/>
        <v>55.233333333333334</v>
      </c>
      <c r="V209" s="220">
        <f t="shared" si="90"/>
        <v>55.833333333333336</v>
      </c>
      <c r="W209" s="635">
        <f t="shared" si="90"/>
        <v>28.166666666666668</v>
      </c>
      <c r="X209" s="220">
        <f t="shared" si="90"/>
        <v>30.6</v>
      </c>
      <c r="Y209" s="11">
        <f t="shared" si="90"/>
        <v>23.073333333333334</v>
      </c>
      <c r="Z209" s="636">
        <f t="shared" si="90"/>
        <v>23.986666666666672</v>
      </c>
      <c r="AA209" s="11">
        <f t="shared" si="90"/>
        <v>26.77666666666666</v>
      </c>
      <c r="AB209" s="636">
        <f t="shared" si="90"/>
        <v>12.026666666666666</v>
      </c>
      <c r="AC209" s="656">
        <f>IF(COUNT(AC177:AC206)=0,"",AVERAGE(AC177:AC206))</f>
        <v>3.8333333333333337E-2</v>
      </c>
      <c r="AD209" s="524">
        <f t="shared" si="87"/>
        <v>194</v>
      </c>
      <c r="AE209" s="657">
        <f t="shared" si="87"/>
        <v>0</v>
      </c>
      <c r="AF209" s="704"/>
      <c r="AG209" s="705"/>
      <c r="AH209" s="660"/>
      <c r="AI209" s="80"/>
      <c r="AJ209" s="752"/>
      <c r="AK209" s="920"/>
      <c r="AL209" s="753"/>
      <c r="AM209" s="753"/>
      <c r="AN209" s="753"/>
      <c r="AO209" s="754"/>
    </row>
    <row r="210" spans="1:41" s="1" customFormat="1" ht="13.5" customHeight="1" x14ac:dyDescent="0.2">
      <c r="A210" s="1068"/>
      <c r="B210" s="1053" t="s">
        <v>241</v>
      </c>
      <c r="C210" s="1053"/>
      <c r="D210" s="525"/>
      <c r="E210" s="526">
        <f>SUM(E177:E206)</f>
        <v>184.59999999999997</v>
      </c>
      <c r="F210" s="232"/>
      <c r="G210" s="233"/>
      <c r="H210" s="527"/>
      <c r="I210" s="233"/>
      <c r="J210" s="527"/>
      <c r="K210" s="528"/>
      <c r="L210" s="529"/>
      <c r="M210" s="663"/>
      <c r="N210" s="555"/>
      <c r="O210" s="530"/>
      <c r="P210" s="531"/>
      <c r="Q210" s="532"/>
      <c r="R210" s="662"/>
      <c r="S210" s="663"/>
      <c r="T210" s="555"/>
      <c r="U210" s="532"/>
      <c r="V210" s="555"/>
      <c r="W210" s="663"/>
      <c r="X210" s="555"/>
      <c r="Y210" s="528"/>
      <c r="Z210" s="664"/>
      <c r="AA210" s="665"/>
      <c r="AB210" s="666"/>
      <c r="AC210" s="667"/>
      <c r="AD210" s="234"/>
      <c r="AE210" s="668"/>
      <c r="AF210" s="714">
        <f t="shared" ref="AF210:AG210" si="91">SUM(AF177:AF206)</f>
        <v>495158</v>
      </c>
      <c r="AG210" s="670">
        <f t="shared" si="91"/>
        <v>0</v>
      </c>
      <c r="AH210" s="671">
        <f>SUM(AH177:AH206)</f>
        <v>53040</v>
      </c>
      <c r="AI210" s="80"/>
      <c r="AJ210" s="755"/>
      <c r="AK210" s="922"/>
      <c r="AL210" s="756"/>
      <c r="AM210" s="756"/>
      <c r="AN210" s="756"/>
      <c r="AO210" s="757"/>
    </row>
    <row r="211" spans="1:41" ht="13.5" customHeight="1" x14ac:dyDescent="0.2">
      <c r="A211" s="1058" t="s">
        <v>231</v>
      </c>
      <c r="B211" s="329">
        <f>南八幡!B211</f>
        <v>45931</v>
      </c>
      <c r="C211" s="433" t="str">
        <f>IF(B211="","",IF(WEEKDAY(B211)=1,"(日)",IF(WEEKDAY(B211)=2,"(月)",IF(WEEKDAY(B211)=3,"(火)",IF(WEEKDAY(B211)=4,"(水)",IF(WEEKDAY(B211)=5,"(木)",IF(WEEKDAY(B211)=6,"(金)","(土)")))))))</f>
        <v>(水)</v>
      </c>
      <c r="D211" s="558" t="s">
        <v>437</v>
      </c>
      <c r="E211" s="493">
        <v>12.5</v>
      </c>
      <c r="F211" s="494">
        <v>21</v>
      </c>
      <c r="G211" s="10">
        <v>22.5</v>
      </c>
      <c r="H211" s="496">
        <v>23.5</v>
      </c>
      <c r="I211" s="495">
        <v>32.9</v>
      </c>
      <c r="J211" s="218">
        <v>4.4000000000000004</v>
      </c>
      <c r="K211" s="10">
        <v>8.98</v>
      </c>
      <c r="L211" s="644">
        <v>7.11</v>
      </c>
      <c r="M211" s="628">
        <v>45.9</v>
      </c>
      <c r="N211" s="497">
        <v>9.9</v>
      </c>
      <c r="O211" s="495">
        <v>21.7</v>
      </c>
      <c r="P211" s="496">
        <v>26</v>
      </c>
      <c r="Q211" s="627">
        <v>60</v>
      </c>
      <c r="R211" s="497">
        <v>46</v>
      </c>
      <c r="S211" s="627">
        <v>82</v>
      </c>
      <c r="T211" s="497">
        <v>95</v>
      </c>
      <c r="U211" s="627">
        <v>46</v>
      </c>
      <c r="V211" s="497">
        <v>58</v>
      </c>
      <c r="W211" s="628">
        <v>36</v>
      </c>
      <c r="X211" s="497">
        <v>37</v>
      </c>
      <c r="Y211" s="10">
        <v>26.6</v>
      </c>
      <c r="Z211" s="629">
        <v>27</v>
      </c>
      <c r="AA211" s="495">
        <v>25</v>
      </c>
      <c r="AB211" s="496">
        <v>10.9</v>
      </c>
      <c r="AC211" s="672">
        <v>0</v>
      </c>
      <c r="AD211" s="501">
        <v>190</v>
      </c>
      <c r="AE211" s="673">
        <v>0</v>
      </c>
      <c r="AF211" s="632">
        <v>13005</v>
      </c>
      <c r="AG211" s="633">
        <v>0</v>
      </c>
      <c r="AH211" s="634">
        <v>1830</v>
      </c>
      <c r="AI211" s="80"/>
      <c r="AJ211" s="266" t="s">
        <v>284</v>
      </c>
      <c r="AK211" s="365"/>
      <c r="AL211" s="1092">
        <v>45939</v>
      </c>
      <c r="AM211" s="1093"/>
      <c r="AN211" s="1084">
        <v>45952</v>
      </c>
      <c r="AO211" s="1085"/>
    </row>
    <row r="212" spans="1:41" x14ac:dyDescent="0.2">
      <c r="A212" s="1059"/>
      <c r="B212" s="330">
        <f>南八幡!B212</f>
        <v>45932</v>
      </c>
      <c r="C212" s="434" t="str">
        <f t="shared" ref="C212:C241" si="92">IF(B212="","",IF(WEEKDAY(B212)=1,"(日)",IF(WEEKDAY(B212)=2,"(月)",IF(WEEKDAY(B212)=3,"(火)",IF(WEEKDAY(B212)=4,"(水)",IF(WEEKDAY(B212)=5,"(木)",IF(WEEKDAY(B212)=6,"(金)","(土)")))))))</f>
        <v>(木)</v>
      </c>
      <c r="D212" s="560" t="s">
        <v>459</v>
      </c>
      <c r="E212" s="503"/>
      <c r="F212" s="504">
        <v>20</v>
      </c>
      <c r="G212" s="11">
        <v>22</v>
      </c>
      <c r="H212" s="221">
        <v>22</v>
      </c>
      <c r="I212" s="12">
        <v>32.4</v>
      </c>
      <c r="J212" s="219">
        <v>7.1</v>
      </c>
      <c r="K212" s="11">
        <v>8.6</v>
      </c>
      <c r="L212" s="369">
        <v>7.02</v>
      </c>
      <c r="M212" s="112">
        <v>38.1</v>
      </c>
      <c r="N212" s="220">
        <v>7.6</v>
      </c>
      <c r="O212" s="12">
        <v>19.5</v>
      </c>
      <c r="P212" s="221">
        <v>24.7</v>
      </c>
      <c r="Q212" s="635">
        <v>73</v>
      </c>
      <c r="R212" s="220">
        <v>50</v>
      </c>
      <c r="S212" s="635">
        <v>98</v>
      </c>
      <c r="T212" s="220">
        <v>92</v>
      </c>
      <c r="U212" s="635">
        <v>59</v>
      </c>
      <c r="V212" s="220">
        <v>62</v>
      </c>
      <c r="W212" s="112">
        <v>39</v>
      </c>
      <c r="X212" s="220">
        <v>30</v>
      </c>
      <c r="Y212" s="11">
        <v>21.7</v>
      </c>
      <c r="Z212" s="636">
        <v>27</v>
      </c>
      <c r="AA212" s="12">
        <v>25.4</v>
      </c>
      <c r="AB212" s="221">
        <v>12</v>
      </c>
      <c r="AC212" s="643">
        <v>0</v>
      </c>
      <c r="AD212" s="507">
        <v>190</v>
      </c>
      <c r="AE212" s="674">
        <v>0</v>
      </c>
      <c r="AF212" s="639">
        <v>12330</v>
      </c>
      <c r="AG212" s="640">
        <v>0</v>
      </c>
      <c r="AH212" s="641">
        <v>1952</v>
      </c>
      <c r="AI212" s="80"/>
      <c r="AJ212" s="311" t="s">
        <v>2</v>
      </c>
      <c r="AK212" s="346" t="s">
        <v>303</v>
      </c>
      <c r="AL212" s="1086">
        <v>22</v>
      </c>
      <c r="AM212" s="1087"/>
      <c r="AN212" s="1086">
        <v>12</v>
      </c>
      <c r="AO212" s="1087"/>
    </row>
    <row r="213" spans="1:41" x14ac:dyDescent="0.2">
      <c r="A213" s="1059"/>
      <c r="B213" s="330">
        <f>南八幡!B213</f>
        <v>45933</v>
      </c>
      <c r="C213" s="434" t="str">
        <f t="shared" si="92"/>
        <v>(金)</v>
      </c>
      <c r="D213" s="560" t="s">
        <v>406</v>
      </c>
      <c r="E213" s="503"/>
      <c r="F213" s="504">
        <v>20</v>
      </c>
      <c r="G213" s="11">
        <v>22</v>
      </c>
      <c r="H213" s="221">
        <v>22.5</v>
      </c>
      <c r="I213" s="12">
        <v>37.4</v>
      </c>
      <c r="J213" s="219">
        <v>6.5</v>
      </c>
      <c r="K213" s="11">
        <v>9.08</v>
      </c>
      <c r="L213" s="369">
        <v>7.3</v>
      </c>
      <c r="M213" s="112">
        <v>40.9</v>
      </c>
      <c r="N213" s="220">
        <v>9.3000000000000007</v>
      </c>
      <c r="O213" s="12">
        <v>21</v>
      </c>
      <c r="P213" s="221">
        <v>24.3</v>
      </c>
      <c r="Q213" s="635">
        <v>70</v>
      </c>
      <c r="R213" s="220">
        <v>52</v>
      </c>
      <c r="S213" s="635">
        <v>92</v>
      </c>
      <c r="T213" s="220">
        <v>90</v>
      </c>
      <c r="U213" s="635">
        <v>64</v>
      </c>
      <c r="V213" s="220">
        <v>56</v>
      </c>
      <c r="W213" s="112">
        <v>28</v>
      </c>
      <c r="X213" s="220">
        <v>34</v>
      </c>
      <c r="Y213" s="11">
        <v>24.9</v>
      </c>
      <c r="Z213" s="636">
        <v>25.6</v>
      </c>
      <c r="AA213" s="12">
        <v>25.6</v>
      </c>
      <c r="AB213" s="221">
        <v>11.1</v>
      </c>
      <c r="AC213" s="643">
        <v>0</v>
      </c>
      <c r="AD213" s="507">
        <v>180</v>
      </c>
      <c r="AE213" s="674">
        <v>0</v>
      </c>
      <c r="AF213" s="639">
        <v>12290</v>
      </c>
      <c r="AG213" s="640">
        <v>0</v>
      </c>
      <c r="AH213" s="641">
        <v>1830</v>
      </c>
      <c r="AI213" s="80"/>
      <c r="AJ213" s="4" t="s">
        <v>19</v>
      </c>
      <c r="AK213" s="5" t="s">
        <v>20</v>
      </c>
      <c r="AL213" s="6" t="s">
        <v>21</v>
      </c>
      <c r="AM213" s="5" t="s">
        <v>22</v>
      </c>
      <c r="AN213" s="6" t="s">
        <v>21</v>
      </c>
      <c r="AO213" s="5" t="s">
        <v>22</v>
      </c>
    </row>
    <row r="214" spans="1:41" x14ac:dyDescent="0.2">
      <c r="A214" s="1059"/>
      <c r="B214" s="330">
        <f>南八幡!B214</f>
        <v>45934</v>
      </c>
      <c r="C214" s="434" t="str">
        <f t="shared" si="92"/>
        <v>(土)</v>
      </c>
      <c r="D214" s="560" t="s">
        <v>450</v>
      </c>
      <c r="E214" s="503">
        <v>1.5</v>
      </c>
      <c r="F214" s="504">
        <v>24</v>
      </c>
      <c r="G214" s="11">
        <v>23.5</v>
      </c>
      <c r="H214" s="221">
        <v>23</v>
      </c>
      <c r="I214" s="12">
        <v>28.1</v>
      </c>
      <c r="J214" s="219">
        <v>6.9</v>
      </c>
      <c r="K214" s="11">
        <v>9.14</v>
      </c>
      <c r="L214" s="369">
        <v>7.27</v>
      </c>
      <c r="M214" s="112">
        <v>37</v>
      </c>
      <c r="N214" s="220">
        <v>13.5</v>
      </c>
      <c r="O214" s="12">
        <v>21.2</v>
      </c>
      <c r="P214" s="221">
        <v>23.4</v>
      </c>
      <c r="Q214" s="635">
        <v>72</v>
      </c>
      <c r="R214" s="220">
        <v>47</v>
      </c>
      <c r="S214" s="635">
        <v>95</v>
      </c>
      <c r="T214" s="220">
        <v>95</v>
      </c>
      <c r="U214" s="635">
        <v>64</v>
      </c>
      <c r="V214" s="220">
        <v>60</v>
      </c>
      <c r="W214" s="112">
        <v>31</v>
      </c>
      <c r="X214" s="220">
        <v>35</v>
      </c>
      <c r="Y214" s="11">
        <v>25.9</v>
      </c>
      <c r="Z214" s="636">
        <v>26.6</v>
      </c>
      <c r="AA214" s="12">
        <v>26.2</v>
      </c>
      <c r="AB214" s="221">
        <v>12.3</v>
      </c>
      <c r="AC214" s="643">
        <v>0.05</v>
      </c>
      <c r="AD214" s="507">
        <v>180</v>
      </c>
      <c r="AE214" s="674">
        <v>0</v>
      </c>
      <c r="AF214" s="639">
        <v>12566</v>
      </c>
      <c r="AG214" s="640">
        <v>582</v>
      </c>
      <c r="AH214" s="641">
        <v>2030</v>
      </c>
      <c r="AI214" s="80"/>
      <c r="AJ214" s="2" t="s">
        <v>182</v>
      </c>
      <c r="AK214" s="398" t="s">
        <v>11</v>
      </c>
      <c r="AL214" s="10">
        <v>22</v>
      </c>
      <c r="AM214" s="218">
        <v>23</v>
      </c>
      <c r="AN214" s="10">
        <v>16</v>
      </c>
      <c r="AO214" s="218">
        <v>16</v>
      </c>
    </row>
    <row r="215" spans="1:41" x14ac:dyDescent="0.2">
      <c r="A215" s="1059"/>
      <c r="B215" s="330">
        <f>南八幡!B215</f>
        <v>45935</v>
      </c>
      <c r="C215" s="434" t="str">
        <f t="shared" si="92"/>
        <v>(日)</v>
      </c>
      <c r="D215" s="560" t="s">
        <v>406</v>
      </c>
      <c r="E215" s="503"/>
      <c r="F215" s="504">
        <v>24</v>
      </c>
      <c r="G215" s="11">
        <v>22.5</v>
      </c>
      <c r="H215" s="221">
        <v>22.5</v>
      </c>
      <c r="I215" s="12">
        <v>26.8</v>
      </c>
      <c r="J215" s="219">
        <v>6.4</v>
      </c>
      <c r="K215" s="11">
        <v>8.84</v>
      </c>
      <c r="L215" s="369">
        <v>7.21</v>
      </c>
      <c r="M215" s="112">
        <v>36.6</v>
      </c>
      <c r="N215" s="220">
        <v>9.6999999999999993</v>
      </c>
      <c r="O215" s="12">
        <v>22.3</v>
      </c>
      <c r="P215" s="221">
        <v>22.8</v>
      </c>
      <c r="Q215" s="635">
        <v>72</v>
      </c>
      <c r="R215" s="220">
        <v>50</v>
      </c>
      <c r="S215" s="635">
        <v>88</v>
      </c>
      <c r="T215" s="220">
        <v>90</v>
      </c>
      <c r="U215" s="635">
        <v>56</v>
      </c>
      <c r="V215" s="220">
        <v>60</v>
      </c>
      <c r="W215" s="112">
        <v>32</v>
      </c>
      <c r="X215" s="220">
        <v>30</v>
      </c>
      <c r="Y215" s="11">
        <v>24.1</v>
      </c>
      <c r="Z215" s="636">
        <v>26.3</v>
      </c>
      <c r="AA215" s="12">
        <v>25.3</v>
      </c>
      <c r="AB215" s="221">
        <v>9.8000000000000007</v>
      </c>
      <c r="AC215" s="643">
        <v>0.1</v>
      </c>
      <c r="AD215" s="507">
        <v>180</v>
      </c>
      <c r="AE215" s="674">
        <v>0</v>
      </c>
      <c r="AF215" s="639">
        <v>12449</v>
      </c>
      <c r="AG215" s="640">
        <v>333</v>
      </c>
      <c r="AH215" s="641">
        <v>1952</v>
      </c>
      <c r="AI215" s="80"/>
      <c r="AJ215" s="3" t="s">
        <v>183</v>
      </c>
      <c r="AK215" s="921" t="s">
        <v>184</v>
      </c>
      <c r="AL215" s="11">
        <v>51.4</v>
      </c>
      <c r="AM215" s="219">
        <v>6</v>
      </c>
      <c r="AN215" s="11">
        <v>28.5</v>
      </c>
      <c r="AO215" s="219">
        <v>5.4</v>
      </c>
    </row>
    <row r="216" spans="1:41" x14ac:dyDescent="0.2">
      <c r="A216" s="1059"/>
      <c r="B216" s="330">
        <f>南八幡!B216</f>
        <v>45936</v>
      </c>
      <c r="C216" s="434" t="str">
        <f t="shared" si="92"/>
        <v>(月)</v>
      </c>
      <c r="D216" s="560" t="s">
        <v>406</v>
      </c>
      <c r="E216" s="503"/>
      <c r="F216" s="504">
        <v>25</v>
      </c>
      <c r="G216" s="11">
        <v>24</v>
      </c>
      <c r="H216" s="221">
        <v>24.5</v>
      </c>
      <c r="I216" s="12">
        <v>27.9</v>
      </c>
      <c r="J216" s="219">
        <v>5.3</v>
      </c>
      <c r="K216" s="11">
        <v>8.94</v>
      </c>
      <c r="L216" s="369">
        <v>7.16</v>
      </c>
      <c r="M216" s="112">
        <v>36.6</v>
      </c>
      <c r="N216" s="220">
        <v>7.4</v>
      </c>
      <c r="O216" s="12">
        <v>22.8</v>
      </c>
      <c r="P216" s="221">
        <v>22</v>
      </c>
      <c r="Q216" s="635">
        <v>66</v>
      </c>
      <c r="R216" s="220">
        <v>49</v>
      </c>
      <c r="S216" s="635">
        <v>88</v>
      </c>
      <c r="T216" s="220">
        <v>88</v>
      </c>
      <c r="U216" s="635">
        <v>58</v>
      </c>
      <c r="V216" s="220">
        <v>57</v>
      </c>
      <c r="W216" s="112">
        <v>30</v>
      </c>
      <c r="X216" s="220">
        <v>31</v>
      </c>
      <c r="Y216" s="11">
        <v>25.6</v>
      </c>
      <c r="Z216" s="636">
        <v>25.9</v>
      </c>
      <c r="AA216" s="12">
        <v>23.1</v>
      </c>
      <c r="AB216" s="221">
        <v>10.4</v>
      </c>
      <c r="AC216" s="643">
        <v>0.05</v>
      </c>
      <c r="AD216" s="507">
        <v>180</v>
      </c>
      <c r="AE216" s="674">
        <v>0</v>
      </c>
      <c r="AF216" s="639">
        <v>13387</v>
      </c>
      <c r="AG216" s="640">
        <v>416</v>
      </c>
      <c r="AH216" s="641">
        <v>1928</v>
      </c>
      <c r="AI216" s="80"/>
      <c r="AJ216" s="3" t="s">
        <v>12</v>
      </c>
      <c r="AK216" s="921"/>
      <c r="AL216" s="11">
        <v>8.5399999999999991</v>
      </c>
      <c r="AM216" s="219">
        <v>7.14</v>
      </c>
      <c r="AN216" s="11">
        <v>8.6999999999999993</v>
      </c>
      <c r="AO216" s="219">
        <v>7.09</v>
      </c>
    </row>
    <row r="217" spans="1:41" x14ac:dyDescent="0.2">
      <c r="A217" s="1059"/>
      <c r="B217" s="330">
        <f>南八幡!B217</f>
        <v>45937</v>
      </c>
      <c r="C217" s="434" t="str">
        <f t="shared" si="92"/>
        <v>(火)</v>
      </c>
      <c r="D217" s="560" t="s">
        <v>406</v>
      </c>
      <c r="E217" s="503"/>
      <c r="F217" s="504">
        <v>20</v>
      </c>
      <c r="G217" s="11">
        <v>22</v>
      </c>
      <c r="H217" s="221">
        <v>23</v>
      </c>
      <c r="I217" s="12">
        <v>44.8</v>
      </c>
      <c r="J217" s="219">
        <v>6.4</v>
      </c>
      <c r="K217" s="11">
        <v>8.67</v>
      </c>
      <c r="L217" s="369">
        <v>7.07</v>
      </c>
      <c r="M217" s="112">
        <v>53.5</v>
      </c>
      <c r="N217" s="220">
        <v>8.1999999999999993</v>
      </c>
      <c r="O217" s="12">
        <v>22.5</v>
      </c>
      <c r="P217" s="221">
        <v>28.4</v>
      </c>
      <c r="Q217" s="635">
        <v>68</v>
      </c>
      <c r="R217" s="220">
        <v>48</v>
      </c>
      <c r="S217" s="635">
        <v>88</v>
      </c>
      <c r="T217" s="220">
        <v>90</v>
      </c>
      <c r="U217" s="635">
        <v>60</v>
      </c>
      <c r="V217" s="220">
        <v>60</v>
      </c>
      <c r="W217" s="112">
        <v>28</v>
      </c>
      <c r="X217" s="220">
        <v>30</v>
      </c>
      <c r="Y217" s="11">
        <v>24.9</v>
      </c>
      <c r="Z217" s="636">
        <v>27.7</v>
      </c>
      <c r="AA217" s="12">
        <v>27.8</v>
      </c>
      <c r="AB217" s="221">
        <v>9.1999999999999993</v>
      </c>
      <c r="AC217" s="643">
        <v>0.05</v>
      </c>
      <c r="AD217" s="507">
        <v>190</v>
      </c>
      <c r="AE217" s="674">
        <v>0</v>
      </c>
      <c r="AF217" s="639">
        <v>12938</v>
      </c>
      <c r="AG217" s="640">
        <v>665</v>
      </c>
      <c r="AH217" s="641">
        <v>2074</v>
      </c>
      <c r="AI217" s="80"/>
      <c r="AJ217" s="3" t="s">
        <v>198</v>
      </c>
      <c r="AK217" s="921" t="s">
        <v>184</v>
      </c>
      <c r="AL217" s="112">
        <v>60.8</v>
      </c>
      <c r="AM217" s="220">
        <v>8.1</v>
      </c>
      <c r="AN217" s="112">
        <v>30.5</v>
      </c>
      <c r="AO217" s="220">
        <v>7.4</v>
      </c>
    </row>
    <row r="218" spans="1:41" x14ac:dyDescent="0.2">
      <c r="A218" s="1059"/>
      <c r="B218" s="330">
        <f>南八幡!B218</f>
        <v>45938</v>
      </c>
      <c r="C218" s="434" t="str">
        <f t="shared" si="92"/>
        <v>(水)</v>
      </c>
      <c r="D218" s="560" t="s">
        <v>406</v>
      </c>
      <c r="E218" s="503"/>
      <c r="F218" s="504">
        <v>20</v>
      </c>
      <c r="G218" s="11">
        <v>22</v>
      </c>
      <c r="H218" s="221">
        <v>22</v>
      </c>
      <c r="I218" s="12">
        <v>32.6</v>
      </c>
      <c r="J218" s="219">
        <v>4.8</v>
      </c>
      <c r="K218" s="11">
        <v>8.48</v>
      </c>
      <c r="L218" s="369">
        <v>7.07</v>
      </c>
      <c r="M218" s="112">
        <v>35.700000000000003</v>
      </c>
      <c r="N218" s="220">
        <v>6.1</v>
      </c>
      <c r="O218" s="12">
        <v>20.3</v>
      </c>
      <c r="P218" s="221">
        <v>22.7</v>
      </c>
      <c r="Q218" s="635">
        <v>76</v>
      </c>
      <c r="R218" s="220">
        <v>46</v>
      </c>
      <c r="S218" s="635">
        <v>94</v>
      </c>
      <c r="T218" s="220">
        <v>88</v>
      </c>
      <c r="U218" s="635">
        <v>60</v>
      </c>
      <c r="V218" s="220">
        <v>60</v>
      </c>
      <c r="W218" s="112">
        <v>34</v>
      </c>
      <c r="X218" s="220">
        <v>28</v>
      </c>
      <c r="Y218" s="11">
        <v>31.2</v>
      </c>
      <c r="Z218" s="636">
        <v>29.1</v>
      </c>
      <c r="AA218" s="12">
        <v>22.1</v>
      </c>
      <c r="AB218" s="221">
        <v>15.4</v>
      </c>
      <c r="AC218" s="643">
        <v>0</v>
      </c>
      <c r="AD218" s="507">
        <v>210</v>
      </c>
      <c r="AE218" s="674">
        <v>0</v>
      </c>
      <c r="AF218" s="639">
        <v>13891</v>
      </c>
      <c r="AG218" s="640">
        <v>583</v>
      </c>
      <c r="AH218" s="641">
        <v>2074</v>
      </c>
      <c r="AI218" s="80"/>
      <c r="AJ218" s="3" t="s">
        <v>185</v>
      </c>
      <c r="AK218" s="921" t="s">
        <v>13</v>
      </c>
      <c r="AL218" s="11">
        <v>20.7</v>
      </c>
      <c r="AM218" s="219">
        <v>27.1</v>
      </c>
      <c r="AN218" s="11">
        <v>26.1</v>
      </c>
      <c r="AO218" s="219">
        <v>30.9</v>
      </c>
    </row>
    <row r="219" spans="1:41" x14ac:dyDescent="0.2">
      <c r="A219" s="1059"/>
      <c r="B219" s="330">
        <f>南八幡!B219</f>
        <v>45939</v>
      </c>
      <c r="C219" s="434" t="str">
        <f t="shared" si="92"/>
        <v>(木)</v>
      </c>
      <c r="D219" s="560" t="s">
        <v>406</v>
      </c>
      <c r="E219" s="503"/>
      <c r="F219" s="504">
        <v>22</v>
      </c>
      <c r="G219" s="11">
        <v>22</v>
      </c>
      <c r="H219" s="221">
        <v>23</v>
      </c>
      <c r="I219" s="12">
        <v>51.4</v>
      </c>
      <c r="J219" s="219">
        <v>6</v>
      </c>
      <c r="K219" s="11">
        <v>8.5399999999999991</v>
      </c>
      <c r="L219" s="369">
        <v>7.14</v>
      </c>
      <c r="M219" s="112">
        <v>60.8</v>
      </c>
      <c r="N219" s="220">
        <v>8.1</v>
      </c>
      <c r="O219" s="12">
        <v>20.7</v>
      </c>
      <c r="P219" s="221">
        <v>27.1</v>
      </c>
      <c r="Q219" s="635">
        <v>66</v>
      </c>
      <c r="R219" s="220">
        <v>50</v>
      </c>
      <c r="S219" s="635">
        <v>86</v>
      </c>
      <c r="T219" s="220">
        <v>89</v>
      </c>
      <c r="U219" s="635">
        <v>59</v>
      </c>
      <c r="V219" s="220">
        <v>60</v>
      </c>
      <c r="W219" s="112">
        <v>27</v>
      </c>
      <c r="X219" s="220">
        <v>29</v>
      </c>
      <c r="Y219" s="11">
        <v>24.9</v>
      </c>
      <c r="Z219" s="636">
        <v>26.3</v>
      </c>
      <c r="AA219" s="12">
        <v>31.6</v>
      </c>
      <c r="AB219" s="221">
        <v>10.1</v>
      </c>
      <c r="AC219" s="643">
        <v>0</v>
      </c>
      <c r="AD219" s="507">
        <v>180</v>
      </c>
      <c r="AE219" s="674">
        <v>0</v>
      </c>
      <c r="AF219" s="639">
        <v>12464</v>
      </c>
      <c r="AG219" s="640">
        <v>582</v>
      </c>
      <c r="AH219" s="641">
        <v>1952</v>
      </c>
      <c r="AI219" s="80"/>
      <c r="AJ219" s="3" t="s">
        <v>186</v>
      </c>
      <c r="AK219" s="921" t="s">
        <v>311</v>
      </c>
      <c r="AL219" s="112">
        <v>66</v>
      </c>
      <c r="AM219" s="220">
        <v>50</v>
      </c>
      <c r="AN219" s="112">
        <v>80</v>
      </c>
      <c r="AO219" s="220">
        <v>58</v>
      </c>
    </row>
    <row r="220" spans="1:41" x14ac:dyDescent="0.2">
      <c r="A220" s="1059"/>
      <c r="B220" s="330">
        <f>南八幡!B220</f>
        <v>45940</v>
      </c>
      <c r="C220" s="434" t="str">
        <f t="shared" si="92"/>
        <v>(金)</v>
      </c>
      <c r="D220" s="560" t="s">
        <v>406</v>
      </c>
      <c r="E220" s="503"/>
      <c r="F220" s="504">
        <v>19</v>
      </c>
      <c r="G220" s="11">
        <v>19</v>
      </c>
      <c r="H220" s="221">
        <v>20</v>
      </c>
      <c r="I220" s="12">
        <v>42.5</v>
      </c>
      <c r="J220" s="219">
        <v>5.9</v>
      </c>
      <c r="K220" s="11">
        <v>8.2100000000000009</v>
      </c>
      <c r="L220" s="369">
        <v>7.03</v>
      </c>
      <c r="M220" s="112">
        <v>50.5</v>
      </c>
      <c r="N220" s="220">
        <v>7.5</v>
      </c>
      <c r="O220" s="12">
        <v>21.8</v>
      </c>
      <c r="P220" s="221">
        <v>24.3</v>
      </c>
      <c r="Q220" s="635">
        <v>68</v>
      </c>
      <c r="R220" s="220">
        <v>47</v>
      </c>
      <c r="S220" s="635">
        <v>88</v>
      </c>
      <c r="T220" s="220">
        <v>90</v>
      </c>
      <c r="U220" s="635">
        <v>60</v>
      </c>
      <c r="V220" s="220">
        <v>62</v>
      </c>
      <c r="W220" s="112">
        <v>28</v>
      </c>
      <c r="X220" s="220">
        <v>28</v>
      </c>
      <c r="Y220" s="11">
        <v>23.4</v>
      </c>
      <c r="Z220" s="636">
        <v>27.7</v>
      </c>
      <c r="AA220" s="12">
        <v>24.6</v>
      </c>
      <c r="AB220" s="221">
        <v>10.7</v>
      </c>
      <c r="AC220" s="643">
        <v>0</v>
      </c>
      <c r="AD220" s="507">
        <v>190</v>
      </c>
      <c r="AE220" s="674">
        <v>0</v>
      </c>
      <c r="AF220" s="639">
        <v>13124</v>
      </c>
      <c r="AG220" s="640">
        <v>583</v>
      </c>
      <c r="AH220" s="641">
        <v>2074</v>
      </c>
      <c r="AI220" s="80"/>
      <c r="AJ220" s="3" t="s">
        <v>187</v>
      </c>
      <c r="AK220" s="921" t="s">
        <v>311</v>
      </c>
      <c r="AL220" s="112">
        <v>86</v>
      </c>
      <c r="AM220" s="220">
        <v>89</v>
      </c>
      <c r="AN220" s="112">
        <v>99</v>
      </c>
      <c r="AO220" s="220">
        <v>100</v>
      </c>
    </row>
    <row r="221" spans="1:41" x14ac:dyDescent="0.2">
      <c r="A221" s="1059"/>
      <c r="B221" s="330">
        <f>南八幡!B221</f>
        <v>45941</v>
      </c>
      <c r="C221" s="434" t="str">
        <f t="shared" si="92"/>
        <v>(土)</v>
      </c>
      <c r="D221" s="560" t="s">
        <v>404</v>
      </c>
      <c r="E221" s="503">
        <v>6.1</v>
      </c>
      <c r="F221" s="504">
        <v>18</v>
      </c>
      <c r="G221" s="11">
        <v>20</v>
      </c>
      <c r="H221" s="221">
        <v>20</v>
      </c>
      <c r="I221" s="12">
        <v>32.6</v>
      </c>
      <c r="J221" s="219">
        <v>6.8</v>
      </c>
      <c r="K221" s="11">
        <v>8.5399999999999991</v>
      </c>
      <c r="L221" s="369">
        <v>7</v>
      </c>
      <c r="M221" s="112">
        <v>36.6</v>
      </c>
      <c r="N221" s="220">
        <v>8.1</v>
      </c>
      <c r="O221" s="12">
        <v>24.3</v>
      </c>
      <c r="P221" s="221">
        <v>25.8</v>
      </c>
      <c r="Q221" s="635">
        <v>70</v>
      </c>
      <c r="R221" s="220">
        <v>48</v>
      </c>
      <c r="S221" s="635">
        <v>91</v>
      </c>
      <c r="T221" s="220">
        <v>93</v>
      </c>
      <c r="U221" s="635">
        <v>60</v>
      </c>
      <c r="V221" s="220">
        <v>64</v>
      </c>
      <c r="W221" s="112">
        <v>31</v>
      </c>
      <c r="X221" s="220">
        <v>29</v>
      </c>
      <c r="Y221" s="11">
        <v>24.9</v>
      </c>
      <c r="Z221" s="636">
        <v>26.3</v>
      </c>
      <c r="AA221" s="12">
        <v>27.2</v>
      </c>
      <c r="AB221" s="221">
        <v>10.7</v>
      </c>
      <c r="AC221" s="643">
        <v>0.05</v>
      </c>
      <c r="AD221" s="507">
        <v>190</v>
      </c>
      <c r="AE221" s="674">
        <v>0</v>
      </c>
      <c r="AF221" s="639">
        <v>13219</v>
      </c>
      <c r="AG221" s="640">
        <v>499</v>
      </c>
      <c r="AH221" s="641">
        <v>1952</v>
      </c>
      <c r="AI221" s="80"/>
      <c r="AJ221" s="3" t="s">
        <v>188</v>
      </c>
      <c r="AK221" s="921" t="s">
        <v>311</v>
      </c>
      <c r="AL221" s="112">
        <v>59</v>
      </c>
      <c r="AM221" s="220">
        <v>60</v>
      </c>
      <c r="AN221" s="112">
        <v>66</v>
      </c>
      <c r="AO221" s="220">
        <v>69</v>
      </c>
    </row>
    <row r="222" spans="1:41" x14ac:dyDescent="0.2">
      <c r="A222" s="1059"/>
      <c r="B222" s="330">
        <f>南八幡!B222</f>
        <v>45942</v>
      </c>
      <c r="C222" s="434" t="str">
        <f t="shared" si="92"/>
        <v>(日)</v>
      </c>
      <c r="D222" s="560" t="s">
        <v>406</v>
      </c>
      <c r="E222" s="503"/>
      <c r="F222" s="504">
        <v>16</v>
      </c>
      <c r="G222" s="11">
        <v>19.5</v>
      </c>
      <c r="H222" s="221">
        <v>19.5</v>
      </c>
      <c r="I222" s="12">
        <v>38.700000000000003</v>
      </c>
      <c r="J222" s="219">
        <v>6.2</v>
      </c>
      <c r="K222" s="11">
        <v>7.94</v>
      </c>
      <c r="L222" s="369">
        <v>7.08</v>
      </c>
      <c r="M222" s="112">
        <v>42.3</v>
      </c>
      <c r="N222" s="220">
        <v>8.6999999999999993</v>
      </c>
      <c r="O222" s="12">
        <v>24.4</v>
      </c>
      <c r="P222" s="221">
        <v>24.1</v>
      </c>
      <c r="Q222" s="635">
        <v>69</v>
      </c>
      <c r="R222" s="220">
        <v>52</v>
      </c>
      <c r="S222" s="635">
        <v>88</v>
      </c>
      <c r="T222" s="220">
        <v>91</v>
      </c>
      <c r="U222" s="635">
        <v>59</v>
      </c>
      <c r="V222" s="220">
        <v>62</v>
      </c>
      <c r="W222" s="112">
        <v>29</v>
      </c>
      <c r="X222" s="220">
        <v>29</v>
      </c>
      <c r="Y222" s="11">
        <v>25.2</v>
      </c>
      <c r="Z222" s="636">
        <v>27</v>
      </c>
      <c r="AA222" s="12">
        <v>25.6</v>
      </c>
      <c r="AB222" s="221">
        <v>13</v>
      </c>
      <c r="AC222" s="643">
        <v>0</v>
      </c>
      <c r="AD222" s="507">
        <v>190</v>
      </c>
      <c r="AE222" s="674">
        <v>0</v>
      </c>
      <c r="AF222" s="639">
        <v>12820</v>
      </c>
      <c r="AG222" s="640">
        <v>582</v>
      </c>
      <c r="AH222" s="641">
        <v>1952</v>
      </c>
      <c r="AI222" s="80"/>
      <c r="AJ222" s="3" t="s">
        <v>189</v>
      </c>
      <c r="AK222" s="921" t="s">
        <v>311</v>
      </c>
      <c r="AL222" s="112">
        <v>27</v>
      </c>
      <c r="AM222" s="220">
        <v>29</v>
      </c>
      <c r="AN222" s="112">
        <v>33</v>
      </c>
      <c r="AO222" s="220">
        <v>31</v>
      </c>
    </row>
    <row r="223" spans="1:41" x14ac:dyDescent="0.2">
      <c r="A223" s="1059"/>
      <c r="B223" s="330">
        <f>南八幡!B223</f>
        <v>45943</v>
      </c>
      <c r="C223" s="434" t="str">
        <f t="shared" si="92"/>
        <v>(月)</v>
      </c>
      <c r="D223" s="560" t="s">
        <v>414</v>
      </c>
      <c r="E223" s="503">
        <v>0.3</v>
      </c>
      <c r="F223" s="504">
        <v>19</v>
      </c>
      <c r="G223" s="11">
        <v>20.5</v>
      </c>
      <c r="H223" s="221">
        <v>21</v>
      </c>
      <c r="I223" s="12">
        <v>33</v>
      </c>
      <c r="J223" s="219">
        <v>3.6</v>
      </c>
      <c r="K223" s="11">
        <v>8.68</v>
      </c>
      <c r="L223" s="369">
        <v>7.07</v>
      </c>
      <c r="M223" s="112">
        <v>36.4</v>
      </c>
      <c r="N223" s="220">
        <v>5.5</v>
      </c>
      <c r="O223" s="12">
        <v>23.2</v>
      </c>
      <c r="P223" s="221">
        <v>28.9</v>
      </c>
      <c r="Q223" s="635">
        <v>76</v>
      </c>
      <c r="R223" s="220">
        <v>50</v>
      </c>
      <c r="S223" s="635">
        <v>88</v>
      </c>
      <c r="T223" s="220">
        <v>94</v>
      </c>
      <c r="U223" s="635">
        <v>60</v>
      </c>
      <c r="V223" s="220">
        <v>62</v>
      </c>
      <c r="W223" s="112">
        <v>28</v>
      </c>
      <c r="X223" s="220">
        <v>32</v>
      </c>
      <c r="Y223" s="11">
        <v>24.9</v>
      </c>
      <c r="Z223" s="636">
        <v>27</v>
      </c>
      <c r="AA223" s="12">
        <v>25</v>
      </c>
      <c r="AB223" s="221">
        <v>9.1999999999999993</v>
      </c>
      <c r="AC223" s="643">
        <v>0.05</v>
      </c>
      <c r="AD223" s="507">
        <v>200</v>
      </c>
      <c r="AE223" s="674">
        <v>0</v>
      </c>
      <c r="AF223" s="639">
        <v>11892</v>
      </c>
      <c r="AG223" s="640">
        <v>416</v>
      </c>
      <c r="AH223" s="641">
        <v>1952</v>
      </c>
      <c r="AI223" s="80"/>
      <c r="AJ223" s="3" t="s">
        <v>190</v>
      </c>
      <c r="AK223" s="921" t="s">
        <v>311</v>
      </c>
      <c r="AL223" s="11">
        <v>24.9</v>
      </c>
      <c r="AM223" s="221">
        <v>26.3</v>
      </c>
      <c r="AN223" s="12">
        <v>28.4</v>
      </c>
      <c r="AO223" s="221">
        <v>29.5</v>
      </c>
    </row>
    <row r="224" spans="1:41" x14ac:dyDescent="0.2">
      <c r="A224" s="1059"/>
      <c r="B224" s="330">
        <f>南八幡!B224</f>
        <v>45944</v>
      </c>
      <c r="C224" s="434" t="str">
        <f t="shared" si="92"/>
        <v>(火)</v>
      </c>
      <c r="D224" s="560" t="s">
        <v>415</v>
      </c>
      <c r="E224" s="503">
        <v>0.4</v>
      </c>
      <c r="F224" s="504">
        <v>19</v>
      </c>
      <c r="G224" s="11">
        <v>20</v>
      </c>
      <c r="H224" s="221">
        <v>20</v>
      </c>
      <c r="I224" s="12">
        <v>56.5</v>
      </c>
      <c r="J224" s="219">
        <v>8.3000000000000007</v>
      </c>
      <c r="K224" s="11">
        <v>8.49</v>
      </c>
      <c r="L224" s="369">
        <v>7.13</v>
      </c>
      <c r="M224" s="112">
        <v>61.6</v>
      </c>
      <c r="N224" s="220">
        <v>10.7</v>
      </c>
      <c r="O224" s="12">
        <v>24.5</v>
      </c>
      <c r="P224" s="221">
        <v>28.6</v>
      </c>
      <c r="Q224" s="635">
        <v>77</v>
      </c>
      <c r="R224" s="220">
        <v>54</v>
      </c>
      <c r="S224" s="635">
        <v>90</v>
      </c>
      <c r="T224" s="220">
        <v>95</v>
      </c>
      <c r="U224" s="635">
        <v>59</v>
      </c>
      <c r="V224" s="220">
        <v>63</v>
      </c>
      <c r="W224" s="112">
        <v>31</v>
      </c>
      <c r="X224" s="220">
        <v>32</v>
      </c>
      <c r="Y224" s="11">
        <v>33.700000000000003</v>
      </c>
      <c r="Z224" s="636">
        <v>29.5</v>
      </c>
      <c r="AA224" s="12">
        <v>32.1</v>
      </c>
      <c r="AB224" s="221">
        <v>12.6</v>
      </c>
      <c r="AC224" s="643">
        <v>0</v>
      </c>
      <c r="AD224" s="507">
        <v>190</v>
      </c>
      <c r="AE224" s="674">
        <v>0</v>
      </c>
      <c r="AF224" s="639">
        <v>12788</v>
      </c>
      <c r="AG224" s="640">
        <v>666</v>
      </c>
      <c r="AH224" s="641">
        <v>732</v>
      </c>
      <c r="AI224" s="80"/>
      <c r="AJ224" s="3" t="s">
        <v>286</v>
      </c>
      <c r="AK224" s="921" t="s">
        <v>311</v>
      </c>
      <c r="AL224" s="11">
        <v>31.6</v>
      </c>
      <c r="AM224" s="221">
        <v>10.1</v>
      </c>
      <c r="AN224" s="12">
        <v>26.5</v>
      </c>
      <c r="AO224" s="221">
        <v>10.4</v>
      </c>
    </row>
    <row r="225" spans="1:41" x14ac:dyDescent="0.2">
      <c r="A225" s="1059"/>
      <c r="B225" s="330">
        <f>南八幡!B225</f>
        <v>45945</v>
      </c>
      <c r="C225" s="434" t="str">
        <f t="shared" si="92"/>
        <v>(水)</v>
      </c>
      <c r="D225" s="560" t="s">
        <v>437</v>
      </c>
      <c r="E225" s="503">
        <v>2.4</v>
      </c>
      <c r="F225" s="504">
        <v>16</v>
      </c>
      <c r="G225" s="11">
        <v>18.5</v>
      </c>
      <c r="H225" s="221">
        <v>19</v>
      </c>
      <c r="I225" s="12">
        <v>36.6</v>
      </c>
      <c r="J225" s="219">
        <v>9.5</v>
      </c>
      <c r="K225" s="11">
        <v>8.31</v>
      </c>
      <c r="L225" s="369">
        <v>7.11</v>
      </c>
      <c r="M225" s="112">
        <v>39.799999999999997</v>
      </c>
      <c r="N225" s="220">
        <v>11.4</v>
      </c>
      <c r="O225" s="12">
        <v>24</v>
      </c>
      <c r="P225" s="221">
        <v>24</v>
      </c>
      <c r="Q225" s="635">
        <v>78</v>
      </c>
      <c r="R225" s="220">
        <v>60</v>
      </c>
      <c r="S225" s="635">
        <v>92</v>
      </c>
      <c r="T225" s="220">
        <v>98</v>
      </c>
      <c r="U225" s="635">
        <v>62</v>
      </c>
      <c r="V225" s="220">
        <v>64</v>
      </c>
      <c r="W225" s="112">
        <v>30</v>
      </c>
      <c r="X225" s="220">
        <v>34</v>
      </c>
      <c r="Y225" s="11">
        <v>27</v>
      </c>
      <c r="Z225" s="636">
        <v>24.8</v>
      </c>
      <c r="AA225" s="12">
        <v>25.6</v>
      </c>
      <c r="AB225" s="221">
        <v>12.9</v>
      </c>
      <c r="AC225" s="643">
        <v>0</v>
      </c>
      <c r="AD225" s="507">
        <v>190</v>
      </c>
      <c r="AE225" s="674">
        <v>0</v>
      </c>
      <c r="AF225" s="639">
        <v>11986</v>
      </c>
      <c r="AG225" s="640">
        <v>416</v>
      </c>
      <c r="AH225" s="641">
        <v>1542</v>
      </c>
      <c r="AI225" s="80"/>
      <c r="AJ225" s="3" t="s">
        <v>287</v>
      </c>
      <c r="AK225" s="921" t="s">
        <v>311</v>
      </c>
      <c r="AL225" s="13"/>
      <c r="AM225" s="223">
        <v>0</v>
      </c>
      <c r="AN225" s="13"/>
      <c r="AO225" s="223">
        <v>0.05</v>
      </c>
    </row>
    <row r="226" spans="1:41" x14ac:dyDescent="0.2">
      <c r="A226" s="1059"/>
      <c r="B226" s="330">
        <f>南八幡!B226</f>
        <v>45946</v>
      </c>
      <c r="C226" s="434" t="str">
        <f t="shared" si="92"/>
        <v>(木)</v>
      </c>
      <c r="D226" s="560" t="s">
        <v>414</v>
      </c>
      <c r="E226" s="503">
        <v>3.8</v>
      </c>
      <c r="F226" s="504">
        <v>16</v>
      </c>
      <c r="G226" s="11">
        <v>18.5</v>
      </c>
      <c r="H226" s="221">
        <v>18.5</v>
      </c>
      <c r="I226" s="12">
        <v>36.9</v>
      </c>
      <c r="J226" s="219">
        <v>5.3</v>
      </c>
      <c r="K226" s="11">
        <v>8.1999999999999993</v>
      </c>
      <c r="L226" s="369">
        <v>6.99</v>
      </c>
      <c r="M226" s="112">
        <v>39.700000000000003</v>
      </c>
      <c r="N226" s="220">
        <v>7.3</v>
      </c>
      <c r="O226" s="12">
        <v>24.4</v>
      </c>
      <c r="P226" s="221">
        <v>29</v>
      </c>
      <c r="Q226" s="635">
        <v>82</v>
      </c>
      <c r="R226" s="220">
        <v>54</v>
      </c>
      <c r="S226" s="635">
        <v>94</v>
      </c>
      <c r="T226" s="220">
        <v>94</v>
      </c>
      <c r="U226" s="635">
        <v>62</v>
      </c>
      <c r="V226" s="220">
        <v>64</v>
      </c>
      <c r="W226" s="112">
        <v>32</v>
      </c>
      <c r="X226" s="220">
        <v>30</v>
      </c>
      <c r="Y226" s="11">
        <v>25.9</v>
      </c>
      <c r="Z226" s="636">
        <v>26.3</v>
      </c>
      <c r="AA226" s="12">
        <v>26.2</v>
      </c>
      <c r="AB226" s="221">
        <v>10.4</v>
      </c>
      <c r="AC226" s="643">
        <v>0</v>
      </c>
      <c r="AD226" s="507">
        <v>200</v>
      </c>
      <c r="AE226" s="674">
        <v>0</v>
      </c>
      <c r="AF226" s="639">
        <v>11705</v>
      </c>
      <c r="AG226" s="640">
        <v>416</v>
      </c>
      <c r="AH226" s="641">
        <v>1952</v>
      </c>
      <c r="AI226" s="80"/>
      <c r="AJ226" s="3" t="s">
        <v>191</v>
      </c>
      <c r="AK226" s="921" t="s">
        <v>311</v>
      </c>
      <c r="AL226" s="112" t="s">
        <v>24</v>
      </c>
      <c r="AM226" s="220">
        <v>180</v>
      </c>
      <c r="AN226" s="274">
        <v>230</v>
      </c>
      <c r="AO226" s="220">
        <v>210</v>
      </c>
    </row>
    <row r="227" spans="1:41" x14ac:dyDescent="0.2">
      <c r="A227" s="1059"/>
      <c r="B227" s="330">
        <f>南八幡!B227</f>
        <v>45947</v>
      </c>
      <c r="C227" s="434" t="str">
        <f t="shared" si="92"/>
        <v>(金)</v>
      </c>
      <c r="D227" s="560" t="s">
        <v>438</v>
      </c>
      <c r="E227" s="503">
        <v>0.5</v>
      </c>
      <c r="F227" s="504">
        <v>19</v>
      </c>
      <c r="G227" s="11">
        <v>20</v>
      </c>
      <c r="H227" s="221">
        <v>19.5</v>
      </c>
      <c r="I227" s="12">
        <v>33.6</v>
      </c>
      <c r="J227" s="219">
        <v>6.7</v>
      </c>
      <c r="K227" s="11">
        <v>8.3699999999999992</v>
      </c>
      <c r="L227" s="369">
        <v>7.26</v>
      </c>
      <c r="M227" s="112">
        <v>39.799999999999997</v>
      </c>
      <c r="N227" s="220">
        <v>9.1</v>
      </c>
      <c r="O227" s="12">
        <v>23.6</v>
      </c>
      <c r="P227" s="221">
        <v>26.3</v>
      </c>
      <c r="Q227" s="635">
        <v>88</v>
      </c>
      <c r="R227" s="220">
        <v>64</v>
      </c>
      <c r="S227" s="635">
        <v>104</v>
      </c>
      <c r="T227" s="220">
        <v>100</v>
      </c>
      <c r="U227" s="635">
        <v>66</v>
      </c>
      <c r="V227" s="220">
        <v>64</v>
      </c>
      <c r="W227" s="112">
        <v>38</v>
      </c>
      <c r="X227" s="220">
        <v>36</v>
      </c>
      <c r="Y227" s="11">
        <v>25.6</v>
      </c>
      <c r="Z227" s="636">
        <v>26.3</v>
      </c>
      <c r="AA227" s="12">
        <v>24</v>
      </c>
      <c r="AB227" s="221">
        <v>10.1</v>
      </c>
      <c r="AC227" s="643">
        <v>0.05</v>
      </c>
      <c r="AD227" s="507">
        <v>190</v>
      </c>
      <c r="AE227" s="674">
        <v>0</v>
      </c>
      <c r="AF227" s="639">
        <v>11892</v>
      </c>
      <c r="AG227" s="640">
        <v>499</v>
      </c>
      <c r="AH227" s="641">
        <v>1952</v>
      </c>
      <c r="AI227" s="80"/>
      <c r="AJ227" s="3" t="s">
        <v>192</v>
      </c>
      <c r="AK227" s="921" t="s">
        <v>311</v>
      </c>
      <c r="AL227" s="279" t="s">
        <v>24</v>
      </c>
      <c r="AM227" s="270">
        <v>0</v>
      </c>
      <c r="AN227" s="269">
        <v>0.83</v>
      </c>
      <c r="AO227" s="270">
        <v>0</v>
      </c>
    </row>
    <row r="228" spans="1:41" x14ac:dyDescent="0.2">
      <c r="A228" s="1059"/>
      <c r="B228" s="330">
        <f>南八幡!B228</f>
        <v>45948</v>
      </c>
      <c r="C228" s="434" t="str">
        <f t="shared" si="92"/>
        <v>(土)</v>
      </c>
      <c r="D228" s="560" t="s">
        <v>405</v>
      </c>
      <c r="E228" s="503"/>
      <c r="F228" s="504">
        <v>20</v>
      </c>
      <c r="G228" s="11">
        <v>19.5</v>
      </c>
      <c r="H228" s="221">
        <v>20.5</v>
      </c>
      <c r="I228" s="12">
        <v>30.2</v>
      </c>
      <c r="J228" s="219">
        <v>6.2</v>
      </c>
      <c r="K228" s="11">
        <v>9</v>
      </c>
      <c r="L228" s="369">
        <v>7.24</v>
      </c>
      <c r="M228" s="112">
        <v>42.6</v>
      </c>
      <c r="N228" s="220">
        <v>11.8</v>
      </c>
      <c r="O228" s="12">
        <v>25.3</v>
      </c>
      <c r="P228" s="221">
        <v>25.8</v>
      </c>
      <c r="Q228" s="635">
        <v>80</v>
      </c>
      <c r="R228" s="220">
        <v>60</v>
      </c>
      <c r="S228" s="635">
        <v>96</v>
      </c>
      <c r="T228" s="220">
        <v>100</v>
      </c>
      <c r="U228" s="635">
        <v>63</v>
      </c>
      <c r="V228" s="220">
        <v>62</v>
      </c>
      <c r="W228" s="112">
        <v>33</v>
      </c>
      <c r="X228" s="220">
        <v>38</v>
      </c>
      <c r="Y228" s="11">
        <v>28</v>
      </c>
      <c r="Z228" s="636">
        <v>28.4</v>
      </c>
      <c r="AA228" s="12">
        <v>26.2</v>
      </c>
      <c r="AB228" s="221">
        <v>12.6</v>
      </c>
      <c r="AC228" s="643">
        <v>0.05</v>
      </c>
      <c r="AD228" s="507">
        <v>180</v>
      </c>
      <c r="AE228" s="674">
        <v>0</v>
      </c>
      <c r="AF228" s="639">
        <v>11967</v>
      </c>
      <c r="AG228" s="640">
        <v>416</v>
      </c>
      <c r="AH228" s="641">
        <v>1830</v>
      </c>
      <c r="AI228" s="80"/>
      <c r="AJ228" s="3" t="s">
        <v>288</v>
      </c>
      <c r="AK228" s="921" t="s">
        <v>311</v>
      </c>
      <c r="AL228" s="280" t="s">
        <v>24</v>
      </c>
      <c r="AM228" s="281" t="s">
        <v>24</v>
      </c>
      <c r="AN228" s="267">
        <v>0</v>
      </c>
      <c r="AO228" s="268">
        <v>0</v>
      </c>
    </row>
    <row r="229" spans="1:41" x14ac:dyDescent="0.2">
      <c r="A229" s="1059"/>
      <c r="B229" s="330">
        <f>南八幡!B229</f>
        <v>45949</v>
      </c>
      <c r="C229" s="434" t="str">
        <f t="shared" si="92"/>
        <v>(日)</v>
      </c>
      <c r="D229" s="560" t="s">
        <v>415</v>
      </c>
      <c r="E229" s="503">
        <v>0.6</v>
      </c>
      <c r="F229" s="504">
        <v>21</v>
      </c>
      <c r="G229" s="11">
        <v>21.5</v>
      </c>
      <c r="H229" s="221">
        <v>21.5</v>
      </c>
      <c r="I229" s="12">
        <v>28.5</v>
      </c>
      <c r="J229" s="219">
        <v>6.1</v>
      </c>
      <c r="K229" s="11">
        <v>9.11</v>
      </c>
      <c r="L229" s="369">
        <v>7.35</v>
      </c>
      <c r="M229" s="112">
        <v>29.6</v>
      </c>
      <c r="N229" s="220">
        <v>7.7</v>
      </c>
      <c r="O229" s="12">
        <v>24.4</v>
      </c>
      <c r="P229" s="221">
        <v>30</v>
      </c>
      <c r="Q229" s="635">
        <v>79</v>
      </c>
      <c r="R229" s="220">
        <v>62</v>
      </c>
      <c r="S229" s="635">
        <v>97</v>
      </c>
      <c r="T229" s="220">
        <v>99</v>
      </c>
      <c r="U229" s="635">
        <v>61</v>
      </c>
      <c r="V229" s="220">
        <v>64</v>
      </c>
      <c r="W229" s="112">
        <v>36</v>
      </c>
      <c r="X229" s="220">
        <v>35</v>
      </c>
      <c r="Y229" s="11">
        <v>30.2</v>
      </c>
      <c r="Z229" s="636">
        <v>29.5</v>
      </c>
      <c r="AA229" s="12">
        <v>24</v>
      </c>
      <c r="AB229" s="221">
        <v>12.6</v>
      </c>
      <c r="AC229" s="643">
        <v>0.05</v>
      </c>
      <c r="AD229" s="507">
        <v>180</v>
      </c>
      <c r="AE229" s="674">
        <v>0</v>
      </c>
      <c r="AF229" s="639">
        <v>11519</v>
      </c>
      <c r="AG229" s="640">
        <v>1248</v>
      </c>
      <c r="AH229" s="641">
        <v>2196</v>
      </c>
      <c r="AI229" s="80"/>
      <c r="AJ229" s="3" t="s">
        <v>199</v>
      </c>
      <c r="AK229" s="921" t="s">
        <v>311</v>
      </c>
      <c r="AL229" s="11" t="s">
        <v>24</v>
      </c>
      <c r="AM229" s="219" t="s">
        <v>24</v>
      </c>
      <c r="AN229" s="274">
        <v>46.5</v>
      </c>
      <c r="AO229" s="286">
        <v>6</v>
      </c>
    </row>
    <row r="230" spans="1:41" x14ac:dyDescent="0.2">
      <c r="A230" s="1059"/>
      <c r="B230" s="330">
        <f>南八幡!B230</f>
        <v>45950</v>
      </c>
      <c r="C230" s="434" t="str">
        <f t="shared" si="92"/>
        <v>(月)</v>
      </c>
      <c r="D230" s="560" t="s">
        <v>437</v>
      </c>
      <c r="E230" s="503">
        <v>6.4</v>
      </c>
      <c r="F230" s="504">
        <v>15</v>
      </c>
      <c r="G230" s="11">
        <v>19.5</v>
      </c>
      <c r="H230" s="221">
        <v>20.5</v>
      </c>
      <c r="I230" s="12">
        <v>35.4</v>
      </c>
      <c r="J230" s="219">
        <v>7.6</v>
      </c>
      <c r="K230" s="11">
        <v>8.7100000000000009</v>
      </c>
      <c r="L230" s="369">
        <v>7.08</v>
      </c>
      <c r="M230" s="112">
        <v>37.5</v>
      </c>
      <c r="N230" s="220">
        <v>8.6999999999999993</v>
      </c>
      <c r="O230" s="12">
        <v>26.5</v>
      </c>
      <c r="P230" s="221">
        <v>29.7</v>
      </c>
      <c r="Q230" s="635">
        <v>80</v>
      </c>
      <c r="R230" s="220">
        <v>54</v>
      </c>
      <c r="S230" s="635">
        <v>95</v>
      </c>
      <c r="T230" s="220">
        <v>101</v>
      </c>
      <c r="U230" s="635">
        <v>63</v>
      </c>
      <c r="V230" s="220">
        <v>62</v>
      </c>
      <c r="W230" s="112">
        <v>32</v>
      </c>
      <c r="X230" s="220">
        <v>39</v>
      </c>
      <c r="Y230" s="11">
        <v>30.2</v>
      </c>
      <c r="Z230" s="636">
        <v>29.1</v>
      </c>
      <c r="AA230" s="12">
        <v>24.2</v>
      </c>
      <c r="AB230" s="221">
        <v>10.6</v>
      </c>
      <c r="AC230" s="643">
        <v>0.05</v>
      </c>
      <c r="AD230" s="507">
        <v>200</v>
      </c>
      <c r="AE230" s="674">
        <v>0</v>
      </c>
      <c r="AF230" s="639">
        <v>10815</v>
      </c>
      <c r="AG230" s="640">
        <v>1530</v>
      </c>
      <c r="AH230" s="641">
        <v>1908</v>
      </c>
      <c r="AI230" s="80"/>
      <c r="AJ230" s="3" t="s">
        <v>289</v>
      </c>
      <c r="AK230" s="921"/>
      <c r="AL230" s="11" t="s">
        <v>24</v>
      </c>
      <c r="AM230" s="219" t="s">
        <v>24</v>
      </c>
      <c r="AN230" s="136">
        <v>0.41</v>
      </c>
      <c r="AO230" s="224">
        <v>-1.32</v>
      </c>
    </row>
    <row r="231" spans="1:41" x14ac:dyDescent="0.2">
      <c r="A231" s="1059"/>
      <c r="B231" s="330">
        <f>南八幡!B231</f>
        <v>45951</v>
      </c>
      <c r="C231" s="434" t="str">
        <f t="shared" si="92"/>
        <v>(火)</v>
      </c>
      <c r="D231" s="560" t="s">
        <v>406</v>
      </c>
      <c r="E231" s="503"/>
      <c r="F231" s="504">
        <v>14</v>
      </c>
      <c r="G231" s="11">
        <v>17.5</v>
      </c>
      <c r="H231" s="221">
        <v>14</v>
      </c>
      <c r="I231" s="12">
        <v>45</v>
      </c>
      <c r="J231" s="219">
        <v>6.9</v>
      </c>
      <c r="K231" s="11">
        <v>8.66</v>
      </c>
      <c r="L231" s="369">
        <v>7.05</v>
      </c>
      <c r="M231" s="112">
        <v>51</v>
      </c>
      <c r="N231" s="220">
        <v>9.6</v>
      </c>
      <c r="O231" s="12">
        <v>27.5</v>
      </c>
      <c r="P231" s="221">
        <v>31.1</v>
      </c>
      <c r="Q231" s="635">
        <v>80</v>
      </c>
      <c r="R231" s="220">
        <v>59</v>
      </c>
      <c r="S231" s="635">
        <v>110</v>
      </c>
      <c r="T231" s="220">
        <v>112</v>
      </c>
      <c r="U231" s="635">
        <v>67</v>
      </c>
      <c r="V231" s="220">
        <v>67</v>
      </c>
      <c r="W231" s="112">
        <v>43</v>
      </c>
      <c r="X231" s="220">
        <v>45</v>
      </c>
      <c r="Y231" s="11">
        <v>33.4</v>
      </c>
      <c r="Z231" s="636">
        <v>30.2</v>
      </c>
      <c r="AA231" s="12">
        <v>27.9</v>
      </c>
      <c r="AB231" s="221">
        <v>10.7</v>
      </c>
      <c r="AC231" s="643">
        <v>0</v>
      </c>
      <c r="AD231" s="507">
        <v>190</v>
      </c>
      <c r="AE231" s="674">
        <v>0</v>
      </c>
      <c r="AF231" s="639">
        <v>10463</v>
      </c>
      <c r="AG231" s="640">
        <v>1581</v>
      </c>
      <c r="AH231" s="641">
        <v>1830</v>
      </c>
      <c r="AI231" s="80"/>
      <c r="AJ231" s="3" t="s">
        <v>14</v>
      </c>
      <c r="AK231" s="921" t="s">
        <v>311</v>
      </c>
      <c r="AL231" s="136">
        <v>24</v>
      </c>
      <c r="AM231" s="224">
        <v>5.3</v>
      </c>
      <c r="AN231" s="136">
        <v>11</v>
      </c>
      <c r="AO231" s="224">
        <v>4</v>
      </c>
    </row>
    <row r="232" spans="1:41" x14ac:dyDescent="0.2">
      <c r="A232" s="1059"/>
      <c r="B232" s="330">
        <f>南八幡!B232</f>
        <v>45952</v>
      </c>
      <c r="C232" s="434" t="str">
        <f t="shared" si="92"/>
        <v>(水)</v>
      </c>
      <c r="D232" s="560" t="s">
        <v>404</v>
      </c>
      <c r="E232" s="503">
        <v>6.1</v>
      </c>
      <c r="F232" s="504">
        <v>12</v>
      </c>
      <c r="G232" s="11">
        <v>16</v>
      </c>
      <c r="H232" s="221">
        <v>16</v>
      </c>
      <c r="I232" s="12">
        <v>28.5</v>
      </c>
      <c r="J232" s="219">
        <v>5.4</v>
      </c>
      <c r="K232" s="11">
        <v>8.6999999999999993</v>
      </c>
      <c r="L232" s="369">
        <v>7.09</v>
      </c>
      <c r="M232" s="112">
        <v>30.5</v>
      </c>
      <c r="N232" s="220">
        <v>7.4</v>
      </c>
      <c r="O232" s="12">
        <v>26.1</v>
      </c>
      <c r="P232" s="221">
        <v>30.9</v>
      </c>
      <c r="Q232" s="635">
        <v>80</v>
      </c>
      <c r="R232" s="220">
        <v>58</v>
      </c>
      <c r="S232" s="635">
        <v>99</v>
      </c>
      <c r="T232" s="220">
        <v>100</v>
      </c>
      <c r="U232" s="635">
        <v>66</v>
      </c>
      <c r="V232" s="220">
        <v>69</v>
      </c>
      <c r="W232" s="112">
        <v>33</v>
      </c>
      <c r="X232" s="220">
        <v>31</v>
      </c>
      <c r="Y232" s="11">
        <v>28.4</v>
      </c>
      <c r="Z232" s="636">
        <v>29.5</v>
      </c>
      <c r="AA232" s="12">
        <v>26.5</v>
      </c>
      <c r="AB232" s="221">
        <v>10.4</v>
      </c>
      <c r="AC232" s="643">
        <v>0.05</v>
      </c>
      <c r="AD232" s="507">
        <v>210</v>
      </c>
      <c r="AE232" s="674">
        <v>0</v>
      </c>
      <c r="AF232" s="639">
        <v>11006</v>
      </c>
      <c r="AG232" s="640">
        <v>1581</v>
      </c>
      <c r="AH232" s="641">
        <v>1908</v>
      </c>
      <c r="AI232" s="80"/>
      <c r="AJ232" s="3" t="s">
        <v>15</v>
      </c>
      <c r="AK232" s="921" t="s">
        <v>311</v>
      </c>
      <c r="AL232" s="136">
        <v>7.5</v>
      </c>
      <c r="AM232" s="224">
        <v>1.6</v>
      </c>
      <c r="AN232" s="13" t="s">
        <v>24</v>
      </c>
      <c r="AO232" s="223" t="s">
        <v>24</v>
      </c>
    </row>
    <row r="233" spans="1:41" x14ac:dyDescent="0.2">
      <c r="A233" s="1059"/>
      <c r="B233" s="330">
        <f>南八幡!B233</f>
        <v>45953</v>
      </c>
      <c r="C233" s="434" t="str">
        <f t="shared" si="92"/>
        <v>(木)</v>
      </c>
      <c r="D233" s="560" t="s">
        <v>406</v>
      </c>
      <c r="E233" s="503"/>
      <c r="F233" s="504">
        <v>11</v>
      </c>
      <c r="G233" s="11">
        <v>15.5</v>
      </c>
      <c r="H233" s="221">
        <v>16</v>
      </c>
      <c r="I233" s="12">
        <v>32</v>
      </c>
      <c r="J233" s="219">
        <v>6.7</v>
      </c>
      <c r="K233" s="11">
        <v>8.4499999999999993</v>
      </c>
      <c r="L233" s="369">
        <v>7.13</v>
      </c>
      <c r="M233" s="112">
        <v>35.1</v>
      </c>
      <c r="N233" s="220">
        <v>7.8</v>
      </c>
      <c r="O233" s="12">
        <v>23.7</v>
      </c>
      <c r="P233" s="221">
        <v>26.4</v>
      </c>
      <c r="Q233" s="635">
        <v>80</v>
      </c>
      <c r="R233" s="220">
        <v>57</v>
      </c>
      <c r="S233" s="635">
        <v>96</v>
      </c>
      <c r="T233" s="220">
        <v>102</v>
      </c>
      <c r="U233" s="635">
        <v>64</v>
      </c>
      <c r="V233" s="220">
        <v>65</v>
      </c>
      <c r="W233" s="112">
        <v>32</v>
      </c>
      <c r="X233" s="220">
        <v>37</v>
      </c>
      <c r="Y233" s="11">
        <v>27.3</v>
      </c>
      <c r="Z233" s="636">
        <v>27.3</v>
      </c>
      <c r="AA233" s="12">
        <v>24.3</v>
      </c>
      <c r="AB233" s="221">
        <v>10.4</v>
      </c>
      <c r="AC233" s="643">
        <v>0</v>
      </c>
      <c r="AD233" s="507">
        <v>210</v>
      </c>
      <c r="AE233" s="674">
        <v>0</v>
      </c>
      <c r="AF233" s="639">
        <v>10869</v>
      </c>
      <c r="AG233" s="640">
        <v>1497</v>
      </c>
      <c r="AH233" s="641">
        <v>1952</v>
      </c>
      <c r="AI233" s="80"/>
      <c r="AJ233" s="3" t="s">
        <v>193</v>
      </c>
      <c r="AK233" s="921" t="s">
        <v>311</v>
      </c>
      <c r="AL233" s="136">
        <v>8.4</v>
      </c>
      <c r="AM233" s="224">
        <v>8.6</v>
      </c>
      <c r="AN233" s="13" t="s">
        <v>24</v>
      </c>
      <c r="AO233" s="223" t="s">
        <v>24</v>
      </c>
    </row>
    <row r="234" spans="1:41" x14ac:dyDescent="0.2">
      <c r="A234" s="1059"/>
      <c r="B234" s="330">
        <f>南八幡!B234</f>
        <v>45954</v>
      </c>
      <c r="C234" s="434" t="str">
        <f t="shared" si="92"/>
        <v>(金)</v>
      </c>
      <c r="D234" s="560" t="s">
        <v>450</v>
      </c>
      <c r="E234" s="503">
        <v>1.2</v>
      </c>
      <c r="F234" s="504">
        <v>12</v>
      </c>
      <c r="G234" s="11">
        <v>16</v>
      </c>
      <c r="H234" s="221">
        <v>16.5</v>
      </c>
      <c r="I234" s="12">
        <v>27.6</v>
      </c>
      <c r="J234" s="219">
        <v>6.6</v>
      </c>
      <c r="K234" s="11">
        <v>8.68</v>
      </c>
      <c r="L234" s="369">
        <v>7.17</v>
      </c>
      <c r="M234" s="112">
        <v>33</v>
      </c>
      <c r="N234" s="220">
        <v>7.9</v>
      </c>
      <c r="O234" s="12">
        <v>25.1</v>
      </c>
      <c r="P234" s="221">
        <v>27.3</v>
      </c>
      <c r="Q234" s="635">
        <v>80</v>
      </c>
      <c r="R234" s="220">
        <v>54</v>
      </c>
      <c r="S234" s="635">
        <v>98</v>
      </c>
      <c r="T234" s="220">
        <v>102</v>
      </c>
      <c r="U234" s="635">
        <v>68</v>
      </c>
      <c r="V234" s="220">
        <v>64</v>
      </c>
      <c r="W234" s="112">
        <v>30</v>
      </c>
      <c r="X234" s="220">
        <v>38</v>
      </c>
      <c r="Y234" s="11">
        <v>31.2</v>
      </c>
      <c r="Z234" s="636">
        <v>27.7</v>
      </c>
      <c r="AA234" s="12">
        <v>23.1</v>
      </c>
      <c r="AB234" s="221">
        <v>11.7</v>
      </c>
      <c r="AC234" s="643">
        <v>0.05</v>
      </c>
      <c r="AD234" s="507">
        <v>230</v>
      </c>
      <c r="AE234" s="674">
        <v>0</v>
      </c>
      <c r="AF234" s="639">
        <v>10062</v>
      </c>
      <c r="AG234" s="640">
        <v>1498</v>
      </c>
      <c r="AH234" s="641">
        <v>2074</v>
      </c>
      <c r="AI234" s="80"/>
      <c r="AJ234" s="3" t="s">
        <v>16</v>
      </c>
      <c r="AK234" s="921" t="s">
        <v>311</v>
      </c>
      <c r="AL234" s="303">
        <v>0.14000000000000001</v>
      </c>
      <c r="AM234" s="304">
        <v>0.28000000000000003</v>
      </c>
      <c r="AN234" s="282" t="s">
        <v>24</v>
      </c>
      <c r="AO234" s="283" t="s">
        <v>24</v>
      </c>
    </row>
    <row r="235" spans="1:41" x14ac:dyDescent="0.2">
      <c r="A235" s="1059"/>
      <c r="B235" s="330">
        <f>南八幡!B235</f>
        <v>45955</v>
      </c>
      <c r="C235" s="434" t="str">
        <f t="shared" si="92"/>
        <v>(土)</v>
      </c>
      <c r="D235" s="560" t="s">
        <v>404</v>
      </c>
      <c r="E235" s="503">
        <v>8.4</v>
      </c>
      <c r="F235" s="504">
        <v>12</v>
      </c>
      <c r="G235" s="11">
        <v>15.5</v>
      </c>
      <c r="H235" s="221">
        <v>16</v>
      </c>
      <c r="I235" s="12">
        <v>31.4</v>
      </c>
      <c r="J235" s="219">
        <v>6.1</v>
      </c>
      <c r="K235" s="11">
        <v>8.39</v>
      </c>
      <c r="L235" s="369">
        <v>7.23</v>
      </c>
      <c r="M235" s="112">
        <v>32.4</v>
      </c>
      <c r="N235" s="220">
        <v>7.9</v>
      </c>
      <c r="O235" s="12">
        <v>23.5</v>
      </c>
      <c r="P235" s="221">
        <v>27.9</v>
      </c>
      <c r="Q235" s="635">
        <v>84</v>
      </c>
      <c r="R235" s="220">
        <v>70</v>
      </c>
      <c r="S235" s="635">
        <v>104</v>
      </c>
      <c r="T235" s="220">
        <v>104</v>
      </c>
      <c r="U235" s="635">
        <v>62</v>
      </c>
      <c r="V235" s="220">
        <v>66</v>
      </c>
      <c r="W235" s="112">
        <v>42</v>
      </c>
      <c r="X235" s="220">
        <v>38</v>
      </c>
      <c r="Y235" s="11">
        <v>25.6</v>
      </c>
      <c r="Z235" s="636">
        <v>27</v>
      </c>
      <c r="AA235" s="12">
        <v>26.9</v>
      </c>
      <c r="AB235" s="221">
        <v>9.5</v>
      </c>
      <c r="AC235" s="643">
        <v>0</v>
      </c>
      <c r="AD235" s="507">
        <v>210</v>
      </c>
      <c r="AE235" s="674">
        <v>0</v>
      </c>
      <c r="AF235" s="639">
        <v>9669</v>
      </c>
      <c r="AG235" s="640">
        <v>1498</v>
      </c>
      <c r="AH235" s="641">
        <v>2196</v>
      </c>
      <c r="AI235" s="80"/>
      <c r="AJ235" s="3" t="s">
        <v>195</v>
      </c>
      <c r="AK235" s="921" t="s">
        <v>311</v>
      </c>
      <c r="AL235" s="138">
        <v>2.6</v>
      </c>
      <c r="AM235" s="225">
        <v>0.65</v>
      </c>
      <c r="AN235" s="13" t="s">
        <v>24</v>
      </c>
      <c r="AO235" s="223" t="s">
        <v>24</v>
      </c>
    </row>
    <row r="236" spans="1:41" x14ac:dyDescent="0.2">
      <c r="A236" s="1059"/>
      <c r="B236" s="330">
        <f>南八幡!B236</f>
        <v>45956</v>
      </c>
      <c r="C236" s="434" t="str">
        <f t="shared" si="92"/>
        <v>(日)</v>
      </c>
      <c r="D236" s="560" t="s">
        <v>437</v>
      </c>
      <c r="E236" s="503">
        <v>13.2</v>
      </c>
      <c r="F236" s="504">
        <v>14</v>
      </c>
      <c r="G236" s="11">
        <v>17</v>
      </c>
      <c r="H236" s="221">
        <v>16.5</v>
      </c>
      <c r="I236" s="12">
        <v>32.5</v>
      </c>
      <c r="J236" s="219">
        <v>5</v>
      </c>
      <c r="K236" s="11">
        <v>8.98</v>
      </c>
      <c r="L236" s="369">
        <v>7.23</v>
      </c>
      <c r="M236" s="112">
        <v>35</v>
      </c>
      <c r="N236" s="220">
        <v>6.2</v>
      </c>
      <c r="O236" s="12">
        <v>27.7</v>
      </c>
      <c r="P236" s="221">
        <v>28</v>
      </c>
      <c r="Q236" s="635">
        <v>82</v>
      </c>
      <c r="R236" s="220">
        <v>60</v>
      </c>
      <c r="S236" s="635">
        <v>108</v>
      </c>
      <c r="T236" s="220">
        <v>106</v>
      </c>
      <c r="U236" s="635">
        <v>70</v>
      </c>
      <c r="V236" s="220">
        <v>66</v>
      </c>
      <c r="W236" s="112">
        <v>38</v>
      </c>
      <c r="X236" s="220">
        <v>40</v>
      </c>
      <c r="Y236" s="11">
        <v>30.5</v>
      </c>
      <c r="Z236" s="636">
        <v>29.8</v>
      </c>
      <c r="AA236" s="12">
        <v>22.4</v>
      </c>
      <c r="AB236" s="221">
        <v>11.1</v>
      </c>
      <c r="AC236" s="643">
        <v>0.05</v>
      </c>
      <c r="AD236" s="507">
        <v>230</v>
      </c>
      <c r="AE236" s="674">
        <v>0</v>
      </c>
      <c r="AF236" s="639">
        <v>9476</v>
      </c>
      <c r="AG236" s="640">
        <v>1414</v>
      </c>
      <c r="AH236" s="641">
        <v>1830</v>
      </c>
      <c r="AI236" s="80"/>
      <c r="AJ236" s="3" t="s">
        <v>196</v>
      </c>
      <c r="AK236" s="921" t="s">
        <v>311</v>
      </c>
      <c r="AL236" s="305">
        <v>0.31</v>
      </c>
      <c r="AM236" s="306">
        <v>0</v>
      </c>
      <c r="AN236" s="284" t="s">
        <v>24</v>
      </c>
      <c r="AO236" s="285" t="s">
        <v>24</v>
      </c>
    </row>
    <row r="237" spans="1:41" x14ac:dyDescent="0.2">
      <c r="A237" s="1059"/>
      <c r="B237" s="330">
        <f>南八幡!B237</f>
        <v>45957</v>
      </c>
      <c r="C237" s="434" t="str">
        <f t="shared" si="92"/>
        <v>(月)</v>
      </c>
      <c r="D237" s="560" t="s">
        <v>416</v>
      </c>
      <c r="E237" s="503">
        <v>0.1</v>
      </c>
      <c r="F237" s="504">
        <v>15</v>
      </c>
      <c r="G237" s="11">
        <v>17</v>
      </c>
      <c r="H237" s="221">
        <v>18</v>
      </c>
      <c r="I237" s="12">
        <v>25.1</v>
      </c>
      <c r="J237" s="219">
        <v>5.7</v>
      </c>
      <c r="K237" s="11">
        <v>8.77</v>
      </c>
      <c r="L237" s="369">
        <v>7.1</v>
      </c>
      <c r="M237" s="112">
        <v>22.9</v>
      </c>
      <c r="N237" s="220">
        <v>8.1</v>
      </c>
      <c r="O237" s="12">
        <v>26.3</v>
      </c>
      <c r="P237" s="221">
        <v>32.1</v>
      </c>
      <c r="Q237" s="635">
        <v>90</v>
      </c>
      <c r="R237" s="220">
        <v>64</v>
      </c>
      <c r="S237" s="635">
        <v>104</v>
      </c>
      <c r="T237" s="220">
        <v>112</v>
      </c>
      <c r="U237" s="635">
        <v>64</v>
      </c>
      <c r="V237" s="220">
        <v>76</v>
      </c>
      <c r="W237" s="112">
        <v>40</v>
      </c>
      <c r="X237" s="220">
        <v>36</v>
      </c>
      <c r="Y237" s="11">
        <v>31.2</v>
      </c>
      <c r="Z237" s="636">
        <v>29.6</v>
      </c>
      <c r="AA237" s="12">
        <v>19</v>
      </c>
      <c r="AB237" s="221">
        <v>9.8000000000000007</v>
      </c>
      <c r="AC237" s="643">
        <v>0</v>
      </c>
      <c r="AD237" s="507">
        <v>230</v>
      </c>
      <c r="AE237" s="674">
        <v>0</v>
      </c>
      <c r="AF237" s="639">
        <v>9102</v>
      </c>
      <c r="AG237" s="640">
        <v>1497</v>
      </c>
      <c r="AH237" s="641">
        <v>2074</v>
      </c>
      <c r="AI237" s="80"/>
      <c r="AJ237" s="3" t="s">
        <v>197</v>
      </c>
      <c r="AK237" s="921" t="s">
        <v>311</v>
      </c>
      <c r="AL237" s="136">
        <v>24</v>
      </c>
      <c r="AM237" s="224">
        <v>50</v>
      </c>
      <c r="AN237" s="11" t="s">
        <v>24</v>
      </c>
      <c r="AO237" s="219" t="s">
        <v>24</v>
      </c>
    </row>
    <row r="238" spans="1:41" x14ac:dyDescent="0.2">
      <c r="A238" s="1059"/>
      <c r="B238" s="330">
        <f>南八幡!B238</f>
        <v>45958</v>
      </c>
      <c r="C238" s="434" t="str">
        <f t="shared" si="92"/>
        <v>(火)</v>
      </c>
      <c r="D238" s="560" t="s">
        <v>405</v>
      </c>
      <c r="E238" s="503"/>
      <c r="F238" s="504">
        <v>14</v>
      </c>
      <c r="G238" s="11">
        <v>17</v>
      </c>
      <c r="H238" s="221">
        <v>17</v>
      </c>
      <c r="I238" s="12">
        <v>21.7</v>
      </c>
      <c r="J238" s="219">
        <v>6.3</v>
      </c>
      <c r="K238" s="11">
        <v>8.86</v>
      </c>
      <c r="L238" s="369">
        <v>7.22</v>
      </c>
      <c r="M238" s="112">
        <v>26.8</v>
      </c>
      <c r="N238" s="220">
        <v>8.3000000000000007</v>
      </c>
      <c r="O238" s="12">
        <v>25.4</v>
      </c>
      <c r="P238" s="221">
        <v>32</v>
      </c>
      <c r="Q238" s="635">
        <v>82</v>
      </c>
      <c r="R238" s="220">
        <v>62</v>
      </c>
      <c r="S238" s="635">
        <v>110</v>
      </c>
      <c r="T238" s="220">
        <v>107</v>
      </c>
      <c r="U238" s="635">
        <v>72</v>
      </c>
      <c r="V238" s="220">
        <v>70</v>
      </c>
      <c r="W238" s="112">
        <v>38</v>
      </c>
      <c r="X238" s="220">
        <v>37</v>
      </c>
      <c r="Y238" s="11">
        <v>28.4</v>
      </c>
      <c r="Z238" s="636">
        <v>29.8</v>
      </c>
      <c r="AA238" s="12">
        <v>18.600000000000001</v>
      </c>
      <c r="AB238" s="221">
        <v>9.5</v>
      </c>
      <c r="AC238" s="643">
        <v>0</v>
      </c>
      <c r="AD238" s="507">
        <v>220</v>
      </c>
      <c r="AE238" s="674">
        <v>0</v>
      </c>
      <c r="AF238" s="639">
        <v>8564</v>
      </c>
      <c r="AG238" s="640">
        <v>1498</v>
      </c>
      <c r="AH238" s="641">
        <v>2074</v>
      </c>
      <c r="AI238" s="80"/>
      <c r="AJ238" s="3" t="s">
        <v>17</v>
      </c>
      <c r="AK238" s="921" t="s">
        <v>311</v>
      </c>
      <c r="AL238" s="136">
        <v>5.5</v>
      </c>
      <c r="AM238" s="224">
        <v>3.6</v>
      </c>
      <c r="AN238" s="11" t="s">
        <v>24</v>
      </c>
      <c r="AO238" s="219" t="s">
        <v>24</v>
      </c>
    </row>
    <row r="239" spans="1:41" x14ac:dyDescent="0.2">
      <c r="A239" s="1059"/>
      <c r="B239" s="330">
        <f>南八幡!B239</f>
        <v>45959</v>
      </c>
      <c r="C239" s="434" t="str">
        <f t="shared" si="92"/>
        <v>(水)</v>
      </c>
      <c r="D239" s="560" t="s">
        <v>406</v>
      </c>
      <c r="E239" s="503"/>
      <c r="F239" s="504">
        <v>11</v>
      </c>
      <c r="G239" s="11">
        <v>15.5</v>
      </c>
      <c r="H239" s="221">
        <v>16</v>
      </c>
      <c r="I239" s="12">
        <v>27.3</v>
      </c>
      <c r="J239" s="219">
        <v>5.5</v>
      </c>
      <c r="K239" s="11">
        <v>9.06</v>
      </c>
      <c r="L239" s="369">
        <v>7.25</v>
      </c>
      <c r="M239" s="112">
        <v>31.2</v>
      </c>
      <c r="N239" s="220">
        <v>7.6</v>
      </c>
      <c r="O239" s="12">
        <v>26.1</v>
      </c>
      <c r="P239" s="221">
        <v>32.6</v>
      </c>
      <c r="Q239" s="635">
        <v>84</v>
      </c>
      <c r="R239" s="220">
        <v>63</v>
      </c>
      <c r="S239" s="635">
        <v>104</v>
      </c>
      <c r="T239" s="220">
        <v>108</v>
      </c>
      <c r="U239" s="635">
        <v>70</v>
      </c>
      <c r="V239" s="220">
        <v>71</v>
      </c>
      <c r="W239" s="112">
        <v>34</v>
      </c>
      <c r="X239" s="220">
        <v>37</v>
      </c>
      <c r="Y239" s="11">
        <v>29.1</v>
      </c>
      <c r="Z239" s="636">
        <v>29.8</v>
      </c>
      <c r="AA239" s="12">
        <v>21.6</v>
      </c>
      <c r="AB239" s="221">
        <v>10</v>
      </c>
      <c r="AC239" s="643">
        <v>0</v>
      </c>
      <c r="AD239" s="507">
        <v>200</v>
      </c>
      <c r="AE239" s="674">
        <v>0</v>
      </c>
      <c r="AF239" s="639">
        <v>8499</v>
      </c>
      <c r="AG239" s="640">
        <v>1414</v>
      </c>
      <c r="AH239" s="641">
        <v>1830</v>
      </c>
      <c r="AI239" s="80"/>
      <c r="AJ239" s="288"/>
      <c r="AK239" s="921"/>
      <c r="AL239" s="354"/>
      <c r="AM239" s="219"/>
      <c r="AN239" s="354"/>
      <c r="AO239" s="219"/>
    </row>
    <row r="240" spans="1:41" x14ac:dyDescent="0.2">
      <c r="A240" s="1059"/>
      <c r="B240" s="330">
        <f>南八幡!B240</f>
        <v>45960</v>
      </c>
      <c r="C240" s="434" t="str">
        <f t="shared" si="92"/>
        <v>(木)</v>
      </c>
      <c r="D240" s="560" t="s">
        <v>405</v>
      </c>
      <c r="E240" s="503"/>
      <c r="F240" s="504">
        <v>8</v>
      </c>
      <c r="G240" s="11">
        <v>13.5</v>
      </c>
      <c r="H240" s="221">
        <v>15.5</v>
      </c>
      <c r="I240" s="12">
        <v>26.5</v>
      </c>
      <c r="J240" s="219">
        <v>5.7</v>
      </c>
      <c r="K240" s="11">
        <v>9.0399999999999991</v>
      </c>
      <c r="L240" s="369">
        <v>7.35</v>
      </c>
      <c r="M240" s="112">
        <v>31.1</v>
      </c>
      <c r="N240" s="220">
        <v>6.9</v>
      </c>
      <c r="O240" s="12">
        <v>24.7</v>
      </c>
      <c r="P240" s="221">
        <v>31.3</v>
      </c>
      <c r="Q240" s="635">
        <v>61</v>
      </c>
      <c r="R240" s="220">
        <v>61</v>
      </c>
      <c r="S240" s="635">
        <v>104</v>
      </c>
      <c r="T240" s="220">
        <v>106</v>
      </c>
      <c r="U240" s="635">
        <v>68</v>
      </c>
      <c r="V240" s="220">
        <v>72</v>
      </c>
      <c r="W240" s="112">
        <v>36</v>
      </c>
      <c r="X240" s="220">
        <v>34</v>
      </c>
      <c r="Y240" s="11">
        <v>32</v>
      </c>
      <c r="Z240" s="636">
        <v>29.8</v>
      </c>
      <c r="AA240" s="12">
        <v>21.8</v>
      </c>
      <c r="AB240" s="221">
        <v>11.2</v>
      </c>
      <c r="AC240" s="643">
        <v>0</v>
      </c>
      <c r="AD240" s="507">
        <v>210</v>
      </c>
      <c r="AE240" s="674">
        <v>0</v>
      </c>
      <c r="AF240" s="639">
        <v>7571</v>
      </c>
      <c r="AG240" s="640">
        <v>1468</v>
      </c>
      <c r="AH240" s="641">
        <v>1888</v>
      </c>
      <c r="AI240" s="80"/>
      <c r="AJ240" s="291"/>
      <c r="AK240" s="346"/>
      <c r="AL240" s="370"/>
      <c r="AM240" s="298"/>
      <c r="AN240" s="370"/>
      <c r="AO240" s="298"/>
    </row>
    <row r="241" spans="1:42" x14ac:dyDescent="0.2">
      <c r="A241" s="1059"/>
      <c r="B241" s="330">
        <f>南八幡!B241</f>
        <v>45961</v>
      </c>
      <c r="C241" s="434" t="str">
        <f t="shared" si="92"/>
        <v>(金)</v>
      </c>
      <c r="D241" s="573" t="s">
        <v>415</v>
      </c>
      <c r="E241" s="526">
        <v>55.1</v>
      </c>
      <c r="F241" s="564">
        <v>13</v>
      </c>
      <c r="G241" s="368">
        <v>15.5</v>
      </c>
      <c r="H241" s="298">
        <v>16</v>
      </c>
      <c r="I241" s="566">
        <v>26.4</v>
      </c>
      <c r="J241" s="565">
        <v>7.1</v>
      </c>
      <c r="K241" s="368">
        <v>9.02</v>
      </c>
      <c r="L241" s="371">
        <v>7.25</v>
      </c>
      <c r="M241" s="688">
        <v>28.8</v>
      </c>
      <c r="N241" s="567">
        <v>8.8000000000000007</v>
      </c>
      <c r="O241" s="566">
        <v>23.4</v>
      </c>
      <c r="P241" s="565">
        <v>32</v>
      </c>
      <c r="Q241" s="689">
        <v>78</v>
      </c>
      <c r="R241" s="567">
        <v>60</v>
      </c>
      <c r="S241" s="689">
        <v>106</v>
      </c>
      <c r="T241" s="567">
        <v>108</v>
      </c>
      <c r="U241" s="689">
        <v>70</v>
      </c>
      <c r="V241" s="567">
        <v>72</v>
      </c>
      <c r="W241" s="688">
        <v>36</v>
      </c>
      <c r="X241" s="567">
        <v>36</v>
      </c>
      <c r="Y241" s="368">
        <v>25.6</v>
      </c>
      <c r="Z241" s="690">
        <v>30.5</v>
      </c>
      <c r="AA241" s="566">
        <v>23.7</v>
      </c>
      <c r="AB241" s="565">
        <v>11.7</v>
      </c>
      <c r="AC241" s="691">
        <v>0.05</v>
      </c>
      <c r="AD241" s="569">
        <v>250</v>
      </c>
      <c r="AE241" s="692">
        <v>0</v>
      </c>
      <c r="AF241" s="574">
        <v>8361</v>
      </c>
      <c r="AG241" s="693">
        <v>1663</v>
      </c>
      <c r="AH241" s="682">
        <v>1952</v>
      </c>
      <c r="AI241" s="80"/>
      <c r="AJ241" s="102" t="s">
        <v>237</v>
      </c>
      <c r="AK241" s="924"/>
      <c r="AL241" s="105"/>
      <c r="AM241" s="105"/>
      <c r="AN241" s="105"/>
      <c r="AO241" s="748"/>
    </row>
    <row r="242" spans="1:42" s="1" customFormat="1" ht="13.5" customHeight="1" x14ac:dyDescent="0.2">
      <c r="A242" s="1059"/>
      <c r="B242" s="1051" t="s">
        <v>238</v>
      </c>
      <c r="C242" s="1051"/>
      <c r="D242" s="508"/>
      <c r="E242" s="493">
        <f>MAX(E211:E241)</f>
        <v>55.1</v>
      </c>
      <c r="F242" s="509">
        <f t="shared" ref="F242:AE242" si="93">IF(COUNT(F211:F241)=0,"",MAX(F211:F241))</f>
        <v>25</v>
      </c>
      <c r="G242" s="10">
        <f t="shared" si="93"/>
        <v>24</v>
      </c>
      <c r="H242" s="218">
        <f t="shared" si="93"/>
        <v>24.5</v>
      </c>
      <c r="I242" s="495">
        <f t="shared" si="93"/>
        <v>56.5</v>
      </c>
      <c r="J242" s="496">
        <f t="shared" si="93"/>
        <v>9.5</v>
      </c>
      <c r="K242" s="10">
        <f t="shared" si="93"/>
        <v>9.14</v>
      </c>
      <c r="L242" s="644">
        <f t="shared" si="93"/>
        <v>7.35</v>
      </c>
      <c r="M242" s="628">
        <f t="shared" si="93"/>
        <v>61.6</v>
      </c>
      <c r="N242" s="627">
        <f t="shared" si="93"/>
        <v>13.5</v>
      </c>
      <c r="O242" s="495">
        <f t="shared" si="93"/>
        <v>27.7</v>
      </c>
      <c r="P242" s="496">
        <f t="shared" si="93"/>
        <v>32.6</v>
      </c>
      <c r="Q242" s="627">
        <f t="shared" si="93"/>
        <v>90</v>
      </c>
      <c r="R242" s="497">
        <f t="shared" si="93"/>
        <v>70</v>
      </c>
      <c r="S242" s="627">
        <f t="shared" si="93"/>
        <v>110</v>
      </c>
      <c r="T242" s="497">
        <f t="shared" si="93"/>
        <v>112</v>
      </c>
      <c r="U242" s="627">
        <f t="shared" si="93"/>
        <v>72</v>
      </c>
      <c r="V242" s="497">
        <f t="shared" si="93"/>
        <v>76</v>
      </c>
      <c r="W242" s="627">
        <f t="shared" si="93"/>
        <v>43</v>
      </c>
      <c r="X242" s="497">
        <f t="shared" si="93"/>
        <v>45</v>
      </c>
      <c r="Y242" s="10">
        <f t="shared" si="93"/>
        <v>33.700000000000003</v>
      </c>
      <c r="Z242" s="644">
        <f t="shared" si="93"/>
        <v>30.5</v>
      </c>
      <c r="AA242" s="10">
        <f t="shared" si="93"/>
        <v>32.1</v>
      </c>
      <c r="AB242" s="644">
        <f t="shared" si="93"/>
        <v>15.4</v>
      </c>
      <c r="AC242" s="647">
        <f t="shared" si="93"/>
        <v>0.1</v>
      </c>
      <c r="AD242" s="513">
        <f t="shared" si="93"/>
        <v>250</v>
      </c>
      <c r="AE242" s="648">
        <f t="shared" si="93"/>
        <v>0</v>
      </c>
      <c r="AF242" s="715">
        <f t="shared" ref="AF242:AH242" si="94">IF(COUNT(AF211:AF241)=0,"",MAX(AF211:AF241))</f>
        <v>13891</v>
      </c>
      <c r="AG242" s="716">
        <f t="shared" si="94"/>
        <v>1663</v>
      </c>
      <c r="AH242" s="683">
        <f t="shared" si="94"/>
        <v>2196</v>
      </c>
      <c r="AI242" s="80"/>
      <c r="AJ242" s="749" t="s">
        <v>302</v>
      </c>
      <c r="AK242" s="750"/>
      <c r="AL242" s="750"/>
      <c r="AM242" s="750"/>
      <c r="AN242" s="750"/>
      <c r="AO242" s="751"/>
    </row>
    <row r="243" spans="1:42" s="1" customFormat="1" ht="13.5" customHeight="1" x14ac:dyDescent="0.2">
      <c r="A243" s="1059"/>
      <c r="B243" s="1052" t="s">
        <v>239</v>
      </c>
      <c r="C243" s="1052"/>
      <c r="D243" s="229"/>
      <c r="E243" s="230"/>
      <c r="F243" s="516">
        <f t="shared" ref="F243:AE243" si="95">IF(COUNT(F211:F241)=0,"",MIN(F211:F241))</f>
        <v>8</v>
      </c>
      <c r="G243" s="11">
        <f t="shared" si="95"/>
        <v>13.5</v>
      </c>
      <c r="H243" s="219">
        <f t="shared" si="95"/>
        <v>14</v>
      </c>
      <c r="I243" s="12">
        <f t="shared" si="95"/>
        <v>21.7</v>
      </c>
      <c r="J243" s="240">
        <f t="shared" si="95"/>
        <v>3.6</v>
      </c>
      <c r="K243" s="11">
        <f t="shared" si="95"/>
        <v>7.94</v>
      </c>
      <c r="L243" s="636">
        <f t="shared" si="95"/>
        <v>6.99</v>
      </c>
      <c r="M243" s="112">
        <f t="shared" si="95"/>
        <v>22.9</v>
      </c>
      <c r="N243" s="517">
        <f t="shared" si="95"/>
        <v>5.5</v>
      </c>
      <c r="O243" s="12">
        <f t="shared" si="95"/>
        <v>19.5</v>
      </c>
      <c r="P243" s="240">
        <f t="shared" si="95"/>
        <v>22</v>
      </c>
      <c r="Q243" s="635">
        <f t="shared" si="95"/>
        <v>60</v>
      </c>
      <c r="R243" s="220">
        <f t="shared" si="95"/>
        <v>46</v>
      </c>
      <c r="S243" s="635">
        <f t="shared" si="95"/>
        <v>82</v>
      </c>
      <c r="T243" s="220">
        <f t="shared" si="95"/>
        <v>88</v>
      </c>
      <c r="U243" s="635">
        <f t="shared" si="95"/>
        <v>46</v>
      </c>
      <c r="V243" s="220">
        <f t="shared" si="95"/>
        <v>56</v>
      </c>
      <c r="W243" s="635">
        <f t="shared" si="95"/>
        <v>27</v>
      </c>
      <c r="X243" s="220">
        <f t="shared" si="95"/>
        <v>28</v>
      </c>
      <c r="Y243" s="11">
        <f t="shared" si="95"/>
        <v>21.7</v>
      </c>
      <c r="Z243" s="636">
        <f t="shared" si="95"/>
        <v>24.8</v>
      </c>
      <c r="AA243" s="11">
        <f t="shared" si="95"/>
        <v>18.600000000000001</v>
      </c>
      <c r="AB243" s="636">
        <f t="shared" si="95"/>
        <v>9.1999999999999993</v>
      </c>
      <c r="AC243" s="656">
        <f t="shared" si="95"/>
        <v>0</v>
      </c>
      <c r="AD243" s="520">
        <f t="shared" si="95"/>
        <v>180</v>
      </c>
      <c r="AE243" s="657">
        <f t="shared" si="95"/>
        <v>0</v>
      </c>
      <c r="AF243" s="704"/>
      <c r="AG243" s="705"/>
      <c r="AH243" s="660"/>
      <c r="AI243" s="80"/>
      <c r="AJ243" s="752"/>
      <c r="AK243" s="920"/>
      <c r="AL243" s="753"/>
      <c r="AM243" s="753"/>
      <c r="AN243" s="753"/>
      <c r="AO243" s="754"/>
    </row>
    <row r="244" spans="1:42" s="1" customFormat="1" ht="13.5" customHeight="1" x14ac:dyDescent="0.2">
      <c r="A244" s="1059"/>
      <c r="B244" s="1052" t="s">
        <v>240</v>
      </c>
      <c r="C244" s="1052"/>
      <c r="D244" s="229"/>
      <c r="E244" s="231"/>
      <c r="F244" s="523">
        <f t="shared" ref="F244:AE244" si="96">IF(COUNT(F211:F241)=0,"",AVERAGE(F211:F241))</f>
        <v>17.096774193548388</v>
      </c>
      <c r="G244" s="11">
        <f t="shared" si="96"/>
        <v>19.193548387096776</v>
      </c>
      <c r="H244" s="516">
        <f t="shared" si="96"/>
        <v>19.467741935483872</v>
      </c>
      <c r="I244" s="12">
        <f t="shared" si="96"/>
        <v>33.638709677419364</v>
      </c>
      <c r="J244" s="240">
        <f t="shared" si="96"/>
        <v>6.2258064516129012</v>
      </c>
      <c r="K244" s="11">
        <f t="shared" si="96"/>
        <v>8.6916129032258063</v>
      </c>
      <c r="L244" s="636">
        <f t="shared" si="96"/>
        <v>7.1535483870967731</v>
      </c>
      <c r="M244" s="112">
        <f t="shared" si="96"/>
        <v>38.687096774193549</v>
      </c>
      <c r="N244" s="517">
        <f t="shared" si="96"/>
        <v>8.4774193548387107</v>
      </c>
      <c r="O244" s="12">
        <f t="shared" si="96"/>
        <v>23.803225806451614</v>
      </c>
      <c r="P244" s="240">
        <f t="shared" si="96"/>
        <v>27.403225806451612</v>
      </c>
      <c r="Q244" s="635">
        <f t="shared" si="96"/>
        <v>75.838709677419359</v>
      </c>
      <c r="R244" s="220">
        <f t="shared" si="96"/>
        <v>55.193548387096776</v>
      </c>
      <c r="S244" s="635">
        <f t="shared" si="96"/>
        <v>96.032258064516128</v>
      </c>
      <c r="T244" s="220">
        <f t="shared" si="96"/>
        <v>98.032258064516128</v>
      </c>
      <c r="U244" s="635">
        <f t="shared" si="96"/>
        <v>62.645161290322584</v>
      </c>
      <c r="V244" s="220">
        <f t="shared" si="96"/>
        <v>64</v>
      </c>
      <c r="W244" s="635">
        <f t="shared" si="96"/>
        <v>33.387096774193552</v>
      </c>
      <c r="X244" s="220">
        <f t="shared" si="96"/>
        <v>34.032258064516128</v>
      </c>
      <c r="Y244" s="11">
        <f t="shared" si="96"/>
        <v>27.467741935483872</v>
      </c>
      <c r="Z244" s="636">
        <f t="shared" si="96"/>
        <v>27.883870967741931</v>
      </c>
      <c r="AA244" s="11">
        <f t="shared" si="96"/>
        <v>24.92258064516129</v>
      </c>
      <c r="AB244" s="636">
        <f t="shared" si="96"/>
        <v>11.051612903225806</v>
      </c>
      <c r="AC244" s="656">
        <f t="shared" si="96"/>
        <v>2.4193548387096777E-2</v>
      </c>
      <c r="AD244" s="524">
        <f t="shared" si="96"/>
        <v>199.03225806451613</v>
      </c>
      <c r="AE244" s="657">
        <f t="shared" si="96"/>
        <v>0</v>
      </c>
      <c r="AF244" s="706"/>
      <c r="AG244" s="707"/>
      <c r="AH244" s="685"/>
      <c r="AI244" s="80"/>
      <c r="AJ244" s="752"/>
      <c r="AK244" s="920"/>
      <c r="AL244" s="753"/>
      <c r="AM244" s="753"/>
      <c r="AN244" s="753"/>
      <c r="AO244" s="754"/>
    </row>
    <row r="245" spans="1:42" s="1" customFormat="1" ht="13.5" customHeight="1" x14ac:dyDescent="0.2">
      <c r="A245" s="1064"/>
      <c r="B245" s="1053" t="s">
        <v>241</v>
      </c>
      <c r="C245" s="1053"/>
      <c r="D245" s="525"/>
      <c r="E245" s="526">
        <f>SUM(E211:E241)</f>
        <v>118.60000000000001</v>
      </c>
      <c r="F245" s="232"/>
      <c r="G245" s="232"/>
      <c r="H245" s="390"/>
      <c r="I245" s="232"/>
      <c r="J245" s="390"/>
      <c r="K245" s="528"/>
      <c r="L245" s="529"/>
      <c r="M245" s="663"/>
      <c r="N245" s="555"/>
      <c r="O245" s="553"/>
      <c r="P245" s="554"/>
      <c r="Q245" s="662"/>
      <c r="R245" s="555"/>
      <c r="S245" s="662"/>
      <c r="T245" s="555"/>
      <c r="U245" s="662"/>
      <c r="V245" s="555"/>
      <c r="W245" s="663"/>
      <c r="X245" s="555"/>
      <c r="Y245" s="528"/>
      <c r="Z245" s="664"/>
      <c r="AA245" s="665"/>
      <c r="AB245" s="666"/>
      <c r="AC245" s="667"/>
      <c r="AD245" s="234"/>
      <c r="AE245" s="668"/>
      <c r="AF245" s="717">
        <f>SUM(AF211:AF241)</f>
        <v>352689</v>
      </c>
      <c r="AG245" s="718">
        <f>SUM(AG211:AG241)</f>
        <v>27041</v>
      </c>
      <c r="AH245" s="687">
        <f>SUM(AH211:AH241)</f>
        <v>59272</v>
      </c>
      <c r="AI245" s="80"/>
      <c r="AJ245" s="617"/>
      <c r="AK245" s="923"/>
      <c r="AL245" s="618"/>
      <c r="AM245" s="618"/>
      <c r="AN245" s="618"/>
      <c r="AO245" s="334"/>
      <c r="AP245" s="9"/>
    </row>
    <row r="246" spans="1:42" ht="13.5" customHeight="1" x14ac:dyDescent="0.2">
      <c r="A246" s="1058" t="s">
        <v>232</v>
      </c>
      <c r="B246" s="329">
        <f>南八幡!B246</f>
        <v>45962</v>
      </c>
      <c r="C246" s="433" t="str">
        <f>IF(B246="","",IF(WEEKDAY(B246)=1,"(日)",IF(WEEKDAY(B246)=2,"(月)",IF(WEEKDAY(B246)=3,"(火)",IF(WEEKDAY(B246)=4,"(水)",IF(WEEKDAY(B246)=5,"(木)",IF(WEEKDAY(B246)=6,"(金)","(土)")))))))</f>
        <v>(土)</v>
      </c>
      <c r="D246" s="558" t="s">
        <v>416</v>
      </c>
      <c r="E246" s="493">
        <v>1.5</v>
      </c>
      <c r="F246" s="494">
        <v>17</v>
      </c>
      <c r="G246" s="10">
        <v>17</v>
      </c>
      <c r="H246" s="496">
        <v>17</v>
      </c>
      <c r="I246" s="495">
        <v>23.8</v>
      </c>
      <c r="J246" s="218">
        <v>7.4</v>
      </c>
      <c r="K246" s="10">
        <v>8.85</v>
      </c>
      <c r="L246" s="644">
        <v>7.26</v>
      </c>
      <c r="M246" s="628">
        <v>23.6</v>
      </c>
      <c r="N246" s="497">
        <v>8.9</v>
      </c>
      <c r="O246" s="495">
        <v>23.2</v>
      </c>
      <c r="P246" s="496">
        <v>27</v>
      </c>
      <c r="Q246" s="627">
        <v>64</v>
      </c>
      <c r="R246" s="497">
        <v>52</v>
      </c>
      <c r="S246" s="627">
        <v>92</v>
      </c>
      <c r="T246" s="497">
        <v>98</v>
      </c>
      <c r="U246" s="627">
        <v>56</v>
      </c>
      <c r="V246" s="497">
        <v>62</v>
      </c>
      <c r="W246" s="628">
        <v>36</v>
      </c>
      <c r="X246" s="497">
        <v>36</v>
      </c>
      <c r="Y246" s="10">
        <v>24.1</v>
      </c>
      <c r="Z246" s="629">
        <v>24.9</v>
      </c>
      <c r="AA246" s="495">
        <v>19.600000000000001</v>
      </c>
      <c r="AB246" s="496">
        <v>11.4</v>
      </c>
      <c r="AC246" s="672">
        <v>0.1</v>
      </c>
      <c r="AD246" s="501">
        <v>190</v>
      </c>
      <c r="AE246" s="673">
        <v>0</v>
      </c>
      <c r="AF246" s="632">
        <v>7998</v>
      </c>
      <c r="AG246" s="633">
        <v>1341</v>
      </c>
      <c r="AH246" s="634">
        <v>2010</v>
      </c>
      <c r="AI246" s="83" t="s">
        <v>24</v>
      </c>
      <c r="AJ246" s="266" t="s">
        <v>284</v>
      </c>
      <c r="AK246" s="365"/>
      <c r="AL246" s="1092">
        <v>45974</v>
      </c>
      <c r="AM246" s="1093"/>
      <c r="AN246" s="1084">
        <v>45984</v>
      </c>
      <c r="AO246" s="1085"/>
    </row>
    <row r="247" spans="1:42" x14ac:dyDescent="0.2">
      <c r="A247" s="1059"/>
      <c r="B247" s="330">
        <f>南八幡!B247</f>
        <v>45963</v>
      </c>
      <c r="C247" s="434" t="str">
        <f t="shared" ref="C247:C275" si="97">IF(B247="","",IF(WEEKDAY(B247)=1,"(日)",IF(WEEKDAY(B247)=2,"(月)",IF(WEEKDAY(B247)=3,"(火)",IF(WEEKDAY(B247)=4,"(水)",IF(WEEKDAY(B247)=5,"(木)",IF(WEEKDAY(B247)=6,"(金)","(土)")))))))</f>
        <v>(日)</v>
      </c>
      <c r="D247" s="560" t="s">
        <v>405</v>
      </c>
      <c r="E247" s="503"/>
      <c r="F247" s="504">
        <v>11</v>
      </c>
      <c r="G247" s="11">
        <v>16</v>
      </c>
      <c r="H247" s="221">
        <v>16.5</v>
      </c>
      <c r="I247" s="12">
        <v>24.9</v>
      </c>
      <c r="J247" s="219">
        <v>5.3</v>
      </c>
      <c r="K247" s="11">
        <v>8.82</v>
      </c>
      <c r="L247" s="369">
        <v>6.95</v>
      </c>
      <c r="M247" s="112">
        <v>34.799999999999997</v>
      </c>
      <c r="N247" s="220">
        <v>8</v>
      </c>
      <c r="O247" s="12">
        <v>23.7</v>
      </c>
      <c r="P247" s="221">
        <v>26.7</v>
      </c>
      <c r="Q247" s="635">
        <v>70</v>
      </c>
      <c r="R247" s="220">
        <v>46</v>
      </c>
      <c r="S247" s="635">
        <v>94</v>
      </c>
      <c r="T247" s="220">
        <v>93</v>
      </c>
      <c r="U247" s="635">
        <v>60</v>
      </c>
      <c r="V247" s="220">
        <v>60</v>
      </c>
      <c r="W247" s="112">
        <v>34</v>
      </c>
      <c r="X247" s="220">
        <v>33</v>
      </c>
      <c r="Y247" s="11">
        <v>24.9</v>
      </c>
      <c r="Z247" s="636">
        <v>24.1</v>
      </c>
      <c r="AA247" s="12">
        <v>15.2</v>
      </c>
      <c r="AB247" s="221">
        <v>9.1999999999999993</v>
      </c>
      <c r="AC247" s="643">
        <v>0.05</v>
      </c>
      <c r="AD247" s="507">
        <v>190</v>
      </c>
      <c r="AE247" s="674">
        <v>0</v>
      </c>
      <c r="AF247" s="639">
        <v>8175</v>
      </c>
      <c r="AG247" s="640">
        <v>1581</v>
      </c>
      <c r="AH247" s="641">
        <v>2196</v>
      </c>
      <c r="AI247" s="83" t="s">
        <v>24</v>
      </c>
      <c r="AJ247" s="311" t="s">
        <v>2</v>
      </c>
      <c r="AK247" s="346" t="s">
        <v>303</v>
      </c>
      <c r="AL247" s="1086">
        <v>10</v>
      </c>
      <c r="AM247" s="1087"/>
      <c r="AN247" s="1086">
        <v>9</v>
      </c>
      <c r="AO247" s="1087"/>
    </row>
    <row r="248" spans="1:42" x14ac:dyDescent="0.2">
      <c r="A248" s="1059"/>
      <c r="B248" s="330">
        <f>南八幡!B248</f>
        <v>45964</v>
      </c>
      <c r="C248" s="434" t="str">
        <f t="shared" si="97"/>
        <v>(月)</v>
      </c>
      <c r="D248" s="560" t="s">
        <v>405</v>
      </c>
      <c r="E248" s="503"/>
      <c r="F248" s="504">
        <v>9</v>
      </c>
      <c r="G248" s="11">
        <v>15</v>
      </c>
      <c r="H248" s="221">
        <v>16</v>
      </c>
      <c r="I248" s="12">
        <v>27.5</v>
      </c>
      <c r="J248" s="219">
        <v>5.0999999999999996</v>
      </c>
      <c r="K248" s="11">
        <v>8.02</v>
      </c>
      <c r="L248" s="369">
        <v>6.96</v>
      </c>
      <c r="M248" s="112">
        <v>32.299999999999997</v>
      </c>
      <c r="N248" s="220">
        <v>6.9</v>
      </c>
      <c r="O248" s="12">
        <v>24.4</v>
      </c>
      <c r="P248" s="221">
        <v>26.7</v>
      </c>
      <c r="Q248" s="635">
        <v>62</v>
      </c>
      <c r="R248" s="220">
        <v>46</v>
      </c>
      <c r="S248" s="635">
        <v>100</v>
      </c>
      <c r="T248" s="220">
        <v>94</v>
      </c>
      <c r="U248" s="635">
        <v>64</v>
      </c>
      <c r="V248" s="220">
        <v>62</v>
      </c>
      <c r="W248" s="112">
        <v>36</v>
      </c>
      <c r="X248" s="220">
        <v>32</v>
      </c>
      <c r="Y248" s="11">
        <v>24.9</v>
      </c>
      <c r="Z248" s="636">
        <v>25.5</v>
      </c>
      <c r="AA248" s="12">
        <v>24.3</v>
      </c>
      <c r="AB248" s="221">
        <v>11.2</v>
      </c>
      <c r="AC248" s="643">
        <v>0</v>
      </c>
      <c r="AD248" s="507">
        <v>190</v>
      </c>
      <c r="AE248" s="674">
        <v>0</v>
      </c>
      <c r="AF248" s="639">
        <v>7805</v>
      </c>
      <c r="AG248" s="640">
        <v>1498</v>
      </c>
      <c r="AH248" s="641">
        <v>1952</v>
      </c>
      <c r="AI248" s="83" t="s">
        <v>24</v>
      </c>
      <c r="AJ248" s="4" t="s">
        <v>19</v>
      </c>
      <c r="AK248" s="5" t="s">
        <v>20</v>
      </c>
      <c r="AL248" s="6" t="s">
        <v>21</v>
      </c>
      <c r="AM248" s="5" t="s">
        <v>22</v>
      </c>
      <c r="AN248" s="6" t="s">
        <v>21</v>
      </c>
      <c r="AO248" s="5" t="s">
        <v>22</v>
      </c>
    </row>
    <row r="249" spans="1:42" x14ac:dyDescent="0.2">
      <c r="A249" s="1059"/>
      <c r="B249" s="330">
        <f>南八幡!B249</f>
        <v>45965</v>
      </c>
      <c r="C249" s="434" t="str">
        <f t="shared" si="97"/>
        <v>(火)</v>
      </c>
      <c r="D249" s="560" t="s">
        <v>405</v>
      </c>
      <c r="E249" s="503"/>
      <c r="F249" s="504">
        <v>8</v>
      </c>
      <c r="G249" s="11">
        <v>14</v>
      </c>
      <c r="H249" s="221">
        <v>15</v>
      </c>
      <c r="I249" s="12">
        <v>28.5</v>
      </c>
      <c r="J249" s="219">
        <v>5.7</v>
      </c>
      <c r="K249" s="11">
        <v>8.24</v>
      </c>
      <c r="L249" s="369">
        <v>7.07</v>
      </c>
      <c r="M249" s="112">
        <v>31.4</v>
      </c>
      <c r="N249" s="220">
        <v>7.5</v>
      </c>
      <c r="O249" s="12">
        <v>27.1</v>
      </c>
      <c r="P249" s="221">
        <v>27</v>
      </c>
      <c r="Q249" s="635">
        <v>64</v>
      </c>
      <c r="R249" s="220">
        <v>43</v>
      </c>
      <c r="S249" s="635">
        <v>103</v>
      </c>
      <c r="T249" s="220">
        <v>93</v>
      </c>
      <c r="U249" s="635">
        <v>71</v>
      </c>
      <c r="V249" s="220">
        <v>59</v>
      </c>
      <c r="W249" s="112">
        <v>32</v>
      </c>
      <c r="X249" s="220">
        <v>34</v>
      </c>
      <c r="Y249" s="11">
        <v>21.3</v>
      </c>
      <c r="Z249" s="636">
        <v>28.4</v>
      </c>
      <c r="AA249" s="12">
        <v>19.899999999999999</v>
      </c>
      <c r="AB249" s="221">
        <v>10</v>
      </c>
      <c r="AC249" s="643">
        <v>0</v>
      </c>
      <c r="AD249" s="507">
        <v>190</v>
      </c>
      <c r="AE249" s="674">
        <v>0</v>
      </c>
      <c r="AF249" s="639">
        <v>8224</v>
      </c>
      <c r="AG249" s="640">
        <v>1331</v>
      </c>
      <c r="AH249" s="641">
        <v>2196</v>
      </c>
      <c r="AI249" s="83" t="s">
        <v>24</v>
      </c>
      <c r="AJ249" s="2" t="s">
        <v>182</v>
      </c>
      <c r="AK249" s="398" t="s">
        <v>11</v>
      </c>
      <c r="AL249" s="10">
        <v>13.5</v>
      </c>
      <c r="AM249" s="218">
        <v>14</v>
      </c>
      <c r="AN249" s="10">
        <v>12.5</v>
      </c>
      <c r="AO249" s="218">
        <v>13</v>
      </c>
    </row>
    <row r="250" spans="1:42" x14ac:dyDescent="0.2">
      <c r="A250" s="1059"/>
      <c r="B250" s="330">
        <f>南八幡!B250</f>
        <v>45966</v>
      </c>
      <c r="C250" s="434" t="str">
        <f t="shared" si="97"/>
        <v>(水)</v>
      </c>
      <c r="D250" s="560" t="s">
        <v>405</v>
      </c>
      <c r="E250" s="503"/>
      <c r="F250" s="504">
        <v>8</v>
      </c>
      <c r="G250" s="11">
        <v>13</v>
      </c>
      <c r="H250" s="221">
        <v>13.5</v>
      </c>
      <c r="I250" s="12">
        <v>29.3</v>
      </c>
      <c r="J250" s="219">
        <v>4.0999999999999996</v>
      </c>
      <c r="K250" s="11">
        <v>8.3699999999999992</v>
      </c>
      <c r="L250" s="369">
        <v>7.01</v>
      </c>
      <c r="M250" s="112">
        <v>31.8</v>
      </c>
      <c r="N250" s="220">
        <v>7</v>
      </c>
      <c r="O250" s="12">
        <v>23.3</v>
      </c>
      <c r="P250" s="221">
        <v>26.4</v>
      </c>
      <c r="Q250" s="635">
        <v>64</v>
      </c>
      <c r="R250" s="220">
        <v>44</v>
      </c>
      <c r="S250" s="635">
        <v>95</v>
      </c>
      <c r="T250" s="220">
        <v>93</v>
      </c>
      <c r="U250" s="635">
        <v>65</v>
      </c>
      <c r="V250" s="220">
        <v>62</v>
      </c>
      <c r="W250" s="112">
        <v>30</v>
      </c>
      <c r="X250" s="220">
        <v>31</v>
      </c>
      <c r="Y250" s="11">
        <v>21.3</v>
      </c>
      <c r="Z250" s="636">
        <v>22.7</v>
      </c>
      <c r="AA250" s="12">
        <v>20.2</v>
      </c>
      <c r="AB250" s="221">
        <v>10.1</v>
      </c>
      <c r="AC250" s="643">
        <v>0</v>
      </c>
      <c r="AD250" s="507">
        <v>200</v>
      </c>
      <c r="AE250" s="674">
        <v>0</v>
      </c>
      <c r="AF250" s="639">
        <v>6689</v>
      </c>
      <c r="AG250" s="640">
        <v>1497</v>
      </c>
      <c r="AH250" s="641">
        <v>1708</v>
      </c>
      <c r="AI250" s="83" t="s">
        <v>24</v>
      </c>
      <c r="AJ250" s="3" t="s">
        <v>183</v>
      </c>
      <c r="AK250" s="921" t="s">
        <v>184</v>
      </c>
      <c r="AL250" s="11">
        <v>20.3</v>
      </c>
      <c r="AM250" s="219">
        <v>5.9</v>
      </c>
      <c r="AN250" s="11">
        <v>21.4</v>
      </c>
      <c r="AO250" s="219">
        <v>6</v>
      </c>
    </row>
    <row r="251" spans="1:42" x14ac:dyDescent="0.2">
      <c r="A251" s="1059"/>
      <c r="B251" s="330">
        <f>南八幡!B251</f>
        <v>45967</v>
      </c>
      <c r="C251" s="434" t="str">
        <f t="shared" si="97"/>
        <v>(木)</v>
      </c>
      <c r="D251" s="560" t="s">
        <v>437</v>
      </c>
      <c r="E251" s="503">
        <v>4.8</v>
      </c>
      <c r="F251" s="504">
        <v>12</v>
      </c>
      <c r="G251" s="11">
        <v>15</v>
      </c>
      <c r="H251" s="221">
        <v>15.5</v>
      </c>
      <c r="I251" s="12">
        <v>29.9</v>
      </c>
      <c r="J251" s="219">
        <v>5.7</v>
      </c>
      <c r="K251" s="11">
        <v>8.2200000000000006</v>
      </c>
      <c r="L251" s="369">
        <v>7.2</v>
      </c>
      <c r="M251" s="112">
        <v>31.1</v>
      </c>
      <c r="N251" s="220">
        <v>9.3000000000000007</v>
      </c>
      <c r="O251" s="12">
        <v>22.8</v>
      </c>
      <c r="P251" s="221">
        <v>23.9</v>
      </c>
      <c r="Q251" s="635">
        <v>64</v>
      </c>
      <c r="R251" s="220">
        <v>46</v>
      </c>
      <c r="S251" s="635">
        <v>96</v>
      </c>
      <c r="T251" s="220">
        <v>98</v>
      </c>
      <c r="U251" s="635">
        <v>62</v>
      </c>
      <c r="V251" s="220">
        <v>60</v>
      </c>
      <c r="W251" s="112">
        <v>34</v>
      </c>
      <c r="X251" s="220">
        <v>38</v>
      </c>
      <c r="Y251" s="11">
        <v>24.1</v>
      </c>
      <c r="Z251" s="636">
        <v>26.3</v>
      </c>
      <c r="AA251" s="12">
        <v>21.8</v>
      </c>
      <c r="AB251" s="221">
        <v>10</v>
      </c>
      <c r="AC251" s="643">
        <v>0.1</v>
      </c>
      <c r="AD251" s="507">
        <v>210</v>
      </c>
      <c r="AE251" s="674">
        <v>0</v>
      </c>
      <c r="AF251" s="639">
        <v>6689</v>
      </c>
      <c r="AG251" s="640">
        <v>1415</v>
      </c>
      <c r="AH251" s="641">
        <v>1952</v>
      </c>
      <c r="AI251" s="83" t="s">
        <v>24</v>
      </c>
      <c r="AJ251" s="3" t="s">
        <v>12</v>
      </c>
      <c r="AK251" s="921"/>
      <c r="AL251" s="11">
        <v>9.26</v>
      </c>
      <c r="AM251" s="219">
        <v>7.19</v>
      </c>
      <c r="AN251" s="11">
        <v>9.6</v>
      </c>
      <c r="AO251" s="219">
        <v>6.89</v>
      </c>
    </row>
    <row r="252" spans="1:42" x14ac:dyDescent="0.2">
      <c r="A252" s="1059"/>
      <c r="B252" s="330">
        <f>南八幡!B252</f>
        <v>45968</v>
      </c>
      <c r="C252" s="434" t="str">
        <f t="shared" si="97"/>
        <v>(金)</v>
      </c>
      <c r="D252" s="560" t="s">
        <v>405</v>
      </c>
      <c r="E252" s="503"/>
      <c r="F252" s="504">
        <v>13</v>
      </c>
      <c r="G252" s="11">
        <v>14</v>
      </c>
      <c r="H252" s="221">
        <v>15</v>
      </c>
      <c r="I252" s="12">
        <v>26.4</v>
      </c>
      <c r="J252" s="219">
        <v>4.5999999999999996</v>
      </c>
      <c r="K252" s="11">
        <v>8.5299999999999994</v>
      </c>
      <c r="L252" s="369">
        <v>7.15</v>
      </c>
      <c r="M252" s="112">
        <v>35.200000000000003</v>
      </c>
      <c r="N252" s="220">
        <v>7</v>
      </c>
      <c r="O252" s="12">
        <v>22.8</v>
      </c>
      <c r="P252" s="221">
        <v>24.5</v>
      </c>
      <c r="Q252" s="635">
        <v>62</v>
      </c>
      <c r="R252" s="220">
        <v>54</v>
      </c>
      <c r="S252" s="635">
        <v>104</v>
      </c>
      <c r="T252" s="220">
        <v>104</v>
      </c>
      <c r="U252" s="635">
        <v>64</v>
      </c>
      <c r="V252" s="220">
        <v>64</v>
      </c>
      <c r="W252" s="112">
        <v>40</v>
      </c>
      <c r="X252" s="220">
        <v>40</v>
      </c>
      <c r="Y252" s="11">
        <v>22.7</v>
      </c>
      <c r="Z252" s="636">
        <v>22.7</v>
      </c>
      <c r="AA252" s="12">
        <v>21.5</v>
      </c>
      <c r="AB252" s="221">
        <v>10.1</v>
      </c>
      <c r="AC252" s="643">
        <v>0</v>
      </c>
      <c r="AD252" s="507">
        <v>190</v>
      </c>
      <c r="AE252" s="674">
        <v>0</v>
      </c>
      <c r="AF252" s="639">
        <v>6461</v>
      </c>
      <c r="AG252" s="640">
        <v>1414</v>
      </c>
      <c r="AH252" s="641">
        <v>1888</v>
      </c>
      <c r="AI252" s="83" t="s">
        <v>24</v>
      </c>
      <c r="AJ252" s="3" t="s">
        <v>198</v>
      </c>
      <c r="AK252" s="921" t="s">
        <v>184</v>
      </c>
      <c r="AL252" s="112">
        <v>24.3</v>
      </c>
      <c r="AM252" s="220">
        <v>7.6</v>
      </c>
      <c r="AN252" s="112">
        <v>22.9</v>
      </c>
      <c r="AO252" s="220">
        <v>7.5</v>
      </c>
    </row>
    <row r="253" spans="1:42" x14ac:dyDescent="0.2">
      <c r="A253" s="1059"/>
      <c r="B253" s="330">
        <f>南八幡!B253</f>
        <v>45969</v>
      </c>
      <c r="C253" s="434" t="str">
        <f t="shared" si="97"/>
        <v>(土)</v>
      </c>
      <c r="D253" s="560" t="s">
        <v>405</v>
      </c>
      <c r="E253" s="503"/>
      <c r="F253" s="504">
        <v>11</v>
      </c>
      <c r="G253" s="11">
        <v>14</v>
      </c>
      <c r="H253" s="221">
        <v>15</v>
      </c>
      <c r="I253" s="12">
        <v>34.700000000000003</v>
      </c>
      <c r="J253" s="219">
        <v>5.6</v>
      </c>
      <c r="K253" s="11">
        <v>9.1199999999999992</v>
      </c>
      <c r="L253" s="369">
        <v>7.24</v>
      </c>
      <c r="M253" s="112">
        <v>31.1</v>
      </c>
      <c r="N253" s="220">
        <v>7.2</v>
      </c>
      <c r="O253" s="12">
        <v>23.7</v>
      </c>
      <c r="P253" s="221">
        <v>26.8</v>
      </c>
      <c r="Q253" s="635">
        <v>70</v>
      </c>
      <c r="R253" s="220">
        <v>43</v>
      </c>
      <c r="S253" s="635">
        <v>91</v>
      </c>
      <c r="T253" s="220">
        <v>109</v>
      </c>
      <c r="U253" s="635">
        <v>60</v>
      </c>
      <c r="V253" s="220">
        <v>68</v>
      </c>
      <c r="W253" s="112">
        <v>31</v>
      </c>
      <c r="X253" s="220">
        <v>41</v>
      </c>
      <c r="Y253" s="11">
        <v>24.1</v>
      </c>
      <c r="Z253" s="636">
        <v>24.9</v>
      </c>
      <c r="AA253" s="12">
        <v>22.6</v>
      </c>
      <c r="AB253" s="221">
        <v>11.7</v>
      </c>
      <c r="AC253" s="643">
        <v>0</v>
      </c>
      <c r="AD253" s="507">
        <v>190</v>
      </c>
      <c r="AE253" s="674">
        <v>0</v>
      </c>
      <c r="AF253" s="639">
        <v>6624</v>
      </c>
      <c r="AG253" s="640">
        <v>1581</v>
      </c>
      <c r="AH253" s="641">
        <v>2074</v>
      </c>
      <c r="AI253" s="83" t="s">
        <v>24</v>
      </c>
      <c r="AJ253" s="3" t="s">
        <v>185</v>
      </c>
      <c r="AK253" s="921" t="s">
        <v>13</v>
      </c>
      <c r="AL253" s="11">
        <v>22.1</v>
      </c>
      <c r="AM253" s="219">
        <v>25</v>
      </c>
      <c r="AN253" s="11">
        <v>21.9</v>
      </c>
      <c r="AO253" s="219">
        <v>26</v>
      </c>
    </row>
    <row r="254" spans="1:42" x14ac:dyDescent="0.2">
      <c r="A254" s="1059"/>
      <c r="B254" s="330">
        <f>南八幡!B254</f>
        <v>45970</v>
      </c>
      <c r="C254" s="434" t="str">
        <f t="shared" si="97"/>
        <v>(日)</v>
      </c>
      <c r="D254" s="560" t="s">
        <v>442</v>
      </c>
      <c r="E254" s="503">
        <v>26.4</v>
      </c>
      <c r="F254" s="504">
        <v>10</v>
      </c>
      <c r="G254" s="11">
        <v>12.5</v>
      </c>
      <c r="H254" s="221">
        <v>15</v>
      </c>
      <c r="I254" s="12">
        <v>31.6</v>
      </c>
      <c r="J254" s="219">
        <v>7.7</v>
      </c>
      <c r="K254" s="11">
        <v>9.18</v>
      </c>
      <c r="L254" s="369">
        <v>7.2</v>
      </c>
      <c r="M254" s="112">
        <v>28.9</v>
      </c>
      <c r="N254" s="220">
        <v>5.8</v>
      </c>
      <c r="O254" s="12">
        <v>21.7</v>
      </c>
      <c r="P254" s="221">
        <v>25.1</v>
      </c>
      <c r="Q254" s="635">
        <v>73</v>
      </c>
      <c r="R254" s="220">
        <v>46</v>
      </c>
      <c r="S254" s="635">
        <v>92</v>
      </c>
      <c r="T254" s="220">
        <v>99</v>
      </c>
      <c r="U254" s="635">
        <v>60</v>
      </c>
      <c r="V254" s="220">
        <v>63</v>
      </c>
      <c r="W254" s="112">
        <v>32</v>
      </c>
      <c r="X254" s="220">
        <v>36</v>
      </c>
      <c r="Y254" s="11">
        <v>23.4</v>
      </c>
      <c r="Z254" s="636">
        <v>24.1</v>
      </c>
      <c r="AA254" s="12">
        <v>22.1</v>
      </c>
      <c r="AB254" s="221">
        <v>12.2</v>
      </c>
      <c r="AC254" s="643">
        <v>0.05</v>
      </c>
      <c r="AD254" s="507">
        <v>190</v>
      </c>
      <c r="AE254" s="674">
        <v>0</v>
      </c>
      <c r="AF254" s="639">
        <v>6317</v>
      </c>
      <c r="AG254" s="640">
        <v>2247</v>
      </c>
      <c r="AH254" s="641">
        <v>1952</v>
      </c>
      <c r="AI254" s="83" t="s">
        <v>24</v>
      </c>
      <c r="AJ254" s="3" t="s">
        <v>186</v>
      </c>
      <c r="AK254" s="921" t="s">
        <v>311</v>
      </c>
      <c r="AL254" s="112">
        <v>64</v>
      </c>
      <c r="AM254" s="220">
        <v>44</v>
      </c>
      <c r="AN254" s="112">
        <v>60</v>
      </c>
      <c r="AO254" s="220">
        <v>35</v>
      </c>
    </row>
    <row r="255" spans="1:42" x14ac:dyDescent="0.2">
      <c r="A255" s="1059"/>
      <c r="B255" s="330">
        <f>南八幡!B255</f>
        <v>45971</v>
      </c>
      <c r="C255" s="434" t="str">
        <f t="shared" si="97"/>
        <v>(月)</v>
      </c>
      <c r="D255" s="560" t="s">
        <v>438</v>
      </c>
      <c r="E255" s="503">
        <v>0.1</v>
      </c>
      <c r="F255" s="504">
        <v>12</v>
      </c>
      <c r="G255" s="11">
        <v>14</v>
      </c>
      <c r="H255" s="221">
        <v>14.5</v>
      </c>
      <c r="I255" s="12">
        <v>23.9</v>
      </c>
      <c r="J255" s="219">
        <v>6.3</v>
      </c>
      <c r="K255" s="11">
        <v>9.16</v>
      </c>
      <c r="L255" s="369">
        <v>6.99</v>
      </c>
      <c r="M255" s="112">
        <v>26.9</v>
      </c>
      <c r="N255" s="220">
        <v>5.4</v>
      </c>
      <c r="O255" s="12">
        <v>23.1</v>
      </c>
      <c r="P255" s="221">
        <v>26</v>
      </c>
      <c r="Q255" s="635">
        <v>63</v>
      </c>
      <c r="R255" s="220">
        <v>51</v>
      </c>
      <c r="S255" s="635">
        <v>103</v>
      </c>
      <c r="T255" s="220">
        <v>109</v>
      </c>
      <c r="U255" s="635">
        <v>63</v>
      </c>
      <c r="V255" s="220">
        <v>61</v>
      </c>
      <c r="W255" s="112">
        <v>40</v>
      </c>
      <c r="X255" s="220">
        <v>48</v>
      </c>
      <c r="Y255" s="11">
        <v>22</v>
      </c>
      <c r="Z255" s="636">
        <v>26</v>
      </c>
      <c r="AA255" s="12">
        <v>19.3</v>
      </c>
      <c r="AB255" s="221">
        <v>10.3</v>
      </c>
      <c r="AC255" s="643">
        <v>0.15</v>
      </c>
      <c r="AD255" s="507">
        <v>210</v>
      </c>
      <c r="AE255" s="674">
        <v>0</v>
      </c>
      <c r="AF255" s="639">
        <v>6317</v>
      </c>
      <c r="AG255" s="640">
        <v>2246</v>
      </c>
      <c r="AH255" s="641">
        <v>2196</v>
      </c>
      <c r="AI255" s="83" t="s">
        <v>24</v>
      </c>
      <c r="AJ255" s="3" t="s">
        <v>187</v>
      </c>
      <c r="AK255" s="921" t="s">
        <v>311</v>
      </c>
      <c r="AL255" s="112">
        <v>96</v>
      </c>
      <c r="AM255" s="220">
        <v>96</v>
      </c>
      <c r="AN255" s="112">
        <v>84</v>
      </c>
      <c r="AO255" s="220">
        <v>86</v>
      </c>
    </row>
    <row r="256" spans="1:42" x14ac:dyDescent="0.2">
      <c r="A256" s="1059"/>
      <c r="B256" s="330">
        <f>南八幡!B256</f>
        <v>45972</v>
      </c>
      <c r="C256" s="434" t="str">
        <f t="shared" si="97"/>
        <v>(火)</v>
      </c>
      <c r="D256" s="560" t="s">
        <v>405</v>
      </c>
      <c r="E256" s="503"/>
      <c r="F256" s="504">
        <v>10</v>
      </c>
      <c r="G256" s="11">
        <v>13.5</v>
      </c>
      <c r="H256" s="221">
        <v>13.5</v>
      </c>
      <c r="I256" s="12">
        <v>22.8</v>
      </c>
      <c r="J256" s="219">
        <v>6.9</v>
      </c>
      <c r="K256" s="11">
        <v>8.16</v>
      </c>
      <c r="L256" s="369">
        <v>7.05</v>
      </c>
      <c r="M256" s="112">
        <v>27.6</v>
      </c>
      <c r="N256" s="220">
        <v>8.8000000000000007</v>
      </c>
      <c r="O256" s="12">
        <v>24.9</v>
      </c>
      <c r="P256" s="221">
        <v>23.7</v>
      </c>
      <c r="Q256" s="635">
        <v>71</v>
      </c>
      <c r="R256" s="220">
        <v>42</v>
      </c>
      <c r="S256" s="635">
        <v>95</v>
      </c>
      <c r="T256" s="220">
        <v>91</v>
      </c>
      <c r="U256" s="635">
        <v>64</v>
      </c>
      <c r="V256" s="220">
        <v>58</v>
      </c>
      <c r="W256" s="112">
        <v>31</v>
      </c>
      <c r="X256" s="220">
        <v>33</v>
      </c>
      <c r="Y256" s="11">
        <v>27.3</v>
      </c>
      <c r="Z256" s="636">
        <v>23.4</v>
      </c>
      <c r="AA256" s="12">
        <v>16.899999999999999</v>
      </c>
      <c r="AB256" s="221">
        <v>9.8000000000000007</v>
      </c>
      <c r="AC256" s="643">
        <v>0.1</v>
      </c>
      <c r="AD256" s="507">
        <v>190</v>
      </c>
      <c r="AE256" s="674">
        <v>0</v>
      </c>
      <c r="AF256" s="639">
        <v>5672</v>
      </c>
      <c r="AG256" s="640">
        <v>2080</v>
      </c>
      <c r="AH256" s="641">
        <v>1952</v>
      </c>
      <c r="AI256" s="83" t="s">
        <v>24</v>
      </c>
      <c r="AJ256" s="3" t="s">
        <v>188</v>
      </c>
      <c r="AK256" s="921" t="s">
        <v>311</v>
      </c>
      <c r="AL256" s="112">
        <v>64</v>
      </c>
      <c r="AM256" s="220">
        <v>60</v>
      </c>
      <c r="AN256" s="112">
        <v>52</v>
      </c>
      <c r="AO256" s="220">
        <v>52</v>
      </c>
    </row>
    <row r="257" spans="1:41" x14ac:dyDescent="0.2">
      <c r="A257" s="1059"/>
      <c r="B257" s="330">
        <f>南八幡!B257</f>
        <v>45973</v>
      </c>
      <c r="C257" s="434" t="str">
        <f t="shared" si="97"/>
        <v>(水)</v>
      </c>
      <c r="D257" s="560" t="s">
        <v>405</v>
      </c>
      <c r="E257" s="503"/>
      <c r="F257" s="504">
        <v>9</v>
      </c>
      <c r="G257" s="11">
        <v>12</v>
      </c>
      <c r="H257" s="221">
        <v>12.5</v>
      </c>
      <c r="I257" s="12">
        <v>24.5</v>
      </c>
      <c r="J257" s="219">
        <v>5</v>
      </c>
      <c r="K257" s="11">
        <v>8.9</v>
      </c>
      <c r="L257" s="369">
        <v>7.03</v>
      </c>
      <c r="M257" s="112">
        <v>27.8</v>
      </c>
      <c r="N257" s="220">
        <v>6.3</v>
      </c>
      <c r="O257" s="12">
        <v>23.9</v>
      </c>
      <c r="P257" s="221">
        <v>26.2</v>
      </c>
      <c r="Q257" s="635">
        <v>76</v>
      </c>
      <c r="R257" s="220">
        <v>50</v>
      </c>
      <c r="S257" s="635">
        <v>110</v>
      </c>
      <c r="T257" s="220">
        <v>104</v>
      </c>
      <c r="U257" s="635">
        <v>70</v>
      </c>
      <c r="V257" s="220">
        <v>68</v>
      </c>
      <c r="W257" s="112">
        <v>40</v>
      </c>
      <c r="X257" s="220">
        <v>36</v>
      </c>
      <c r="Y257" s="11">
        <v>23.4</v>
      </c>
      <c r="Z257" s="636">
        <v>22</v>
      </c>
      <c r="AA257" s="12">
        <v>19.3</v>
      </c>
      <c r="AB257" s="221">
        <v>10.7</v>
      </c>
      <c r="AC257" s="643">
        <v>0.05</v>
      </c>
      <c r="AD257" s="507">
        <v>200</v>
      </c>
      <c r="AE257" s="674">
        <v>0</v>
      </c>
      <c r="AF257" s="639">
        <v>6317</v>
      </c>
      <c r="AG257" s="640">
        <v>2246</v>
      </c>
      <c r="AH257" s="641">
        <v>1990</v>
      </c>
      <c r="AI257" s="83" t="s">
        <v>24</v>
      </c>
      <c r="AJ257" s="3" t="s">
        <v>189</v>
      </c>
      <c r="AK257" s="921" t="s">
        <v>311</v>
      </c>
      <c r="AL257" s="112">
        <v>32</v>
      </c>
      <c r="AM257" s="220">
        <v>36</v>
      </c>
      <c r="AN257" s="112">
        <v>32</v>
      </c>
      <c r="AO257" s="220">
        <v>34</v>
      </c>
    </row>
    <row r="258" spans="1:41" x14ac:dyDescent="0.2">
      <c r="A258" s="1059"/>
      <c r="B258" s="330">
        <f>南八幡!B258</f>
        <v>45974</v>
      </c>
      <c r="C258" s="434" t="str">
        <f t="shared" si="97"/>
        <v>(木)</v>
      </c>
      <c r="D258" s="560" t="s">
        <v>414</v>
      </c>
      <c r="E258" s="503">
        <v>0.1</v>
      </c>
      <c r="F258" s="504">
        <v>10</v>
      </c>
      <c r="G258" s="11">
        <v>13.5</v>
      </c>
      <c r="H258" s="221">
        <v>14</v>
      </c>
      <c r="I258" s="12">
        <v>20.3</v>
      </c>
      <c r="J258" s="219">
        <v>5.9</v>
      </c>
      <c r="K258" s="11">
        <v>9.26</v>
      </c>
      <c r="L258" s="369">
        <v>7.19</v>
      </c>
      <c r="M258" s="112">
        <v>24.3</v>
      </c>
      <c r="N258" s="220">
        <v>7.6</v>
      </c>
      <c r="O258" s="12">
        <v>22.1</v>
      </c>
      <c r="P258" s="221">
        <v>25</v>
      </c>
      <c r="Q258" s="635">
        <v>64</v>
      </c>
      <c r="R258" s="220">
        <v>44</v>
      </c>
      <c r="S258" s="635">
        <v>96</v>
      </c>
      <c r="T258" s="220">
        <v>96</v>
      </c>
      <c r="U258" s="635">
        <v>64</v>
      </c>
      <c r="V258" s="220">
        <v>60</v>
      </c>
      <c r="W258" s="112">
        <v>32</v>
      </c>
      <c r="X258" s="220">
        <v>36</v>
      </c>
      <c r="Y258" s="11">
        <v>27.7</v>
      </c>
      <c r="Z258" s="636">
        <v>26.3</v>
      </c>
      <c r="AA258" s="12">
        <v>19.3</v>
      </c>
      <c r="AB258" s="221">
        <v>10.4</v>
      </c>
      <c r="AC258" s="643">
        <v>0.05</v>
      </c>
      <c r="AD258" s="507">
        <v>210</v>
      </c>
      <c r="AE258" s="674">
        <v>0</v>
      </c>
      <c r="AF258" s="639">
        <v>4459</v>
      </c>
      <c r="AG258" s="640">
        <v>2053</v>
      </c>
      <c r="AH258" s="641">
        <v>1830</v>
      </c>
      <c r="AI258" s="83" t="s">
        <v>24</v>
      </c>
      <c r="AJ258" s="3" t="s">
        <v>190</v>
      </c>
      <c r="AK258" s="921" t="s">
        <v>311</v>
      </c>
      <c r="AL258" s="11">
        <v>27.7</v>
      </c>
      <c r="AM258" s="221">
        <v>26.3</v>
      </c>
      <c r="AN258" s="12">
        <v>24.9</v>
      </c>
      <c r="AO258" s="221">
        <v>24.1</v>
      </c>
    </row>
    <row r="259" spans="1:41" x14ac:dyDescent="0.2">
      <c r="A259" s="1059"/>
      <c r="B259" s="330">
        <f>南八幡!B259</f>
        <v>45975</v>
      </c>
      <c r="C259" s="434" t="str">
        <f t="shared" si="97"/>
        <v>(金)</v>
      </c>
      <c r="D259" s="560" t="s">
        <v>405</v>
      </c>
      <c r="E259" s="503"/>
      <c r="F259" s="504">
        <v>9</v>
      </c>
      <c r="G259" s="11">
        <v>12.5</v>
      </c>
      <c r="H259" s="221">
        <v>13</v>
      </c>
      <c r="I259" s="12">
        <v>19.3</v>
      </c>
      <c r="J259" s="219">
        <v>7.4</v>
      </c>
      <c r="K259" s="11">
        <v>9.16</v>
      </c>
      <c r="L259" s="369">
        <v>7.18</v>
      </c>
      <c r="M259" s="112">
        <v>22.8</v>
      </c>
      <c r="N259" s="220">
        <v>8.6</v>
      </c>
      <c r="O259" s="12">
        <v>22.5</v>
      </c>
      <c r="P259" s="221">
        <v>24.2</v>
      </c>
      <c r="Q259" s="635">
        <v>60</v>
      </c>
      <c r="R259" s="220">
        <v>52</v>
      </c>
      <c r="S259" s="635">
        <v>106</v>
      </c>
      <c r="T259" s="220">
        <v>98</v>
      </c>
      <c r="U259" s="635">
        <v>66</v>
      </c>
      <c r="V259" s="220">
        <v>64</v>
      </c>
      <c r="W259" s="112">
        <v>40</v>
      </c>
      <c r="X259" s="220">
        <v>34</v>
      </c>
      <c r="Y259" s="11">
        <v>25.6</v>
      </c>
      <c r="Z259" s="636">
        <v>22</v>
      </c>
      <c r="AA259" s="12">
        <v>16.7</v>
      </c>
      <c r="AB259" s="221">
        <v>12.6</v>
      </c>
      <c r="AC259" s="643">
        <v>0</v>
      </c>
      <c r="AD259" s="507">
        <v>200</v>
      </c>
      <c r="AE259" s="674">
        <v>0</v>
      </c>
      <c r="AF259" s="639">
        <v>3716</v>
      </c>
      <c r="AG259" s="640">
        <v>2329</v>
      </c>
      <c r="AH259" s="641">
        <v>2074</v>
      </c>
      <c r="AI259" s="83" t="s">
        <v>24</v>
      </c>
      <c r="AJ259" s="3" t="s">
        <v>286</v>
      </c>
      <c r="AK259" s="921" t="s">
        <v>311</v>
      </c>
      <c r="AL259" s="11">
        <v>19.3</v>
      </c>
      <c r="AM259" s="221">
        <v>10.4</v>
      </c>
      <c r="AN259" s="12">
        <v>18.600000000000001</v>
      </c>
      <c r="AO259" s="221">
        <v>9.5</v>
      </c>
    </row>
    <row r="260" spans="1:41" x14ac:dyDescent="0.2">
      <c r="A260" s="1059"/>
      <c r="B260" s="330">
        <f>南八幡!B260</f>
        <v>45976</v>
      </c>
      <c r="C260" s="434" t="str">
        <f t="shared" si="97"/>
        <v>(土)</v>
      </c>
      <c r="D260" s="560" t="s">
        <v>405</v>
      </c>
      <c r="E260" s="503"/>
      <c r="F260" s="504">
        <v>11</v>
      </c>
      <c r="G260" s="11">
        <v>14</v>
      </c>
      <c r="H260" s="221">
        <v>15.5</v>
      </c>
      <c r="I260" s="12">
        <v>21.6</v>
      </c>
      <c r="J260" s="219">
        <v>7.3</v>
      </c>
      <c r="K260" s="11">
        <v>9.1999999999999993</v>
      </c>
      <c r="L260" s="369">
        <v>7.19</v>
      </c>
      <c r="M260" s="112">
        <v>24.9</v>
      </c>
      <c r="N260" s="220">
        <v>9.1</v>
      </c>
      <c r="O260" s="12">
        <v>22.8</v>
      </c>
      <c r="P260" s="221">
        <v>24.5</v>
      </c>
      <c r="Q260" s="635">
        <v>70</v>
      </c>
      <c r="R260" s="220">
        <v>52</v>
      </c>
      <c r="S260" s="635">
        <v>96</v>
      </c>
      <c r="T260" s="220">
        <v>98</v>
      </c>
      <c r="U260" s="635">
        <v>66</v>
      </c>
      <c r="V260" s="220">
        <v>64</v>
      </c>
      <c r="W260" s="112">
        <v>30</v>
      </c>
      <c r="X260" s="220">
        <v>34</v>
      </c>
      <c r="Y260" s="11">
        <v>27</v>
      </c>
      <c r="Z260" s="636">
        <v>25.6</v>
      </c>
      <c r="AA260" s="12">
        <v>19.3</v>
      </c>
      <c r="AB260" s="221">
        <v>11.1</v>
      </c>
      <c r="AC260" s="643">
        <v>0.05</v>
      </c>
      <c r="AD260" s="507">
        <v>200</v>
      </c>
      <c r="AE260" s="674">
        <v>0</v>
      </c>
      <c r="AF260" s="639">
        <v>3924</v>
      </c>
      <c r="AG260" s="640">
        <v>2413</v>
      </c>
      <c r="AH260" s="641">
        <v>1952</v>
      </c>
      <c r="AI260" s="83" t="s">
        <v>24</v>
      </c>
      <c r="AJ260" s="3" t="s">
        <v>287</v>
      </c>
      <c r="AK260" s="921" t="s">
        <v>311</v>
      </c>
      <c r="AL260" s="454"/>
      <c r="AM260" s="455">
        <v>0</v>
      </c>
      <c r="AN260" s="454"/>
      <c r="AO260" s="455">
        <v>0.05</v>
      </c>
    </row>
    <row r="261" spans="1:41" x14ac:dyDescent="0.2">
      <c r="A261" s="1059"/>
      <c r="B261" s="330">
        <f>南八幡!B261</f>
        <v>45977</v>
      </c>
      <c r="C261" s="434" t="str">
        <f t="shared" si="97"/>
        <v>(日)</v>
      </c>
      <c r="D261" s="560" t="s">
        <v>459</v>
      </c>
      <c r="E261" s="503"/>
      <c r="F261" s="504">
        <v>8</v>
      </c>
      <c r="G261" s="11">
        <v>12</v>
      </c>
      <c r="H261" s="221">
        <v>13.5</v>
      </c>
      <c r="I261" s="12">
        <v>29.8</v>
      </c>
      <c r="J261" s="219">
        <v>7.9</v>
      </c>
      <c r="K261" s="11">
        <v>9.4</v>
      </c>
      <c r="L261" s="369">
        <v>7.21</v>
      </c>
      <c r="M261" s="112">
        <v>20.8</v>
      </c>
      <c r="N261" s="220">
        <v>9.1999999999999993</v>
      </c>
      <c r="O261" s="12">
        <v>23.8</v>
      </c>
      <c r="P261" s="221">
        <v>27.3</v>
      </c>
      <c r="Q261" s="635">
        <v>70</v>
      </c>
      <c r="R261" s="220">
        <v>48</v>
      </c>
      <c r="S261" s="635">
        <v>96</v>
      </c>
      <c r="T261" s="220">
        <v>96</v>
      </c>
      <c r="U261" s="635">
        <v>64</v>
      </c>
      <c r="V261" s="220">
        <v>66</v>
      </c>
      <c r="W261" s="112">
        <v>32</v>
      </c>
      <c r="X261" s="220">
        <v>30</v>
      </c>
      <c r="Y261" s="11">
        <v>24.1</v>
      </c>
      <c r="Z261" s="636">
        <v>25.6</v>
      </c>
      <c r="AA261" s="12">
        <v>19.3</v>
      </c>
      <c r="AB261" s="221">
        <v>12</v>
      </c>
      <c r="AC261" s="643">
        <v>0.05</v>
      </c>
      <c r="AD261" s="507">
        <v>200</v>
      </c>
      <c r="AE261" s="674">
        <v>0</v>
      </c>
      <c r="AF261" s="639">
        <v>2972</v>
      </c>
      <c r="AG261" s="640">
        <v>2413</v>
      </c>
      <c r="AH261" s="641">
        <v>1830</v>
      </c>
      <c r="AI261" s="83" t="s">
        <v>24</v>
      </c>
      <c r="AJ261" s="3" t="s">
        <v>191</v>
      </c>
      <c r="AK261" s="921" t="s">
        <v>311</v>
      </c>
      <c r="AL261" s="112" t="s">
        <v>24</v>
      </c>
      <c r="AM261" s="220">
        <v>210</v>
      </c>
      <c r="AN261" s="274">
        <v>190</v>
      </c>
      <c r="AO261" s="220">
        <v>210</v>
      </c>
    </row>
    <row r="262" spans="1:41" x14ac:dyDescent="0.2">
      <c r="A262" s="1059"/>
      <c r="B262" s="330">
        <f>南八幡!B262</f>
        <v>45978</v>
      </c>
      <c r="C262" s="434" t="str">
        <f t="shared" si="97"/>
        <v>(月)</v>
      </c>
      <c r="D262" s="560" t="s">
        <v>405</v>
      </c>
      <c r="E262" s="503"/>
      <c r="F262" s="504">
        <v>11</v>
      </c>
      <c r="G262" s="11">
        <v>13.5</v>
      </c>
      <c r="H262" s="221">
        <v>13.5</v>
      </c>
      <c r="I262" s="12">
        <v>21</v>
      </c>
      <c r="J262" s="219">
        <v>7.2</v>
      </c>
      <c r="K262" s="11">
        <v>9.2100000000000009</v>
      </c>
      <c r="L262" s="369">
        <v>7.04</v>
      </c>
      <c r="M262" s="112">
        <v>21.5</v>
      </c>
      <c r="N262" s="220">
        <v>8</v>
      </c>
      <c r="O262" s="12">
        <v>24</v>
      </c>
      <c r="P262" s="221">
        <v>26.4</v>
      </c>
      <c r="Q262" s="635">
        <v>64</v>
      </c>
      <c r="R262" s="220">
        <v>44</v>
      </c>
      <c r="S262" s="635">
        <v>92</v>
      </c>
      <c r="T262" s="220">
        <v>90</v>
      </c>
      <c r="U262" s="635">
        <v>60</v>
      </c>
      <c r="V262" s="220">
        <v>60</v>
      </c>
      <c r="W262" s="112">
        <v>32</v>
      </c>
      <c r="X262" s="220">
        <v>30</v>
      </c>
      <c r="Y262" s="11">
        <v>24.9</v>
      </c>
      <c r="Z262" s="636">
        <v>24.1</v>
      </c>
      <c r="AA262" s="12">
        <v>18.600000000000001</v>
      </c>
      <c r="AB262" s="221">
        <v>11.7</v>
      </c>
      <c r="AC262" s="643">
        <v>0</v>
      </c>
      <c r="AD262" s="507">
        <v>210</v>
      </c>
      <c r="AE262" s="674">
        <v>0</v>
      </c>
      <c r="AF262" s="639">
        <v>3237</v>
      </c>
      <c r="AG262" s="640">
        <v>2469</v>
      </c>
      <c r="AH262" s="641">
        <v>2132</v>
      </c>
      <c r="AI262" s="83" t="s">
        <v>24</v>
      </c>
      <c r="AJ262" s="3" t="s">
        <v>192</v>
      </c>
      <c r="AK262" s="921" t="s">
        <v>311</v>
      </c>
      <c r="AL262" s="279" t="s">
        <v>24</v>
      </c>
      <c r="AM262" s="270">
        <v>0</v>
      </c>
      <c r="AN262" s="269">
        <v>0.45</v>
      </c>
      <c r="AO262" s="270">
        <v>0</v>
      </c>
    </row>
    <row r="263" spans="1:41" x14ac:dyDescent="0.2">
      <c r="A263" s="1059"/>
      <c r="B263" s="330">
        <f>南八幡!B263</f>
        <v>45979</v>
      </c>
      <c r="C263" s="434" t="str">
        <f t="shared" si="97"/>
        <v>(火)</v>
      </c>
      <c r="D263" s="560" t="s">
        <v>406</v>
      </c>
      <c r="E263" s="503"/>
      <c r="F263" s="504">
        <v>10</v>
      </c>
      <c r="G263" s="11">
        <v>13.5</v>
      </c>
      <c r="H263" s="221">
        <v>15</v>
      </c>
      <c r="I263" s="12">
        <v>21.2</v>
      </c>
      <c r="J263" s="219">
        <v>9.1999999999999993</v>
      </c>
      <c r="K263" s="11">
        <v>9.18</v>
      </c>
      <c r="L263" s="369">
        <v>7.14</v>
      </c>
      <c r="M263" s="112">
        <v>21.7</v>
      </c>
      <c r="N263" s="220">
        <v>9.1</v>
      </c>
      <c r="O263" s="12">
        <v>22.3</v>
      </c>
      <c r="P263" s="221">
        <v>26.5</v>
      </c>
      <c r="Q263" s="635">
        <v>64</v>
      </c>
      <c r="R263" s="220">
        <v>46</v>
      </c>
      <c r="S263" s="635">
        <v>93</v>
      </c>
      <c r="T263" s="220">
        <v>94</v>
      </c>
      <c r="U263" s="635">
        <v>62</v>
      </c>
      <c r="V263" s="220">
        <v>62</v>
      </c>
      <c r="W263" s="112">
        <v>31</v>
      </c>
      <c r="X263" s="220">
        <v>32</v>
      </c>
      <c r="Y263" s="11">
        <v>24.1</v>
      </c>
      <c r="Z263" s="636">
        <v>26.6</v>
      </c>
      <c r="AA263" s="12">
        <v>17.7</v>
      </c>
      <c r="AB263" s="221">
        <v>14.2</v>
      </c>
      <c r="AC263" s="643">
        <v>0.05</v>
      </c>
      <c r="AD263" s="507">
        <v>210</v>
      </c>
      <c r="AE263" s="674">
        <v>0</v>
      </c>
      <c r="AF263" s="639">
        <v>3076</v>
      </c>
      <c r="AG263" s="640">
        <v>2238</v>
      </c>
      <c r="AH263" s="641">
        <v>2074</v>
      </c>
      <c r="AI263" s="83" t="s">
        <v>24</v>
      </c>
      <c r="AJ263" s="3" t="s">
        <v>288</v>
      </c>
      <c r="AK263" s="921" t="s">
        <v>311</v>
      </c>
      <c r="AL263" s="280" t="s">
        <v>24</v>
      </c>
      <c r="AM263" s="281" t="s">
        <v>24</v>
      </c>
      <c r="AN263" s="267">
        <v>0</v>
      </c>
      <c r="AO263" s="268">
        <v>0</v>
      </c>
    </row>
    <row r="264" spans="1:41" x14ac:dyDescent="0.2">
      <c r="A264" s="1059"/>
      <c r="B264" s="330">
        <f>南八幡!B264</f>
        <v>45980</v>
      </c>
      <c r="C264" s="434" t="str">
        <f t="shared" si="97"/>
        <v>(水)</v>
      </c>
      <c r="D264" s="560" t="s">
        <v>405</v>
      </c>
      <c r="E264" s="503"/>
      <c r="F264" s="504">
        <v>5</v>
      </c>
      <c r="G264" s="11">
        <v>11</v>
      </c>
      <c r="H264" s="221">
        <v>13</v>
      </c>
      <c r="I264" s="12">
        <v>24.9</v>
      </c>
      <c r="J264" s="219">
        <v>8.1</v>
      </c>
      <c r="K264" s="11">
        <v>9.33</v>
      </c>
      <c r="L264" s="369">
        <v>7.03</v>
      </c>
      <c r="M264" s="112">
        <v>25</v>
      </c>
      <c r="N264" s="220">
        <v>8.5</v>
      </c>
      <c r="O264" s="12">
        <v>22.6</v>
      </c>
      <c r="P264" s="221">
        <v>26.7</v>
      </c>
      <c r="Q264" s="635">
        <v>64</v>
      </c>
      <c r="R264" s="220">
        <v>45</v>
      </c>
      <c r="S264" s="635">
        <v>90</v>
      </c>
      <c r="T264" s="220">
        <v>94</v>
      </c>
      <c r="U264" s="635">
        <v>64</v>
      </c>
      <c r="V264" s="220">
        <v>64</v>
      </c>
      <c r="W264" s="112">
        <v>26</v>
      </c>
      <c r="X264" s="220">
        <v>30</v>
      </c>
      <c r="Y264" s="11">
        <v>24.9</v>
      </c>
      <c r="Z264" s="636">
        <v>24.9</v>
      </c>
      <c r="AA264" s="12">
        <v>19.899999999999999</v>
      </c>
      <c r="AB264" s="221">
        <v>13</v>
      </c>
      <c r="AC264" s="643">
        <v>0.05</v>
      </c>
      <c r="AD264" s="507">
        <v>190</v>
      </c>
      <c r="AE264" s="674">
        <v>0</v>
      </c>
      <c r="AF264" s="639">
        <v>2926</v>
      </c>
      <c r="AG264" s="640">
        <v>2746</v>
      </c>
      <c r="AH264" s="641">
        <v>1952</v>
      </c>
      <c r="AI264" s="83" t="s">
        <v>24</v>
      </c>
      <c r="AJ264" s="3" t="s">
        <v>199</v>
      </c>
      <c r="AK264" s="921" t="s">
        <v>311</v>
      </c>
      <c r="AL264" s="11" t="s">
        <v>24</v>
      </c>
      <c r="AM264" s="219" t="s">
        <v>24</v>
      </c>
      <c r="AN264" s="274">
        <v>27.5</v>
      </c>
      <c r="AO264" s="286">
        <v>5.3</v>
      </c>
    </row>
    <row r="265" spans="1:41" x14ac:dyDescent="0.2">
      <c r="A265" s="1059"/>
      <c r="B265" s="330">
        <f>南八幡!B265</f>
        <v>45981</v>
      </c>
      <c r="C265" s="434" t="str">
        <f t="shared" si="97"/>
        <v>(木)</v>
      </c>
      <c r="D265" s="560" t="s">
        <v>416</v>
      </c>
      <c r="E265" s="503">
        <v>0.1</v>
      </c>
      <c r="F265" s="504">
        <v>7</v>
      </c>
      <c r="G265" s="11">
        <v>11</v>
      </c>
      <c r="H265" s="221">
        <v>12.5</v>
      </c>
      <c r="I265" s="12">
        <v>23.3</v>
      </c>
      <c r="J265" s="219">
        <v>7.2</v>
      </c>
      <c r="K265" s="11">
        <v>9.56</v>
      </c>
      <c r="L265" s="369">
        <v>7.04</v>
      </c>
      <c r="M265" s="112">
        <v>23.2</v>
      </c>
      <c r="N265" s="220">
        <v>8.4</v>
      </c>
      <c r="O265" s="12">
        <v>21.4</v>
      </c>
      <c r="P265" s="221">
        <v>24.4</v>
      </c>
      <c r="Q265" s="635">
        <v>58</v>
      </c>
      <c r="R265" s="220">
        <v>35</v>
      </c>
      <c r="S265" s="635">
        <v>88</v>
      </c>
      <c r="T265" s="220">
        <v>86</v>
      </c>
      <c r="U265" s="635">
        <v>62</v>
      </c>
      <c r="V265" s="220">
        <v>53</v>
      </c>
      <c r="W265" s="112">
        <v>26</v>
      </c>
      <c r="X265" s="220">
        <v>33</v>
      </c>
      <c r="Y265" s="11">
        <v>23.1</v>
      </c>
      <c r="Z265" s="636">
        <v>24.9</v>
      </c>
      <c r="AA265" s="12">
        <v>19</v>
      </c>
      <c r="AB265" s="221">
        <v>11.4</v>
      </c>
      <c r="AC265" s="643">
        <v>0.1</v>
      </c>
      <c r="AD265" s="507">
        <v>180</v>
      </c>
      <c r="AE265" s="674">
        <v>0</v>
      </c>
      <c r="AF265" s="639">
        <v>3901</v>
      </c>
      <c r="AG265" s="640">
        <v>3245</v>
      </c>
      <c r="AH265" s="641">
        <v>2074</v>
      </c>
      <c r="AI265" s="83" t="s">
        <v>24</v>
      </c>
      <c r="AJ265" s="3" t="s">
        <v>289</v>
      </c>
      <c r="AK265" s="921"/>
      <c r="AL265" s="11" t="s">
        <v>24</v>
      </c>
      <c r="AM265" s="219" t="s">
        <v>24</v>
      </c>
      <c r="AN265" s="136">
        <v>1.01</v>
      </c>
      <c r="AO265" s="224">
        <v>-1.94</v>
      </c>
    </row>
    <row r="266" spans="1:41" x14ac:dyDescent="0.2">
      <c r="A266" s="1059"/>
      <c r="B266" s="330">
        <f>南八幡!B266</f>
        <v>45982</v>
      </c>
      <c r="C266" s="434" t="str">
        <f t="shared" si="97"/>
        <v>(金)</v>
      </c>
      <c r="D266" s="560" t="s">
        <v>405</v>
      </c>
      <c r="E266" s="503"/>
      <c r="F266" s="504">
        <v>6</v>
      </c>
      <c r="G266" s="11">
        <v>12</v>
      </c>
      <c r="H266" s="221">
        <v>13</v>
      </c>
      <c r="I266" s="12">
        <v>26.5</v>
      </c>
      <c r="J266" s="219">
        <v>7.9</v>
      </c>
      <c r="K266" s="11">
        <v>9.64</v>
      </c>
      <c r="L266" s="369">
        <v>7.02</v>
      </c>
      <c r="M266" s="112">
        <v>26.1</v>
      </c>
      <c r="N266" s="220">
        <v>8</v>
      </c>
      <c r="O266" s="12">
        <v>24.8</v>
      </c>
      <c r="P266" s="221">
        <v>27.4</v>
      </c>
      <c r="Q266" s="635">
        <v>61</v>
      </c>
      <c r="R266" s="220">
        <v>40</v>
      </c>
      <c r="S266" s="635">
        <v>94</v>
      </c>
      <c r="T266" s="220">
        <v>96</v>
      </c>
      <c r="U266" s="635">
        <v>60</v>
      </c>
      <c r="V266" s="220">
        <v>66</v>
      </c>
      <c r="W266" s="112">
        <v>34</v>
      </c>
      <c r="X266" s="220">
        <v>30</v>
      </c>
      <c r="Y266" s="11">
        <v>24.1</v>
      </c>
      <c r="Z266" s="636">
        <v>24.9</v>
      </c>
      <c r="AA266" s="12">
        <v>22.1</v>
      </c>
      <c r="AB266" s="221">
        <v>11.1</v>
      </c>
      <c r="AC266" s="643">
        <v>0.05</v>
      </c>
      <c r="AD266" s="507">
        <v>200</v>
      </c>
      <c r="AE266" s="674">
        <v>0</v>
      </c>
      <c r="AF266" s="639">
        <v>3530</v>
      </c>
      <c r="AG266" s="640">
        <v>3078</v>
      </c>
      <c r="AH266" s="641">
        <v>1502</v>
      </c>
      <c r="AI266" s="83" t="s">
        <v>24</v>
      </c>
      <c r="AJ266" s="3" t="s">
        <v>14</v>
      </c>
      <c r="AK266" s="921" t="s">
        <v>311</v>
      </c>
      <c r="AL266" s="136">
        <v>10</v>
      </c>
      <c r="AM266" s="224">
        <v>6.1</v>
      </c>
      <c r="AN266" s="136">
        <v>9.6</v>
      </c>
      <c r="AO266" s="224">
        <v>5.2</v>
      </c>
    </row>
    <row r="267" spans="1:41" x14ac:dyDescent="0.2">
      <c r="A267" s="1059"/>
      <c r="B267" s="330">
        <f>南八幡!B267</f>
        <v>45983</v>
      </c>
      <c r="C267" s="434" t="str">
        <f t="shared" si="97"/>
        <v>(土)</v>
      </c>
      <c r="D267" s="560" t="s">
        <v>405</v>
      </c>
      <c r="E267" s="503"/>
      <c r="F267" s="504">
        <v>5</v>
      </c>
      <c r="G267" s="11">
        <v>13</v>
      </c>
      <c r="H267" s="221">
        <v>12</v>
      </c>
      <c r="I267" s="12">
        <v>23.2</v>
      </c>
      <c r="J267" s="219">
        <v>6.4</v>
      </c>
      <c r="K267" s="11">
        <v>9.34</v>
      </c>
      <c r="L267" s="369">
        <v>6.98</v>
      </c>
      <c r="M267" s="112">
        <v>23.5</v>
      </c>
      <c r="N267" s="220">
        <v>8.1999999999999993</v>
      </c>
      <c r="O267" s="12">
        <v>22</v>
      </c>
      <c r="P267" s="221">
        <v>27.1</v>
      </c>
      <c r="Q267" s="635">
        <v>68</v>
      </c>
      <c r="R267" s="220">
        <v>36</v>
      </c>
      <c r="S267" s="635">
        <v>90</v>
      </c>
      <c r="T267" s="220">
        <v>90</v>
      </c>
      <c r="U267" s="635">
        <v>54</v>
      </c>
      <c r="V267" s="220">
        <v>56</v>
      </c>
      <c r="W267" s="112">
        <v>36</v>
      </c>
      <c r="X267" s="220">
        <v>34</v>
      </c>
      <c r="Y267" s="11">
        <v>24.1</v>
      </c>
      <c r="Z267" s="636">
        <v>27</v>
      </c>
      <c r="AA267" s="12">
        <v>19.899999999999999</v>
      </c>
      <c r="AB267" s="221">
        <v>13.7</v>
      </c>
      <c r="AC267" s="643">
        <v>0.05</v>
      </c>
      <c r="AD267" s="507">
        <v>200</v>
      </c>
      <c r="AE267" s="674">
        <v>0</v>
      </c>
      <c r="AF267" s="639">
        <v>3345</v>
      </c>
      <c r="AG267" s="640">
        <v>2829</v>
      </c>
      <c r="AH267" s="641">
        <v>1830</v>
      </c>
      <c r="AI267" s="83" t="s">
        <v>24</v>
      </c>
      <c r="AJ267" s="3" t="s">
        <v>15</v>
      </c>
      <c r="AK267" s="921" t="s">
        <v>311</v>
      </c>
      <c r="AL267" s="136">
        <v>6.2</v>
      </c>
      <c r="AM267" s="224">
        <v>2.2000000000000002</v>
      </c>
      <c r="AN267" s="13" t="s">
        <v>24</v>
      </c>
      <c r="AO267" s="223" t="s">
        <v>24</v>
      </c>
    </row>
    <row r="268" spans="1:41" x14ac:dyDescent="0.2">
      <c r="A268" s="1059"/>
      <c r="B268" s="330">
        <f>南八幡!B268</f>
        <v>45984</v>
      </c>
      <c r="C268" s="434" t="str">
        <f t="shared" si="97"/>
        <v>(日)</v>
      </c>
      <c r="D268" s="560" t="s">
        <v>437</v>
      </c>
      <c r="E268" s="503">
        <v>0.2</v>
      </c>
      <c r="F268" s="504">
        <v>9</v>
      </c>
      <c r="G268" s="11">
        <v>12.5</v>
      </c>
      <c r="H268" s="221">
        <v>13</v>
      </c>
      <c r="I268" s="12">
        <v>21.4</v>
      </c>
      <c r="J268" s="219">
        <v>6</v>
      </c>
      <c r="K268" s="11">
        <v>9.6</v>
      </c>
      <c r="L268" s="369">
        <v>6.89</v>
      </c>
      <c r="M268" s="112">
        <v>22.9</v>
      </c>
      <c r="N268" s="220">
        <v>7.5</v>
      </c>
      <c r="O268" s="12">
        <v>21.9</v>
      </c>
      <c r="P268" s="221">
        <v>26</v>
      </c>
      <c r="Q268" s="635">
        <v>60</v>
      </c>
      <c r="R268" s="220">
        <v>35</v>
      </c>
      <c r="S268" s="635">
        <v>84</v>
      </c>
      <c r="T268" s="220">
        <v>86</v>
      </c>
      <c r="U268" s="635">
        <v>52</v>
      </c>
      <c r="V268" s="220">
        <v>52</v>
      </c>
      <c r="W268" s="112">
        <v>32</v>
      </c>
      <c r="X268" s="220">
        <v>34</v>
      </c>
      <c r="Y268" s="11">
        <v>24.9</v>
      </c>
      <c r="Z268" s="636">
        <v>24.1</v>
      </c>
      <c r="AA268" s="12">
        <v>18.600000000000001</v>
      </c>
      <c r="AB268" s="221">
        <v>9.5</v>
      </c>
      <c r="AC268" s="643">
        <v>0.05</v>
      </c>
      <c r="AD268" s="507">
        <v>210</v>
      </c>
      <c r="AE268" s="674">
        <v>0</v>
      </c>
      <c r="AF268" s="639">
        <v>3530</v>
      </c>
      <c r="AG268" s="640">
        <v>2995</v>
      </c>
      <c r="AH268" s="641">
        <v>2196</v>
      </c>
      <c r="AI268" s="83" t="s">
        <v>24</v>
      </c>
      <c r="AJ268" s="3" t="s">
        <v>193</v>
      </c>
      <c r="AK268" s="921" t="s">
        <v>311</v>
      </c>
      <c r="AL268" s="136">
        <v>15</v>
      </c>
      <c r="AM268" s="224">
        <v>12</v>
      </c>
      <c r="AN268" s="13" t="s">
        <v>24</v>
      </c>
      <c r="AO268" s="223" t="s">
        <v>24</v>
      </c>
    </row>
    <row r="269" spans="1:41" x14ac:dyDescent="0.2">
      <c r="A269" s="1059"/>
      <c r="B269" s="330">
        <f>南八幡!B269</f>
        <v>45985</v>
      </c>
      <c r="C269" s="434" t="str">
        <f t="shared" si="97"/>
        <v>(月)</v>
      </c>
      <c r="D269" s="560" t="s">
        <v>416</v>
      </c>
      <c r="E269" s="503">
        <v>0.1</v>
      </c>
      <c r="F269" s="504">
        <v>6</v>
      </c>
      <c r="G269" s="11">
        <v>12</v>
      </c>
      <c r="H269" s="221">
        <v>13</v>
      </c>
      <c r="I269" s="12">
        <v>26.4</v>
      </c>
      <c r="J269" s="219">
        <v>4.8</v>
      </c>
      <c r="K269" s="11">
        <v>9.4600000000000009</v>
      </c>
      <c r="L269" s="369">
        <v>6.72</v>
      </c>
      <c r="M269" s="112">
        <v>19.8</v>
      </c>
      <c r="N269" s="220">
        <v>7.5</v>
      </c>
      <c r="O269" s="12">
        <v>21.2</v>
      </c>
      <c r="P269" s="221">
        <v>26.1</v>
      </c>
      <c r="Q269" s="635">
        <v>62</v>
      </c>
      <c r="R269" s="220">
        <v>40</v>
      </c>
      <c r="S269" s="635">
        <v>86</v>
      </c>
      <c r="T269" s="220">
        <v>91</v>
      </c>
      <c r="U269" s="635">
        <v>50</v>
      </c>
      <c r="V269" s="220">
        <v>54</v>
      </c>
      <c r="W269" s="112">
        <v>36</v>
      </c>
      <c r="X269" s="220">
        <v>37</v>
      </c>
      <c r="Y269" s="11">
        <v>25.6</v>
      </c>
      <c r="Z269" s="636">
        <v>27</v>
      </c>
      <c r="AA269" s="12">
        <v>19.899999999999999</v>
      </c>
      <c r="AB269" s="221">
        <v>13</v>
      </c>
      <c r="AC269" s="643">
        <v>0</v>
      </c>
      <c r="AD269" s="507">
        <v>210</v>
      </c>
      <c r="AE269" s="674">
        <v>0</v>
      </c>
      <c r="AF269" s="639">
        <v>4088</v>
      </c>
      <c r="AG269" s="640">
        <v>3079</v>
      </c>
      <c r="AH269" s="641">
        <v>1952</v>
      </c>
      <c r="AI269" s="83" t="s">
        <v>24</v>
      </c>
      <c r="AJ269" s="3" t="s">
        <v>16</v>
      </c>
      <c r="AK269" s="921" t="s">
        <v>311</v>
      </c>
      <c r="AL269" s="303">
        <v>0</v>
      </c>
      <c r="AM269" s="304">
        <v>0.18</v>
      </c>
      <c r="AN269" s="282" t="s">
        <v>24</v>
      </c>
      <c r="AO269" s="283" t="s">
        <v>24</v>
      </c>
    </row>
    <row r="270" spans="1:41" x14ac:dyDescent="0.2">
      <c r="A270" s="1059"/>
      <c r="B270" s="330">
        <f>南八幡!B270</f>
        <v>45986</v>
      </c>
      <c r="C270" s="434" t="str">
        <f t="shared" si="97"/>
        <v>(火)</v>
      </c>
      <c r="D270" s="560" t="s">
        <v>437</v>
      </c>
      <c r="E270" s="503">
        <v>0.7</v>
      </c>
      <c r="F270" s="504">
        <v>9</v>
      </c>
      <c r="G270" s="11">
        <v>13.5</v>
      </c>
      <c r="H270" s="221">
        <v>14.5</v>
      </c>
      <c r="I270" s="12">
        <v>21.5</v>
      </c>
      <c r="J270" s="219">
        <v>5.7</v>
      </c>
      <c r="K270" s="11">
        <v>9.59</v>
      </c>
      <c r="L270" s="369">
        <v>6.85</v>
      </c>
      <c r="M270" s="112">
        <v>22.8</v>
      </c>
      <c r="N270" s="220">
        <v>6</v>
      </c>
      <c r="O270" s="12">
        <v>24.1</v>
      </c>
      <c r="P270" s="221">
        <v>27.1</v>
      </c>
      <c r="Q270" s="635">
        <v>58</v>
      </c>
      <c r="R270" s="220">
        <v>35</v>
      </c>
      <c r="S270" s="635">
        <v>86</v>
      </c>
      <c r="T270" s="220">
        <v>89</v>
      </c>
      <c r="U270" s="635">
        <v>51</v>
      </c>
      <c r="V270" s="220">
        <v>54</v>
      </c>
      <c r="W270" s="112">
        <v>35</v>
      </c>
      <c r="X270" s="220">
        <v>35</v>
      </c>
      <c r="Y270" s="11">
        <v>25.6</v>
      </c>
      <c r="Z270" s="636">
        <v>28.8</v>
      </c>
      <c r="AA270" s="12">
        <v>19.3</v>
      </c>
      <c r="AB270" s="221">
        <v>11.2</v>
      </c>
      <c r="AC270" s="643">
        <v>0.05</v>
      </c>
      <c r="AD270" s="507">
        <v>210</v>
      </c>
      <c r="AE270" s="674">
        <v>0</v>
      </c>
      <c r="AF270" s="639">
        <v>3902</v>
      </c>
      <c r="AG270" s="640">
        <v>2749</v>
      </c>
      <c r="AH270" s="641">
        <v>2318</v>
      </c>
      <c r="AI270" s="83" t="s">
        <v>24</v>
      </c>
      <c r="AJ270" s="3" t="s">
        <v>195</v>
      </c>
      <c r="AK270" s="921" t="s">
        <v>311</v>
      </c>
      <c r="AL270" s="138">
        <v>2</v>
      </c>
      <c r="AM270" s="225">
        <v>1.6</v>
      </c>
      <c r="AN270" s="13" t="s">
        <v>24</v>
      </c>
      <c r="AO270" s="223" t="s">
        <v>24</v>
      </c>
    </row>
    <row r="271" spans="1:41" x14ac:dyDescent="0.2">
      <c r="A271" s="1059"/>
      <c r="B271" s="330">
        <f>南八幡!B271</f>
        <v>45987</v>
      </c>
      <c r="C271" s="434" t="str">
        <f t="shared" si="97"/>
        <v>(水)</v>
      </c>
      <c r="D271" s="560" t="s">
        <v>405</v>
      </c>
      <c r="E271" s="503"/>
      <c r="F271" s="504">
        <v>5</v>
      </c>
      <c r="G271" s="11">
        <v>11</v>
      </c>
      <c r="H271" s="221">
        <v>12.5</v>
      </c>
      <c r="I271" s="12">
        <v>22.1</v>
      </c>
      <c r="J271" s="219">
        <v>4.4000000000000004</v>
      </c>
      <c r="K271" s="11">
        <v>9.23</v>
      </c>
      <c r="L271" s="369">
        <v>6.86</v>
      </c>
      <c r="M271" s="112">
        <v>22.5</v>
      </c>
      <c r="N271" s="220">
        <v>5.5</v>
      </c>
      <c r="O271" s="12">
        <v>22.9</v>
      </c>
      <c r="P271" s="221">
        <v>25.6</v>
      </c>
      <c r="Q271" s="635">
        <v>68</v>
      </c>
      <c r="R271" s="220">
        <v>40</v>
      </c>
      <c r="S271" s="635">
        <v>86</v>
      </c>
      <c r="T271" s="220">
        <v>96</v>
      </c>
      <c r="U271" s="635">
        <v>56</v>
      </c>
      <c r="V271" s="220">
        <v>52</v>
      </c>
      <c r="W271" s="112">
        <v>30</v>
      </c>
      <c r="X271" s="220">
        <v>44</v>
      </c>
      <c r="Y271" s="11">
        <v>26.3</v>
      </c>
      <c r="Z271" s="636">
        <v>27</v>
      </c>
      <c r="AA271" s="12">
        <v>18.600000000000001</v>
      </c>
      <c r="AB271" s="221">
        <v>11.1</v>
      </c>
      <c r="AC271" s="643">
        <v>0.05</v>
      </c>
      <c r="AD271" s="507">
        <v>190</v>
      </c>
      <c r="AE271" s="674">
        <v>0</v>
      </c>
      <c r="AF271" s="639">
        <v>3344</v>
      </c>
      <c r="AG271" s="640">
        <v>2913</v>
      </c>
      <c r="AH271" s="641">
        <v>1952</v>
      </c>
      <c r="AI271" s="83" t="s">
        <v>24</v>
      </c>
      <c r="AJ271" s="3" t="s">
        <v>196</v>
      </c>
      <c r="AK271" s="921" t="s">
        <v>311</v>
      </c>
      <c r="AL271" s="305">
        <v>0.11</v>
      </c>
      <c r="AM271" s="306">
        <v>0</v>
      </c>
      <c r="AN271" s="284" t="s">
        <v>24</v>
      </c>
      <c r="AO271" s="285" t="s">
        <v>24</v>
      </c>
    </row>
    <row r="272" spans="1:41" x14ac:dyDescent="0.2">
      <c r="A272" s="1059"/>
      <c r="B272" s="330">
        <f>南八幡!B272</f>
        <v>45988</v>
      </c>
      <c r="C272" s="434" t="str">
        <f t="shared" si="97"/>
        <v>(木)</v>
      </c>
      <c r="D272" s="560" t="s">
        <v>405</v>
      </c>
      <c r="E272" s="503"/>
      <c r="F272" s="504">
        <v>8</v>
      </c>
      <c r="G272" s="11">
        <v>11</v>
      </c>
      <c r="H272" s="221">
        <v>13</v>
      </c>
      <c r="I272" s="12">
        <v>16.899999999999999</v>
      </c>
      <c r="J272" s="219">
        <v>4.5</v>
      </c>
      <c r="K272" s="11">
        <v>9.4</v>
      </c>
      <c r="L272" s="369">
        <v>7.11</v>
      </c>
      <c r="M272" s="112">
        <v>24.2</v>
      </c>
      <c r="N272" s="220">
        <v>10.3</v>
      </c>
      <c r="O272" s="12">
        <v>24.4</v>
      </c>
      <c r="P272" s="221">
        <v>26.1</v>
      </c>
      <c r="Q272" s="635">
        <v>75</v>
      </c>
      <c r="R272" s="220">
        <v>46</v>
      </c>
      <c r="S272" s="635">
        <v>110</v>
      </c>
      <c r="T272" s="220">
        <v>94</v>
      </c>
      <c r="U272" s="635">
        <v>60</v>
      </c>
      <c r="V272" s="220">
        <v>54</v>
      </c>
      <c r="W272" s="112">
        <v>50</v>
      </c>
      <c r="X272" s="220">
        <v>40</v>
      </c>
      <c r="Y272" s="11">
        <v>28.4</v>
      </c>
      <c r="Z272" s="636">
        <v>28.4</v>
      </c>
      <c r="AA272" s="12">
        <v>19.899999999999999</v>
      </c>
      <c r="AB272" s="221">
        <v>13.4</v>
      </c>
      <c r="AC272" s="643">
        <v>0.1</v>
      </c>
      <c r="AD272" s="507">
        <v>190</v>
      </c>
      <c r="AE272" s="674">
        <v>0</v>
      </c>
      <c r="AF272" s="639">
        <v>3345</v>
      </c>
      <c r="AG272" s="640">
        <v>2391</v>
      </c>
      <c r="AH272" s="641">
        <v>2074</v>
      </c>
      <c r="AI272" s="83" t="s">
        <v>24</v>
      </c>
      <c r="AJ272" s="3" t="s">
        <v>197</v>
      </c>
      <c r="AK272" s="921" t="s">
        <v>311</v>
      </c>
      <c r="AL272" s="136">
        <v>28</v>
      </c>
      <c r="AM272" s="224">
        <v>49</v>
      </c>
      <c r="AN272" s="11" t="s">
        <v>24</v>
      </c>
      <c r="AO272" s="219" t="s">
        <v>24</v>
      </c>
    </row>
    <row r="273" spans="1:41" x14ac:dyDescent="0.2">
      <c r="A273" s="1059"/>
      <c r="B273" s="330">
        <f>南八幡!B273</f>
        <v>45989</v>
      </c>
      <c r="C273" s="434" t="str">
        <f t="shared" si="97"/>
        <v>(金)</v>
      </c>
      <c r="D273" s="560" t="s">
        <v>405</v>
      </c>
      <c r="E273" s="503"/>
      <c r="F273" s="504">
        <v>10</v>
      </c>
      <c r="G273" s="11">
        <v>13</v>
      </c>
      <c r="H273" s="221">
        <v>13.5</v>
      </c>
      <c r="I273" s="12">
        <v>20.8</v>
      </c>
      <c r="J273" s="219">
        <v>7.8</v>
      </c>
      <c r="K273" s="11">
        <v>9.5500000000000007</v>
      </c>
      <c r="L273" s="369">
        <v>7.13</v>
      </c>
      <c r="M273" s="112">
        <v>25.7</v>
      </c>
      <c r="N273" s="220">
        <v>10.5</v>
      </c>
      <c r="O273" s="12">
        <v>26.6</v>
      </c>
      <c r="P273" s="221">
        <v>26.2</v>
      </c>
      <c r="Q273" s="635">
        <v>68</v>
      </c>
      <c r="R273" s="220">
        <v>50</v>
      </c>
      <c r="S273" s="635">
        <v>95</v>
      </c>
      <c r="T273" s="220">
        <v>96</v>
      </c>
      <c r="U273" s="635">
        <v>59</v>
      </c>
      <c r="V273" s="220">
        <v>58</v>
      </c>
      <c r="W273" s="112">
        <v>36</v>
      </c>
      <c r="X273" s="220">
        <v>38</v>
      </c>
      <c r="Y273" s="11">
        <v>27.7</v>
      </c>
      <c r="Z273" s="636">
        <v>27.7</v>
      </c>
      <c r="AA273" s="12">
        <v>18.600000000000001</v>
      </c>
      <c r="AB273" s="221">
        <v>12.3</v>
      </c>
      <c r="AC273" s="643">
        <v>0</v>
      </c>
      <c r="AD273" s="507">
        <v>200</v>
      </c>
      <c r="AE273" s="674">
        <v>0</v>
      </c>
      <c r="AF273" s="639">
        <v>3049</v>
      </c>
      <c r="AG273" s="640">
        <v>2308</v>
      </c>
      <c r="AH273" s="641">
        <v>2196</v>
      </c>
      <c r="AI273" s="83" t="s">
        <v>24</v>
      </c>
      <c r="AJ273" s="3" t="s">
        <v>17</v>
      </c>
      <c r="AK273" s="921" t="s">
        <v>311</v>
      </c>
      <c r="AL273" s="136">
        <v>8.4</v>
      </c>
      <c r="AM273" s="224">
        <v>8.5</v>
      </c>
      <c r="AN273" s="11" t="s">
        <v>24</v>
      </c>
      <c r="AO273" s="219" t="s">
        <v>24</v>
      </c>
    </row>
    <row r="274" spans="1:41" x14ac:dyDescent="0.2">
      <c r="A274" s="1059"/>
      <c r="B274" s="330">
        <f>南八幡!B274</f>
        <v>45990</v>
      </c>
      <c r="C274" s="434" t="str">
        <f t="shared" si="97"/>
        <v>(土)</v>
      </c>
      <c r="D274" s="560" t="s">
        <v>408</v>
      </c>
      <c r="E274" s="503"/>
      <c r="F274" s="504">
        <v>11</v>
      </c>
      <c r="G274" s="11">
        <v>13.5</v>
      </c>
      <c r="H274" s="221">
        <v>14</v>
      </c>
      <c r="I274" s="12">
        <v>19</v>
      </c>
      <c r="J274" s="219">
        <v>7.4</v>
      </c>
      <c r="K274" s="11">
        <v>9.58</v>
      </c>
      <c r="L274" s="369">
        <v>7.1</v>
      </c>
      <c r="M274" s="112">
        <v>17.3</v>
      </c>
      <c r="N274" s="220">
        <v>10.4</v>
      </c>
      <c r="O274" s="12">
        <v>23.5</v>
      </c>
      <c r="P274" s="221">
        <v>28.4</v>
      </c>
      <c r="Q274" s="635">
        <v>72</v>
      </c>
      <c r="R274" s="220">
        <v>44</v>
      </c>
      <c r="S274" s="635">
        <v>106</v>
      </c>
      <c r="T274" s="220">
        <v>96</v>
      </c>
      <c r="U274" s="635">
        <v>54</v>
      </c>
      <c r="V274" s="220">
        <v>57</v>
      </c>
      <c r="W274" s="112">
        <v>52</v>
      </c>
      <c r="X274" s="220">
        <v>39</v>
      </c>
      <c r="Y274" s="11">
        <v>29.8</v>
      </c>
      <c r="Z274" s="636">
        <v>29.5</v>
      </c>
      <c r="AA274" s="12">
        <v>23.7</v>
      </c>
      <c r="AB274" s="221">
        <v>12.6</v>
      </c>
      <c r="AC274" s="643">
        <v>0</v>
      </c>
      <c r="AD274" s="507">
        <v>190</v>
      </c>
      <c r="AE274" s="674">
        <v>0</v>
      </c>
      <c r="AF274" s="639">
        <v>3345</v>
      </c>
      <c r="AG274" s="640">
        <v>2912</v>
      </c>
      <c r="AH274" s="641">
        <v>1624</v>
      </c>
      <c r="AI274" s="83" t="s">
        <v>24</v>
      </c>
      <c r="AJ274" s="288"/>
      <c r="AK274" s="921"/>
      <c r="AL274" s="354"/>
      <c r="AM274" s="219"/>
      <c r="AN274" s="354"/>
      <c r="AO274" s="219"/>
    </row>
    <row r="275" spans="1:41" x14ac:dyDescent="0.2">
      <c r="A275" s="1059"/>
      <c r="B275" s="330">
        <f>南八幡!B275</f>
        <v>45991</v>
      </c>
      <c r="C275" s="434" t="str">
        <f t="shared" si="97"/>
        <v>(日)</v>
      </c>
      <c r="D275" s="563" t="s">
        <v>405</v>
      </c>
      <c r="E275" s="526"/>
      <c r="F275" s="564">
        <v>7</v>
      </c>
      <c r="G275" s="368">
        <v>11.5</v>
      </c>
      <c r="H275" s="565">
        <v>13.5</v>
      </c>
      <c r="I275" s="566">
        <v>23.5</v>
      </c>
      <c r="J275" s="298">
        <v>7.2</v>
      </c>
      <c r="K275" s="368">
        <v>9.51</v>
      </c>
      <c r="L275" s="371">
        <v>7.16</v>
      </c>
      <c r="M275" s="688">
        <v>21.5</v>
      </c>
      <c r="N275" s="567">
        <v>7.5</v>
      </c>
      <c r="O275" s="566">
        <v>25.2</v>
      </c>
      <c r="P275" s="565">
        <v>27.5</v>
      </c>
      <c r="Q275" s="689">
        <v>73</v>
      </c>
      <c r="R275" s="567">
        <v>47</v>
      </c>
      <c r="S275" s="689">
        <v>105</v>
      </c>
      <c r="T275" s="567">
        <v>105</v>
      </c>
      <c r="U275" s="689">
        <v>59</v>
      </c>
      <c r="V275" s="567">
        <v>56</v>
      </c>
      <c r="W275" s="688">
        <v>46</v>
      </c>
      <c r="X275" s="567">
        <v>49</v>
      </c>
      <c r="Y275" s="368">
        <v>28</v>
      </c>
      <c r="Z275" s="690">
        <v>30.2</v>
      </c>
      <c r="AA275" s="566">
        <v>20.2</v>
      </c>
      <c r="AB275" s="565">
        <v>12.5</v>
      </c>
      <c r="AC275" s="691">
        <v>0</v>
      </c>
      <c r="AD275" s="569">
        <v>200</v>
      </c>
      <c r="AE275" s="692">
        <v>0</v>
      </c>
      <c r="AF275" s="574">
        <v>2787</v>
      </c>
      <c r="AG275" s="693">
        <v>2829</v>
      </c>
      <c r="AH275" s="694">
        <v>2074</v>
      </c>
      <c r="AI275" s="83" t="s">
        <v>24</v>
      </c>
      <c r="AJ275" s="291"/>
      <c r="AK275" s="346"/>
      <c r="AL275" s="370"/>
      <c r="AM275" s="298"/>
      <c r="AN275" s="370"/>
      <c r="AO275" s="298"/>
    </row>
    <row r="276" spans="1:41" s="1" customFormat="1" ht="13.5" customHeight="1" x14ac:dyDescent="0.2">
      <c r="A276" s="1059"/>
      <c r="B276" s="1051" t="s">
        <v>238</v>
      </c>
      <c r="C276" s="1051"/>
      <c r="D276" s="508"/>
      <c r="E276" s="493">
        <f>MAX(E246:E275)</f>
        <v>26.4</v>
      </c>
      <c r="F276" s="509">
        <f t="shared" ref="F276:AH276" si="98">IF(COUNT(F246:F275)=0,"",MAX(F246:F275))</f>
        <v>17</v>
      </c>
      <c r="G276" s="10">
        <f t="shared" si="98"/>
        <v>17</v>
      </c>
      <c r="H276" s="218">
        <f t="shared" si="98"/>
        <v>17</v>
      </c>
      <c r="I276" s="495">
        <f t="shared" si="98"/>
        <v>34.700000000000003</v>
      </c>
      <c r="J276" s="496">
        <f t="shared" si="98"/>
        <v>9.1999999999999993</v>
      </c>
      <c r="K276" s="10">
        <f t="shared" si="98"/>
        <v>9.64</v>
      </c>
      <c r="L276" s="644">
        <f t="shared" si="98"/>
        <v>7.26</v>
      </c>
      <c r="M276" s="628">
        <f>IF(COUNT(M246:M275)=0,"",MAX(M246:M275))</f>
        <v>35.200000000000003</v>
      </c>
      <c r="N276" s="627">
        <f>IF(COUNT(N246:N275)=0,"",MAX(N246:N275))</f>
        <v>10.5</v>
      </c>
      <c r="O276" s="495">
        <f t="shared" si="98"/>
        <v>27.1</v>
      </c>
      <c r="P276" s="496">
        <f t="shared" si="98"/>
        <v>28.4</v>
      </c>
      <c r="Q276" s="627">
        <f t="shared" ref="Q276" si="99">IF(COUNT(Q246:Q275)=0,"",MAX(Q246:Q275))</f>
        <v>76</v>
      </c>
      <c r="R276" s="497">
        <f t="shared" si="98"/>
        <v>54</v>
      </c>
      <c r="S276" s="497">
        <f t="shared" ref="S276" si="100">IF(COUNT(S246:S275)=0,"",MAX(S246:S275))</f>
        <v>110</v>
      </c>
      <c r="T276" s="497">
        <f t="shared" si="98"/>
        <v>109</v>
      </c>
      <c r="U276" s="627">
        <f>IF(COUNT(U246:U275)=0,"",MAX(U246:U275))</f>
        <v>71</v>
      </c>
      <c r="V276" s="497">
        <f t="shared" ref="V276" si="101">IF(COUNT(V246:V275)=0,"",MAX(V246:V275))</f>
        <v>68</v>
      </c>
      <c r="W276" s="627">
        <f>IF(COUNT(W246:W275)=0,"",MAX(W246:W275))</f>
        <v>52</v>
      </c>
      <c r="X276" s="497">
        <f t="shared" ref="X276:Y276" si="102">IF(COUNT(X246:X275)=0,"",MAX(X246:X275))</f>
        <v>49</v>
      </c>
      <c r="Y276" s="629">
        <f t="shared" si="102"/>
        <v>29.8</v>
      </c>
      <c r="Z276" s="218">
        <f t="shared" si="98"/>
        <v>30.2</v>
      </c>
      <c r="AA276" s="10">
        <f>IF(COUNT(AA246:AA275)=0,"",MAX(AA246:AA275))</f>
        <v>24.3</v>
      </c>
      <c r="AB276" s="644">
        <f>IF(COUNT(AB246:AB275)=0,"",MAX(AB246:AB275))</f>
        <v>14.2</v>
      </c>
      <c r="AC276" s="647">
        <f>IF(COUNT(AC246:AC275)=0,"",MAX(AC246:AC275))</f>
        <v>0.15</v>
      </c>
      <c r="AD276" s="513">
        <f t="shared" si="98"/>
        <v>210</v>
      </c>
      <c r="AE276" s="648">
        <f t="shared" si="98"/>
        <v>0</v>
      </c>
      <c r="AF276" s="715">
        <f t="shared" si="98"/>
        <v>8224</v>
      </c>
      <c r="AG276" s="716">
        <f t="shared" si="98"/>
        <v>3245</v>
      </c>
      <c r="AH276" s="683">
        <f t="shared" si="98"/>
        <v>2318</v>
      </c>
      <c r="AI276" s="80"/>
      <c r="AJ276" s="102" t="s">
        <v>237</v>
      </c>
      <c r="AK276" s="924"/>
      <c r="AL276" s="105"/>
      <c r="AM276" s="105"/>
      <c r="AN276" s="105"/>
      <c r="AO276" s="748"/>
    </row>
    <row r="277" spans="1:41" s="1" customFormat="1" ht="13.5" customHeight="1" x14ac:dyDescent="0.2">
      <c r="A277" s="1059"/>
      <c r="B277" s="1052" t="s">
        <v>239</v>
      </c>
      <c r="C277" s="1052"/>
      <c r="D277" s="229"/>
      <c r="E277" s="230"/>
      <c r="F277" s="516">
        <f t="shared" ref="F277:AE277" si="103">IF(COUNT(F246:F275)=0,"",MIN(F246:F275))</f>
        <v>5</v>
      </c>
      <c r="G277" s="11">
        <f t="shared" si="103"/>
        <v>11</v>
      </c>
      <c r="H277" s="219">
        <f t="shared" si="103"/>
        <v>12</v>
      </c>
      <c r="I277" s="12">
        <f t="shared" si="103"/>
        <v>16.899999999999999</v>
      </c>
      <c r="J277" s="240">
        <f t="shared" si="103"/>
        <v>4.0999999999999996</v>
      </c>
      <c r="K277" s="11">
        <f t="shared" si="103"/>
        <v>8.02</v>
      </c>
      <c r="L277" s="636">
        <f t="shared" si="103"/>
        <v>6.72</v>
      </c>
      <c r="M277" s="112">
        <f>IF(COUNT(M246:M275)=0,"",MIN(M246:M275))</f>
        <v>17.3</v>
      </c>
      <c r="N277" s="517">
        <f>IF(COUNT(N246:N275)=0,"",MIN(N246:N275))</f>
        <v>5.4</v>
      </c>
      <c r="O277" s="12">
        <f t="shared" si="103"/>
        <v>21.2</v>
      </c>
      <c r="P277" s="240">
        <f t="shared" si="103"/>
        <v>23.7</v>
      </c>
      <c r="Q277" s="635">
        <f t="shared" ref="Q277" si="104">IF(COUNT(Q246:Q275)=0,"",MIN(Q246:Q275))</f>
        <v>58</v>
      </c>
      <c r="R277" s="220">
        <f t="shared" si="103"/>
        <v>35</v>
      </c>
      <c r="S277" s="220">
        <f t="shared" ref="S277" si="105">IF(COUNT(S246:S275)=0,"",MIN(S246:S275))</f>
        <v>84</v>
      </c>
      <c r="T277" s="220">
        <f t="shared" si="103"/>
        <v>86</v>
      </c>
      <c r="U277" s="635">
        <f t="shared" si="103"/>
        <v>50</v>
      </c>
      <c r="V277" s="220">
        <f t="shared" ref="V277:W277" si="106">IF(COUNT(V246:V275)=0,"",MIN(V246:V275))</f>
        <v>52</v>
      </c>
      <c r="W277" s="635">
        <f t="shared" si="106"/>
        <v>26</v>
      </c>
      <c r="X277" s="220">
        <f t="shared" ref="X277:Y277" si="107">IF(COUNT(X246:X275)=0,"",MIN(X246:X275))</f>
        <v>30</v>
      </c>
      <c r="Y277" s="655">
        <f t="shared" si="107"/>
        <v>21.3</v>
      </c>
      <c r="Z277" s="696">
        <f t="shared" si="103"/>
        <v>22</v>
      </c>
      <c r="AA277" s="11">
        <f>IF(COUNT(AA246:AA275)=0,"",MIN(AA246:AA275))</f>
        <v>15.2</v>
      </c>
      <c r="AB277" s="636">
        <f>IF(COUNT(AB246:AB275)=0,"",MIN(AB246:AB275))</f>
        <v>9.1999999999999993</v>
      </c>
      <c r="AC277" s="656">
        <f>IF(COUNT(AC246:AC275)=0,"",MIN(AC246:AC275))</f>
        <v>0</v>
      </c>
      <c r="AD277" s="520">
        <f t="shared" si="103"/>
        <v>180</v>
      </c>
      <c r="AE277" s="657">
        <f t="shared" si="103"/>
        <v>0</v>
      </c>
      <c r="AF277" s="704"/>
      <c r="AG277" s="705"/>
      <c r="AH277" s="660"/>
      <c r="AI277" s="80"/>
      <c r="AJ277" s="749" t="s">
        <v>302</v>
      </c>
      <c r="AK277" s="750"/>
      <c r="AL277" s="750"/>
      <c r="AM277" s="750"/>
      <c r="AN277" s="750"/>
      <c r="AO277" s="751"/>
    </row>
    <row r="278" spans="1:41" s="1" customFormat="1" ht="13.5" customHeight="1" x14ac:dyDescent="0.2">
      <c r="A278" s="1059"/>
      <c r="B278" s="1052" t="s">
        <v>240</v>
      </c>
      <c r="C278" s="1052"/>
      <c r="D278" s="229"/>
      <c r="E278" s="231"/>
      <c r="F278" s="523">
        <f t="shared" ref="F278:AE278" si="108">IF(COUNT(F246:F275)=0,"",AVERAGE(F246:F275))</f>
        <v>9.2333333333333325</v>
      </c>
      <c r="G278" s="11">
        <f t="shared" si="108"/>
        <v>13.133333333333333</v>
      </c>
      <c r="H278" s="516">
        <f t="shared" si="108"/>
        <v>14.033333333333333</v>
      </c>
      <c r="I278" s="12">
        <f t="shared" si="108"/>
        <v>24.35</v>
      </c>
      <c r="J278" s="240">
        <f t="shared" si="108"/>
        <v>6.3900000000000015</v>
      </c>
      <c r="K278" s="11">
        <f t="shared" si="108"/>
        <v>9.0923333333333343</v>
      </c>
      <c r="L278" s="636">
        <f t="shared" si="108"/>
        <v>7.0649999999999986</v>
      </c>
      <c r="M278" s="112">
        <f>IF(COUNT(M246:M275)=0,"",AVERAGE(M246:M275))</f>
        <v>25.766666666666666</v>
      </c>
      <c r="N278" s="517">
        <f>IF(COUNT(N246:N275)=0,"",AVERAGE(N246:N275))</f>
        <v>7.9333333333333327</v>
      </c>
      <c r="O278" s="12">
        <f t="shared" si="108"/>
        <v>23.423333333333339</v>
      </c>
      <c r="P278" s="240">
        <f t="shared" si="108"/>
        <v>26.083333333333336</v>
      </c>
      <c r="Q278" s="635">
        <f t="shared" ref="Q278" si="109">IF(COUNT(Q246:Q275)=0,"",AVERAGE(Q246:Q275))</f>
        <v>66.066666666666663</v>
      </c>
      <c r="R278" s="220">
        <f t="shared" si="108"/>
        <v>44.733333333333334</v>
      </c>
      <c r="S278" s="220">
        <f t="shared" ref="S278" si="110">IF(COUNT(S246:S275)=0,"",AVERAGE(S246:S275))</f>
        <v>95.8</v>
      </c>
      <c r="T278" s="220">
        <f t="shared" si="108"/>
        <v>95.86666666666666</v>
      </c>
      <c r="U278" s="635">
        <f t="shared" si="108"/>
        <v>60.733333333333334</v>
      </c>
      <c r="V278" s="220">
        <f t="shared" ref="V278:W278" si="111">IF(COUNT(V246:V275)=0,"",AVERAGE(V246:V275))</f>
        <v>59.966666666666669</v>
      </c>
      <c r="W278" s="635">
        <f t="shared" si="111"/>
        <v>35.06666666666667</v>
      </c>
      <c r="X278" s="220">
        <f t="shared" ref="X278:Y278" si="112">IF(COUNT(X246:X275)=0,"",AVERAGE(X246:X275))</f>
        <v>35.9</v>
      </c>
      <c r="Y278" s="655">
        <f t="shared" si="112"/>
        <v>24.98</v>
      </c>
      <c r="Z278" s="696">
        <f t="shared" si="108"/>
        <v>25.65333333333334</v>
      </c>
      <c r="AA278" s="11">
        <f>IF(COUNT(AA246:AA275)=0,"",AVERAGE(AA246:AA275))</f>
        <v>19.776666666666674</v>
      </c>
      <c r="AB278" s="636">
        <f>IF(COUNT(AB246:AB275)=0,"",AVERAGE(AB246:AB275))</f>
        <v>11.45</v>
      </c>
      <c r="AC278" s="656">
        <f>IF(COUNT(AC246:AC275)=0,"",AVERAGE(AC246:AC275))</f>
        <v>4.3333333333333349E-2</v>
      </c>
      <c r="AD278" s="524">
        <f t="shared" si="108"/>
        <v>198</v>
      </c>
      <c r="AE278" s="657">
        <f t="shared" si="108"/>
        <v>0</v>
      </c>
      <c r="AF278" s="704"/>
      <c r="AG278" s="705"/>
      <c r="AH278" s="660"/>
      <c r="AI278" s="80"/>
      <c r="AJ278" s="752"/>
      <c r="AK278" s="920"/>
      <c r="AL278" s="753"/>
      <c r="AM278" s="753"/>
      <c r="AN278" s="753"/>
      <c r="AO278" s="754"/>
    </row>
    <row r="279" spans="1:41" s="1" customFormat="1" ht="13.5" customHeight="1" x14ac:dyDescent="0.2">
      <c r="A279" s="1064"/>
      <c r="B279" s="1053" t="s">
        <v>241</v>
      </c>
      <c r="C279" s="1053"/>
      <c r="D279" s="525"/>
      <c r="E279" s="526">
        <f>SUM(E246:E275)</f>
        <v>34.000000000000007</v>
      </c>
      <c r="F279" s="232"/>
      <c r="G279" s="233"/>
      <c r="H279" s="527"/>
      <c r="I279" s="233"/>
      <c r="J279" s="527"/>
      <c r="K279" s="528"/>
      <c r="L279" s="529"/>
      <c r="M279" s="663"/>
      <c r="N279" s="555"/>
      <c r="O279" s="530"/>
      <c r="P279" s="531"/>
      <c r="Q279" s="532"/>
      <c r="R279" s="662"/>
      <c r="S279" s="663"/>
      <c r="T279" s="555"/>
      <c r="U279" s="532"/>
      <c r="V279" s="555"/>
      <c r="W279" s="661"/>
      <c r="X279" s="555"/>
      <c r="Y279" s="719"/>
      <c r="Z279" s="700"/>
      <c r="AA279" s="665"/>
      <c r="AB279" s="666"/>
      <c r="AC279" s="667"/>
      <c r="AD279" s="234"/>
      <c r="AE279" s="668"/>
      <c r="AF279" s="535">
        <f t="shared" ref="AF279:AG279" si="113">SUM(AF246:AF275)</f>
        <v>145764</v>
      </c>
      <c r="AG279" s="720">
        <f t="shared" si="113"/>
        <v>68466</v>
      </c>
      <c r="AH279" s="671">
        <f>SUM(AH246:AH275)</f>
        <v>59702</v>
      </c>
      <c r="AI279" s="80"/>
      <c r="AJ279" s="755"/>
      <c r="AK279" s="922"/>
      <c r="AL279" s="756"/>
      <c r="AM279" s="756"/>
      <c r="AN279" s="756"/>
      <c r="AO279" s="757"/>
    </row>
    <row r="280" spans="1:41" ht="13.5" customHeight="1" x14ac:dyDescent="0.2">
      <c r="A280" s="1058" t="s">
        <v>233</v>
      </c>
      <c r="B280" s="329">
        <f>南八幡!B280</f>
        <v>45992</v>
      </c>
      <c r="C280" s="433" t="str">
        <f>IF(B280="","",IF(WEEKDAY(B280)=1,"(日)",IF(WEEKDAY(B280)=2,"(月)",IF(WEEKDAY(B280)=3,"(火)",IF(WEEKDAY(B280)=4,"(水)",IF(WEEKDAY(B280)=5,"(木)",IF(WEEKDAY(B280)=6,"(金)","(土)")))))))</f>
        <v>(月)</v>
      </c>
      <c r="D280" s="558" t="s">
        <v>405</v>
      </c>
      <c r="E280" s="493"/>
      <c r="F280" s="494">
        <v>6</v>
      </c>
      <c r="G280" s="10">
        <v>10.5</v>
      </c>
      <c r="H280" s="496">
        <v>13</v>
      </c>
      <c r="I280" s="495">
        <v>17.899999999999999</v>
      </c>
      <c r="J280" s="218">
        <v>7.6</v>
      </c>
      <c r="K280" s="10">
        <v>9.67</v>
      </c>
      <c r="L280" s="644">
        <v>7.12</v>
      </c>
      <c r="M280" s="628">
        <v>16.8</v>
      </c>
      <c r="N280" s="497">
        <v>10</v>
      </c>
      <c r="O280" s="495">
        <v>22.6</v>
      </c>
      <c r="P280" s="496">
        <v>28</v>
      </c>
      <c r="Q280" s="627">
        <v>65</v>
      </c>
      <c r="R280" s="497">
        <v>42</v>
      </c>
      <c r="S280" s="627">
        <v>104</v>
      </c>
      <c r="T280" s="497">
        <v>92</v>
      </c>
      <c r="U280" s="627">
        <v>57</v>
      </c>
      <c r="V280" s="497">
        <v>55</v>
      </c>
      <c r="W280" s="628">
        <v>47</v>
      </c>
      <c r="X280" s="497">
        <v>37</v>
      </c>
      <c r="Y280" s="10">
        <v>30.9</v>
      </c>
      <c r="Z280" s="629">
        <v>30.5</v>
      </c>
      <c r="AA280" s="495">
        <v>18.600000000000001</v>
      </c>
      <c r="AB280" s="496">
        <v>13.9</v>
      </c>
      <c r="AC280" s="672">
        <v>0.1</v>
      </c>
      <c r="AD280" s="501">
        <v>200</v>
      </c>
      <c r="AE280" s="673">
        <v>0</v>
      </c>
      <c r="AF280" s="632">
        <v>2931</v>
      </c>
      <c r="AG280" s="721">
        <v>2828</v>
      </c>
      <c r="AH280" s="634">
        <v>1888</v>
      </c>
      <c r="AI280" s="83"/>
      <c r="AJ280" s="266" t="s">
        <v>284</v>
      </c>
      <c r="AK280" s="365"/>
      <c r="AL280" s="363">
        <v>46008</v>
      </c>
      <c r="AM280" s="359"/>
      <c r="AN280" s="986">
        <v>46012</v>
      </c>
      <c r="AO280" s="987"/>
    </row>
    <row r="281" spans="1:41" x14ac:dyDescent="0.2">
      <c r="A281" s="1059"/>
      <c r="B281" s="391">
        <f>南八幡!B281</f>
        <v>45993</v>
      </c>
      <c r="C281" s="434" t="str">
        <f t="shared" ref="C281:C310" si="114">IF(B281="","",IF(WEEKDAY(B281)=1,"(日)",IF(WEEKDAY(B281)=2,"(月)",IF(WEEKDAY(B281)=3,"(火)",IF(WEEKDAY(B281)=4,"(水)",IF(WEEKDAY(B281)=5,"(木)",IF(WEEKDAY(B281)=6,"(金)","(土)")))))))</f>
        <v>(火)</v>
      </c>
      <c r="D281" s="560" t="s">
        <v>405</v>
      </c>
      <c r="E281" s="503"/>
      <c r="F281" s="504">
        <v>9</v>
      </c>
      <c r="G281" s="11">
        <v>14</v>
      </c>
      <c r="H281" s="221">
        <v>14</v>
      </c>
      <c r="I281" s="12">
        <v>15.9</v>
      </c>
      <c r="J281" s="219">
        <v>5.7</v>
      </c>
      <c r="K281" s="11">
        <v>9.57</v>
      </c>
      <c r="L281" s="369">
        <v>7.37</v>
      </c>
      <c r="M281" s="112">
        <v>22.5</v>
      </c>
      <c r="N281" s="220">
        <v>8.6</v>
      </c>
      <c r="O281" s="12">
        <v>22</v>
      </c>
      <c r="P281" s="221">
        <v>25.5</v>
      </c>
      <c r="Q281" s="635">
        <v>68</v>
      </c>
      <c r="R281" s="220">
        <v>44</v>
      </c>
      <c r="S281" s="635">
        <v>88</v>
      </c>
      <c r="T281" s="220">
        <v>90</v>
      </c>
      <c r="U281" s="635">
        <v>52</v>
      </c>
      <c r="V281" s="220">
        <v>56</v>
      </c>
      <c r="W281" s="112">
        <v>36</v>
      </c>
      <c r="X281" s="220">
        <v>34</v>
      </c>
      <c r="Y281" s="11">
        <v>26.3</v>
      </c>
      <c r="Z281" s="636">
        <v>30.5</v>
      </c>
      <c r="AA281" s="12">
        <v>19.600000000000001</v>
      </c>
      <c r="AB281" s="221">
        <v>13</v>
      </c>
      <c r="AC281" s="643">
        <v>0.1</v>
      </c>
      <c r="AD281" s="507">
        <v>200</v>
      </c>
      <c r="AE281" s="674">
        <v>0</v>
      </c>
      <c r="AF281" s="722">
        <v>2972</v>
      </c>
      <c r="AG281" s="723">
        <v>2829</v>
      </c>
      <c r="AH281" s="724">
        <v>2074</v>
      </c>
      <c r="AI281" s="83"/>
      <c r="AJ281" s="311" t="s">
        <v>2</v>
      </c>
      <c r="AK281" s="346" t="s">
        <v>303</v>
      </c>
      <c r="AL281" s="448">
        <v>2</v>
      </c>
      <c r="AM281" s="491"/>
      <c r="AN281" s="448">
        <v>10</v>
      </c>
      <c r="AO281" s="491"/>
    </row>
    <row r="282" spans="1:41" x14ac:dyDescent="0.2">
      <c r="A282" s="1059"/>
      <c r="B282" s="391">
        <f>南八幡!B282</f>
        <v>45994</v>
      </c>
      <c r="C282" s="434" t="str">
        <f t="shared" si="114"/>
        <v>(水)</v>
      </c>
      <c r="D282" s="560" t="s">
        <v>414</v>
      </c>
      <c r="E282" s="503">
        <v>0.3</v>
      </c>
      <c r="F282" s="504">
        <v>8</v>
      </c>
      <c r="G282" s="11">
        <v>12.5</v>
      </c>
      <c r="H282" s="221">
        <v>13.5</v>
      </c>
      <c r="I282" s="12">
        <v>25.5</v>
      </c>
      <c r="J282" s="219">
        <v>7</v>
      </c>
      <c r="K282" s="11">
        <v>9.3699999999999992</v>
      </c>
      <c r="L282" s="369">
        <v>7.17</v>
      </c>
      <c r="M282" s="112">
        <v>30.5</v>
      </c>
      <c r="N282" s="220">
        <v>9</v>
      </c>
      <c r="O282" s="12">
        <v>23.2</v>
      </c>
      <c r="P282" s="221">
        <v>26.9</v>
      </c>
      <c r="Q282" s="635">
        <v>66</v>
      </c>
      <c r="R282" s="220">
        <v>46</v>
      </c>
      <c r="S282" s="635">
        <v>92</v>
      </c>
      <c r="T282" s="220">
        <v>94</v>
      </c>
      <c r="U282" s="635">
        <v>55</v>
      </c>
      <c r="V282" s="220">
        <v>52</v>
      </c>
      <c r="W282" s="112">
        <v>37</v>
      </c>
      <c r="X282" s="220">
        <v>42</v>
      </c>
      <c r="Y282" s="11">
        <v>29.1</v>
      </c>
      <c r="Z282" s="636">
        <v>27.7</v>
      </c>
      <c r="AA282" s="12">
        <v>20.5</v>
      </c>
      <c r="AB282" s="221">
        <v>13.3</v>
      </c>
      <c r="AC282" s="643">
        <v>0.1</v>
      </c>
      <c r="AD282" s="507">
        <v>190</v>
      </c>
      <c r="AE282" s="674">
        <v>0</v>
      </c>
      <c r="AF282" s="639">
        <v>3345</v>
      </c>
      <c r="AG282" s="723">
        <v>2829</v>
      </c>
      <c r="AH282" s="641">
        <v>2074</v>
      </c>
      <c r="AI282" s="83"/>
      <c r="AJ282" s="4" t="s">
        <v>19</v>
      </c>
      <c r="AK282" s="5" t="s">
        <v>20</v>
      </c>
      <c r="AL282" s="6" t="s">
        <v>21</v>
      </c>
      <c r="AM282" s="5" t="s">
        <v>22</v>
      </c>
      <c r="AN282" s="6" t="s">
        <v>21</v>
      </c>
      <c r="AO282" s="5" t="s">
        <v>22</v>
      </c>
    </row>
    <row r="283" spans="1:41" x14ac:dyDescent="0.2">
      <c r="A283" s="1059"/>
      <c r="B283" s="391">
        <f>南八幡!B283</f>
        <v>45995</v>
      </c>
      <c r="C283" s="434" t="str">
        <f t="shared" si="114"/>
        <v>(木)</v>
      </c>
      <c r="D283" s="560" t="s">
        <v>405</v>
      </c>
      <c r="E283" s="503"/>
      <c r="F283" s="504">
        <v>5</v>
      </c>
      <c r="G283" s="11">
        <v>10</v>
      </c>
      <c r="H283" s="221">
        <v>12.5</v>
      </c>
      <c r="I283" s="12">
        <v>26.5</v>
      </c>
      <c r="J283" s="219">
        <v>5.2</v>
      </c>
      <c r="K283" s="11">
        <v>8.56</v>
      </c>
      <c r="L283" s="369">
        <v>7.15</v>
      </c>
      <c r="M283" s="112">
        <v>31.7</v>
      </c>
      <c r="N283" s="220">
        <v>8.3000000000000007</v>
      </c>
      <c r="O283" s="12">
        <v>24.9</v>
      </c>
      <c r="P283" s="221">
        <v>26.5</v>
      </c>
      <c r="Q283" s="635">
        <v>72</v>
      </c>
      <c r="R283" s="220">
        <v>44</v>
      </c>
      <c r="S283" s="635">
        <v>100</v>
      </c>
      <c r="T283" s="220">
        <v>94</v>
      </c>
      <c r="U283" s="635">
        <v>58</v>
      </c>
      <c r="V283" s="220">
        <v>54</v>
      </c>
      <c r="W283" s="112">
        <v>42</v>
      </c>
      <c r="X283" s="220">
        <v>40</v>
      </c>
      <c r="Y283" s="11">
        <v>32</v>
      </c>
      <c r="Z283" s="636">
        <v>31.2</v>
      </c>
      <c r="AA283" s="12">
        <v>23.1</v>
      </c>
      <c r="AB283" s="221">
        <v>11.7</v>
      </c>
      <c r="AC283" s="643">
        <v>0.1</v>
      </c>
      <c r="AD283" s="507">
        <v>190</v>
      </c>
      <c r="AE283" s="674">
        <v>0</v>
      </c>
      <c r="AF283" s="639">
        <v>4274</v>
      </c>
      <c r="AG283" s="723">
        <v>2455</v>
      </c>
      <c r="AH283" s="641">
        <v>2196</v>
      </c>
      <c r="AI283" s="83"/>
      <c r="AJ283" s="2" t="s">
        <v>182</v>
      </c>
      <c r="AK283" s="398" t="s">
        <v>11</v>
      </c>
      <c r="AL283" s="10">
        <v>6.5</v>
      </c>
      <c r="AM283" s="218">
        <v>9</v>
      </c>
      <c r="AN283" s="10">
        <v>11</v>
      </c>
      <c r="AO283" s="218">
        <v>10</v>
      </c>
    </row>
    <row r="284" spans="1:41" x14ac:dyDescent="0.2">
      <c r="A284" s="1059"/>
      <c r="B284" s="391">
        <f>南八幡!B284</f>
        <v>45996</v>
      </c>
      <c r="C284" s="434" t="str">
        <f t="shared" si="114"/>
        <v>(金)</v>
      </c>
      <c r="D284" s="560" t="s">
        <v>405</v>
      </c>
      <c r="E284" s="503"/>
      <c r="F284" s="504">
        <v>0</v>
      </c>
      <c r="G284" s="11">
        <v>7.5</v>
      </c>
      <c r="H284" s="221">
        <v>10</v>
      </c>
      <c r="I284" s="12">
        <v>22.5</v>
      </c>
      <c r="J284" s="219">
        <v>6.6</v>
      </c>
      <c r="K284" s="11">
        <v>8.7200000000000006</v>
      </c>
      <c r="L284" s="369">
        <v>7.09</v>
      </c>
      <c r="M284" s="112">
        <v>24.7</v>
      </c>
      <c r="N284" s="220">
        <v>8.1999999999999993</v>
      </c>
      <c r="O284" s="12">
        <v>25.2</v>
      </c>
      <c r="P284" s="221">
        <v>27.8</v>
      </c>
      <c r="Q284" s="635">
        <v>68</v>
      </c>
      <c r="R284" s="220">
        <v>50</v>
      </c>
      <c r="S284" s="635">
        <v>98</v>
      </c>
      <c r="T284" s="220">
        <v>98</v>
      </c>
      <c r="U284" s="635">
        <v>58</v>
      </c>
      <c r="V284" s="220">
        <v>58</v>
      </c>
      <c r="W284" s="112">
        <v>40</v>
      </c>
      <c r="X284" s="220">
        <v>40</v>
      </c>
      <c r="Y284" s="11">
        <v>29.1</v>
      </c>
      <c r="Z284" s="636">
        <v>32</v>
      </c>
      <c r="AA284" s="12">
        <v>19.3</v>
      </c>
      <c r="AB284" s="221">
        <v>13.6</v>
      </c>
      <c r="AC284" s="643">
        <v>0.2</v>
      </c>
      <c r="AD284" s="507">
        <v>200</v>
      </c>
      <c r="AE284" s="674">
        <v>0</v>
      </c>
      <c r="AF284" s="639">
        <v>4458</v>
      </c>
      <c r="AG284" s="723">
        <v>2912</v>
      </c>
      <c r="AH284" s="641">
        <v>2196</v>
      </c>
      <c r="AI284" s="83"/>
      <c r="AJ284" s="3" t="s">
        <v>183</v>
      </c>
      <c r="AK284" s="921" t="s">
        <v>184</v>
      </c>
      <c r="AL284" s="11">
        <v>19</v>
      </c>
      <c r="AM284" s="219">
        <v>5.9</v>
      </c>
      <c r="AN284" s="11">
        <v>16.5</v>
      </c>
      <c r="AO284" s="219">
        <v>5.5</v>
      </c>
    </row>
    <row r="285" spans="1:41" x14ac:dyDescent="0.2">
      <c r="A285" s="1059"/>
      <c r="B285" s="391">
        <f>南八幡!B285</f>
        <v>45997</v>
      </c>
      <c r="C285" s="434" t="str">
        <f t="shared" si="114"/>
        <v>(土)</v>
      </c>
      <c r="D285" s="560" t="s">
        <v>405</v>
      </c>
      <c r="E285" s="503"/>
      <c r="F285" s="504">
        <v>0</v>
      </c>
      <c r="G285" s="11">
        <v>7.5</v>
      </c>
      <c r="H285" s="221">
        <v>8.5</v>
      </c>
      <c r="I285" s="12">
        <v>23.2</v>
      </c>
      <c r="J285" s="219">
        <v>8.6999999999999993</v>
      </c>
      <c r="K285" s="11">
        <v>9.4</v>
      </c>
      <c r="L285" s="369">
        <v>7.04</v>
      </c>
      <c r="M285" s="112">
        <v>22.7</v>
      </c>
      <c r="N285" s="220">
        <v>8.5</v>
      </c>
      <c r="O285" s="12">
        <v>23.4</v>
      </c>
      <c r="P285" s="221">
        <v>28.6</v>
      </c>
      <c r="Q285" s="635">
        <v>66</v>
      </c>
      <c r="R285" s="220">
        <v>42</v>
      </c>
      <c r="S285" s="635">
        <v>93</v>
      </c>
      <c r="T285" s="220">
        <v>92</v>
      </c>
      <c r="U285" s="635">
        <v>58</v>
      </c>
      <c r="V285" s="220">
        <v>54</v>
      </c>
      <c r="W285" s="112">
        <v>35</v>
      </c>
      <c r="X285" s="220">
        <v>38</v>
      </c>
      <c r="Y285" s="11">
        <v>27.7</v>
      </c>
      <c r="Z285" s="636">
        <v>29.1</v>
      </c>
      <c r="AA285" s="12">
        <v>20.5</v>
      </c>
      <c r="AB285" s="221">
        <v>13.7</v>
      </c>
      <c r="AC285" s="643">
        <v>0.25</v>
      </c>
      <c r="AD285" s="507">
        <v>190</v>
      </c>
      <c r="AE285" s="674">
        <v>0</v>
      </c>
      <c r="AF285" s="639">
        <v>3855</v>
      </c>
      <c r="AG285" s="723">
        <v>2362</v>
      </c>
      <c r="AH285" s="641">
        <v>1952</v>
      </c>
      <c r="AI285" s="83"/>
      <c r="AJ285" s="3" t="s">
        <v>12</v>
      </c>
      <c r="AK285" s="921"/>
      <c r="AL285" s="11">
        <v>9.34</v>
      </c>
      <c r="AM285" s="219">
        <v>7.23</v>
      </c>
      <c r="AN285" s="11">
        <v>9.66</v>
      </c>
      <c r="AO285" s="219">
        <v>7.18</v>
      </c>
    </row>
    <row r="286" spans="1:41" x14ac:dyDescent="0.2">
      <c r="A286" s="1059"/>
      <c r="B286" s="391">
        <f>南八幡!B286</f>
        <v>45998</v>
      </c>
      <c r="C286" s="434" t="str">
        <f t="shared" si="114"/>
        <v>(日)</v>
      </c>
      <c r="D286" s="560" t="s">
        <v>405</v>
      </c>
      <c r="E286" s="503"/>
      <c r="F286" s="504">
        <v>-1</v>
      </c>
      <c r="G286" s="11">
        <v>6.5</v>
      </c>
      <c r="H286" s="221">
        <v>8.5</v>
      </c>
      <c r="I286" s="12">
        <v>19.399999999999999</v>
      </c>
      <c r="J286" s="219">
        <v>6.2</v>
      </c>
      <c r="K286" s="11">
        <v>9.5500000000000007</v>
      </c>
      <c r="L286" s="369">
        <v>6.98</v>
      </c>
      <c r="M286" s="112">
        <v>22.7</v>
      </c>
      <c r="N286" s="220">
        <v>7.2</v>
      </c>
      <c r="O286" s="12">
        <v>26.1</v>
      </c>
      <c r="P286" s="221">
        <v>28.8</v>
      </c>
      <c r="Q286" s="635">
        <v>70</v>
      </c>
      <c r="R286" s="220">
        <v>48</v>
      </c>
      <c r="S286" s="635">
        <v>90</v>
      </c>
      <c r="T286" s="220">
        <v>94</v>
      </c>
      <c r="U286" s="635">
        <v>54</v>
      </c>
      <c r="V286" s="220">
        <v>60</v>
      </c>
      <c r="W286" s="112">
        <v>36</v>
      </c>
      <c r="X286" s="220">
        <v>34</v>
      </c>
      <c r="Y286" s="11">
        <v>26.3</v>
      </c>
      <c r="Z286" s="636">
        <v>26.6</v>
      </c>
      <c r="AA286" s="12">
        <v>19</v>
      </c>
      <c r="AB286" s="221">
        <v>11.7</v>
      </c>
      <c r="AC286" s="643">
        <v>0.1</v>
      </c>
      <c r="AD286" s="507">
        <v>200</v>
      </c>
      <c r="AE286" s="674">
        <v>0</v>
      </c>
      <c r="AF286" s="639">
        <v>4087</v>
      </c>
      <c r="AG286" s="723">
        <v>3078</v>
      </c>
      <c r="AH286" s="641">
        <v>2196</v>
      </c>
      <c r="AI286" s="83"/>
      <c r="AJ286" s="3" t="s">
        <v>198</v>
      </c>
      <c r="AK286" s="921" t="s">
        <v>184</v>
      </c>
      <c r="AL286" s="112">
        <v>21.5</v>
      </c>
      <c r="AM286" s="220">
        <v>7</v>
      </c>
      <c r="AN286" s="112">
        <v>15.3</v>
      </c>
      <c r="AO286" s="220">
        <v>7.2</v>
      </c>
    </row>
    <row r="287" spans="1:41" x14ac:dyDescent="0.2">
      <c r="A287" s="1059"/>
      <c r="B287" s="391">
        <f>南八幡!B287</f>
        <v>45999</v>
      </c>
      <c r="C287" s="434" t="str">
        <f t="shared" si="114"/>
        <v>(月)</v>
      </c>
      <c r="D287" s="560" t="s">
        <v>405</v>
      </c>
      <c r="E287" s="503"/>
      <c r="F287" s="504">
        <v>1</v>
      </c>
      <c r="G287" s="11">
        <v>8</v>
      </c>
      <c r="H287" s="221">
        <v>10</v>
      </c>
      <c r="I287" s="12">
        <v>18.7</v>
      </c>
      <c r="J287" s="219">
        <v>4.9000000000000004</v>
      </c>
      <c r="K287" s="11">
        <v>9.68</v>
      </c>
      <c r="L287" s="369">
        <v>6.98</v>
      </c>
      <c r="M287" s="112">
        <v>22.1</v>
      </c>
      <c r="N287" s="220">
        <v>8.5</v>
      </c>
      <c r="O287" s="12">
        <v>24.5</v>
      </c>
      <c r="P287" s="221">
        <v>25.2</v>
      </c>
      <c r="Q287" s="635">
        <v>66</v>
      </c>
      <c r="R287" s="220">
        <v>40</v>
      </c>
      <c r="S287" s="635">
        <v>95</v>
      </c>
      <c r="T287" s="220">
        <v>98</v>
      </c>
      <c r="U287" s="635">
        <v>51</v>
      </c>
      <c r="V287" s="220">
        <v>54</v>
      </c>
      <c r="W287" s="112">
        <v>44</v>
      </c>
      <c r="X287" s="220">
        <v>44</v>
      </c>
      <c r="Y287" s="11">
        <v>27.7</v>
      </c>
      <c r="Z287" s="636">
        <v>28.4</v>
      </c>
      <c r="AA287" s="12">
        <v>19.899999999999999</v>
      </c>
      <c r="AB287" s="221">
        <v>13.9</v>
      </c>
      <c r="AC287" s="643">
        <v>0.15</v>
      </c>
      <c r="AD287" s="507">
        <v>200</v>
      </c>
      <c r="AE287" s="674">
        <v>0</v>
      </c>
      <c r="AF287" s="639">
        <v>3902</v>
      </c>
      <c r="AG287" s="723">
        <v>2996</v>
      </c>
      <c r="AH287" s="641">
        <v>2196</v>
      </c>
      <c r="AI287" s="83"/>
      <c r="AJ287" s="3" t="s">
        <v>185</v>
      </c>
      <c r="AK287" s="921" t="s">
        <v>13</v>
      </c>
      <c r="AL287" s="11">
        <v>26.3</v>
      </c>
      <c r="AM287" s="219">
        <v>27.2</v>
      </c>
      <c r="AN287" s="11">
        <v>26.9</v>
      </c>
      <c r="AO287" s="219">
        <v>30.1</v>
      </c>
    </row>
    <row r="288" spans="1:41" x14ac:dyDescent="0.2">
      <c r="A288" s="1059"/>
      <c r="B288" s="391">
        <f>南八幡!B288</f>
        <v>46000</v>
      </c>
      <c r="C288" s="434" t="str">
        <f t="shared" si="114"/>
        <v>(火)</v>
      </c>
      <c r="D288" s="560" t="s">
        <v>405</v>
      </c>
      <c r="E288" s="503"/>
      <c r="F288" s="504">
        <v>6</v>
      </c>
      <c r="G288" s="11">
        <v>9</v>
      </c>
      <c r="H288" s="221">
        <v>9.5</v>
      </c>
      <c r="I288" s="12">
        <v>17.899999999999999</v>
      </c>
      <c r="J288" s="219">
        <v>5.4</v>
      </c>
      <c r="K288" s="11">
        <v>9.49</v>
      </c>
      <c r="L288" s="369">
        <v>7.18</v>
      </c>
      <c r="M288" s="112">
        <v>20.2</v>
      </c>
      <c r="N288" s="220">
        <v>7.6</v>
      </c>
      <c r="O288" s="12">
        <v>22.9</v>
      </c>
      <c r="P288" s="221">
        <v>26.8</v>
      </c>
      <c r="Q288" s="635">
        <v>66</v>
      </c>
      <c r="R288" s="220">
        <v>45</v>
      </c>
      <c r="S288" s="635">
        <v>91</v>
      </c>
      <c r="T288" s="220">
        <v>92</v>
      </c>
      <c r="U288" s="635">
        <v>55</v>
      </c>
      <c r="V288" s="220">
        <v>55</v>
      </c>
      <c r="W288" s="112">
        <v>36</v>
      </c>
      <c r="X288" s="220">
        <v>37</v>
      </c>
      <c r="Y288" s="11">
        <v>28.4</v>
      </c>
      <c r="Z288" s="636">
        <v>29.1</v>
      </c>
      <c r="AA288" s="12">
        <v>18.600000000000001</v>
      </c>
      <c r="AB288" s="221">
        <v>14.2</v>
      </c>
      <c r="AC288" s="643">
        <v>0.15</v>
      </c>
      <c r="AD288" s="507">
        <v>200</v>
      </c>
      <c r="AE288" s="674">
        <v>0</v>
      </c>
      <c r="AF288" s="639">
        <v>4315</v>
      </c>
      <c r="AG288" s="723">
        <v>2513</v>
      </c>
      <c r="AH288" s="641">
        <v>1868</v>
      </c>
      <c r="AI288" s="83"/>
      <c r="AJ288" s="3" t="s">
        <v>186</v>
      </c>
      <c r="AK288" s="921" t="s">
        <v>311</v>
      </c>
      <c r="AL288" s="112">
        <v>84</v>
      </c>
      <c r="AM288" s="220">
        <v>56</v>
      </c>
      <c r="AN288" s="112">
        <v>80</v>
      </c>
      <c r="AO288" s="220">
        <v>53</v>
      </c>
    </row>
    <row r="289" spans="1:41" x14ac:dyDescent="0.2">
      <c r="A289" s="1059"/>
      <c r="B289" s="391">
        <f>南八幡!B289</f>
        <v>46001</v>
      </c>
      <c r="C289" s="434" t="str">
        <f t="shared" si="114"/>
        <v>(水)</v>
      </c>
      <c r="D289" s="560" t="s">
        <v>405</v>
      </c>
      <c r="E289" s="503"/>
      <c r="F289" s="504">
        <v>1</v>
      </c>
      <c r="G289" s="11">
        <v>8</v>
      </c>
      <c r="H289" s="221">
        <v>10</v>
      </c>
      <c r="I289" s="12">
        <v>19.5</v>
      </c>
      <c r="J289" s="219">
        <v>7.3</v>
      </c>
      <c r="K289" s="11">
        <v>9.49</v>
      </c>
      <c r="L289" s="369">
        <v>6.95</v>
      </c>
      <c r="M289" s="112">
        <v>21.2</v>
      </c>
      <c r="N289" s="220">
        <v>8.1</v>
      </c>
      <c r="O289" s="12">
        <v>24.7</v>
      </c>
      <c r="P289" s="221">
        <v>29</v>
      </c>
      <c r="Q289" s="635">
        <v>68</v>
      </c>
      <c r="R289" s="220">
        <v>48</v>
      </c>
      <c r="S289" s="635">
        <v>96</v>
      </c>
      <c r="T289" s="220">
        <v>97</v>
      </c>
      <c r="U289" s="635">
        <v>60</v>
      </c>
      <c r="V289" s="220">
        <v>60</v>
      </c>
      <c r="W289" s="112">
        <v>36</v>
      </c>
      <c r="X289" s="220">
        <v>37</v>
      </c>
      <c r="Y289" s="11">
        <v>28.4</v>
      </c>
      <c r="Z289" s="636">
        <v>28.4</v>
      </c>
      <c r="AA289" s="12">
        <v>19.399999999999999</v>
      </c>
      <c r="AB289" s="221">
        <v>12.3</v>
      </c>
      <c r="AC289" s="643">
        <v>0.1</v>
      </c>
      <c r="AD289" s="507">
        <v>200</v>
      </c>
      <c r="AE289" s="674">
        <v>0</v>
      </c>
      <c r="AF289" s="639">
        <v>4087</v>
      </c>
      <c r="AG289" s="723">
        <v>2995</v>
      </c>
      <c r="AH289" s="641">
        <v>2196</v>
      </c>
      <c r="AI289" s="83"/>
      <c r="AJ289" s="3" t="s">
        <v>187</v>
      </c>
      <c r="AK289" s="921" t="s">
        <v>311</v>
      </c>
      <c r="AL289" s="112">
        <v>113</v>
      </c>
      <c r="AM289" s="220">
        <v>99</v>
      </c>
      <c r="AN289" s="112">
        <v>100</v>
      </c>
      <c r="AO289" s="220">
        <v>102</v>
      </c>
    </row>
    <row r="290" spans="1:41" x14ac:dyDescent="0.2">
      <c r="A290" s="1059"/>
      <c r="B290" s="391">
        <f>南八幡!B290</f>
        <v>46002</v>
      </c>
      <c r="C290" s="434" t="str">
        <f t="shared" si="114"/>
        <v>(木)</v>
      </c>
      <c r="D290" s="560" t="s">
        <v>406</v>
      </c>
      <c r="E290" s="503">
        <v>0</v>
      </c>
      <c r="F290" s="504">
        <v>5</v>
      </c>
      <c r="G290" s="11">
        <v>8.5</v>
      </c>
      <c r="H290" s="221">
        <v>10.5</v>
      </c>
      <c r="I290" s="12">
        <v>16.5</v>
      </c>
      <c r="J290" s="219">
        <v>6.9</v>
      </c>
      <c r="K290" s="11">
        <v>9.52</v>
      </c>
      <c r="L290" s="369">
        <v>7.24</v>
      </c>
      <c r="M290" s="112">
        <v>19.899999999999999</v>
      </c>
      <c r="N290" s="220">
        <v>11.2</v>
      </c>
      <c r="O290" s="12">
        <v>25</v>
      </c>
      <c r="P290" s="221">
        <v>29</v>
      </c>
      <c r="Q290" s="635">
        <v>74</v>
      </c>
      <c r="R290" s="220">
        <v>59</v>
      </c>
      <c r="S290" s="635">
        <v>94</v>
      </c>
      <c r="T290" s="220">
        <v>99</v>
      </c>
      <c r="U290" s="635">
        <v>55</v>
      </c>
      <c r="V290" s="220">
        <v>67</v>
      </c>
      <c r="W290" s="112">
        <v>39</v>
      </c>
      <c r="X290" s="220">
        <v>32</v>
      </c>
      <c r="Y290" s="11">
        <v>27</v>
      </c>
      <c r="Z290" s="636">
        <v>29.1</v>
      </c>
      <c r="AA290" s="12">
        <v>19.899999999999999</v>
      </c>
      <c r="AB290" s="221">
        <v>13.9</v>
      </c>
      <c r="AC290" s="643">
        <v>0.05</v>
      </c>
      <c r="AD290" s="507">
        <v>200</v>
      </c>
      <c r="AE290" s="674">
        <v>0</v>
      </c>
      <c r="AF290" s="639">
        <v>3716</v>
      </c>
      <c r="AG290" s="723">
        <v>2745</v>
      </c>
      <c r="AH290" s="641">
        <v>1990</v>
      </c>
      <c r="AI290" s="83"/>
      <c r="AJ290" s="3" t="s">
        <v>188</v>
      </c>
      <c r="AK290" s="921" t="s">
        <v>311</v>
      </c>
      <c r="AL290" s="112">
        <v>62</v>
      </c>
      <c r="AM290" s="220">
        <v>62</v>
      </c>
      <c r="AN290" s="112">
        <v>55</v>
      </c>
      <c r="AO290" s="220">
        <v>56</v>
      </c>
    </row>
    <row r="291" spans="1:41" x14ac:dyDescent="0.2">
      <c r="A291" s="1059"/>
      <c r="B291" s="391">
        <f>南八幡!B291</f>
        <v>46003</v>
      </c>
      <c r="C291" s="434" t="str">
        <f t="shared" si="114"/>
        <v>(金)</v>
      </c>
      <c r="D291" s="560" t="s">
        <v>405</v>
      </c>
      <c r="E291" s="503"/>
      <c r="F291" s="504">
        <v>7</v>
      </c>
      <c r="G291" s="11">
        <v>9</v>
      </c>
      <c r="H291" s="221">
        <v>9</v>
      </c>
      <c r="I291" s="12">
        <v>23.8</v>
      </c>
      <c r="J291" s="219">
        <v>5.9</v>
      </c>
      <c r="K291" s="11">
        <v>9.4600000000000009</v>
      </c>
      <c r="L291" s="369">
        <v>7.2</v>
      </c>
      <c r="M291" s="112">
        <v>26.1</v>
      </c>
      <c r="N291" s="220">
        <v>7.1</v>
      </c>
      <c r="O291" s="12">
        <v>25.9</v>
      </c>
      <c r="P291" s="221">
        <v>29.5</v>
      </c>
      <c r="Q291" s="635">
        <v>70</v>
      </c>
      <c r="R291" s="220">
        <v>54</v>
      </c>
      <c r="S291" s="635">
        <v>96</v>
      </c>
      <c r="T291" s="220">
        <v>96</v>
      </c>
      <c r="U291" s="635">
        <v>54</v>
      </c>
      <c r="V291" s="220">
        <v>60</v>
      </c>
      <c r="W291" s="112">
        <v>42</v>
      </c>
      <c r="X291" s="220">
        <v>36</v>
      </c>
      <c r="Y291" s="11">
        <v>29.8</v>
      </c>
      <c r="Z291" s="636">
        <v>28.4</v>
      </c>
      <c r="AA291" s="12">
        <v>19.8</v>
      </c>
      <c r="AB291" s="221">
        <v>12.6</v>
      </c>
      <c r="AC291" s="643">
        <v>0.1</v>
      </c>
      <c r="AD291" s="507">
        <v>210</v>
      </c>
      <c r="AE291" s="674">
        <v>0</v>
      </c>
      <c r="AF291" s="639">
        <v>4260</v>
      </c>
      <c r="AG291" s="723">
        <v>2829</v>
      </c>
      <c r="AH291" s="641">
        <v>2318</v>
      </c>
      <c r="AI291" s="83"/>
      <c r="AJ291" s="3" t="s">
        <v>189</v>
      </c>
      <c r="AK291" s="921" t="s">
        <v>311</v>
      </c>
      <c r="AL291" s="112">
        <v>51</v>
      </c>
      <c r="AM291" s="220">
        <v>37</v>
      </c>
      <c r="AN291" s="112">
        <v>45</v>
      </c>
      <c r="AO291" s="220">
        <v>46</v>
      </c>
    </row>
    <row r="292" spans="1:41" x14ac:dyDescent="0.2">
      <c r="A292" s="1059"/>
      <c r="B292" s="391">
        <f>南八幡!B292</f>
        <v>46004</v>
      </c>
      <c r="C292" s="434" t="str">
        <f t="shared" si="114"/>
        <v>(土)</v>
      </c>
      <c r="D292" s="560" t="s">
        <v>415</v>
      </c>
      <c r="E292" s="503">
        <v>0.5</v>
      </c>
      <c r="F292" s="504">
        <v>0</v>
      </c>
      <c r="G292" s="11">
        <v>7.5</v>
      </c>
      <c r="H292" s="221">
        <v>9</v>
      </c>
      <c r="I292" s="12">
        <v>34.5</v>
      </c>
      <c r="J292" s="219">
        <v>8.6</v>
      </c>
      <c r="K292" s="11">
        <v>8.89</v>
      </c>
      <c r="L292" s="369">
        <v>7.07</v>
      </c>
      <c r="M292" s="112">
        <v>35.6</v>
      </c>
      <c r="N292" s="220">
        <v>9.1999999999999993</v>
      </c>
      <c r="O292" s="12">
        <v>27.2</v>
      </c>
      <c r="P292" s="221">
        <v>30.8</v>
      </c>
      <c r="Q292" s="635">
        <v>76</v>
      </c>
      <c r="R292" s="220">
        <v>55</v>
      </c>
      <c r="S292" s="635">
        <v>100</v>
      </c>
      <c r="T292" s="220">
        <v>104</v>
      </c>
      <c r="U292" s="635">
        <v>61</v>
      </c>
      <c r="V292" s="220">
        <v>59</v>
      </c>
      <c r="W292" s="112">
        <v>39</v>
      </c>
      <c r="X292" s="220">
        <v>45</v>
      </c>
      <c r="Y292" s="11">
        <v>24.9</v>
      </c>
      <c r="Z292" s="636">
        <v>35.5</v>
      </c>
      <c r="AA292" s="12">
        <v>24.3</v>
      </c>
      <c r="AB292" s="221">
        <v>13.9</v>
      </c>
      <c r="AC292" s="643">
        <v>0.3</v>
      </c>
      <c r="AD292" s="507">
        <v>200</v>
      </c>
      <c r="AE292" s="674">
        <v>0</v>
      </c>
      <c r="AF292" s="639">
        <v>4762</v>
      </c>
      <c r="AG292" s="723">
        <v>2663</v>
      </c>
      <c r="AH292" s="641">
        <v>2074</v>
      </c>
      <c r="AI292" s="83"/>
      <c r="AJ292" s="3" t="s">
        <v>190</v>
      </c>
      <c r="AK292" s="921" t="s">
        <v>311</v>
      </c>
      <c r="AL292" s="11">
        <v>28</v>
      </c>
      <c r="AM292" s="221">
        <v>30.5</v>
      </c>
      <c r="AN292" s="12">
        <v>32.299999999999997</v>
      </c>
      <c r="AO292" s="221">
        <v>32</v>
      </c>
    </row>
    <row r="293" spans="1:41" x14ac:dyDescent="0.2">
      <c r="A293" s="1059"/>
      <c r="B293" s="391">
        <f>南八幡!B293</f>
        <v>46005</v>
      </c>
      <c r="C293" s="434" t="str">
        <f t="shared" si="114"/>
        <v>(日)</v>
      </c>
      <c r="D293" s="560" t="s">
        <v>437</v>
      </c>
      <c r="E293" s="503">
        <v>22</v>
      </c>
      <c r="F293" s="504">
        <v>4</v>
      </c>
      <c r="G293" s="11">
        <v>8</v>
      </c>
      <c r="H293" s="221">
        <v>8.5</v>
      </c>
      <c r="I293" s="12">
        <v>27.3</v>
      </c>
      <c r="J293" s="219">
        <v>6.7</v>
      </c>
      <c r="K293" s="11">
        <v>9.4700000000000006</v>
      </c>
      <c r="L293" s="369">
        <v>7.07</v>
      </c>
      <c r="M293" s="112">
        <v>26.7</v>
      </c>
      <c r="N293" s="220">
        <v>9</v>
      </c>
      <c r="O293" s="12">
        <v>27</v>
      </c>
      <c r="P293" s="221">
        <v>29.4</v>
      </c>
      <c r="Q293" s="635">
        <v>74</v>
      </c>
      <c r="R293" s="220">
        <v>56</v>
      </c>
      <c r="S293" s="635">
        <v>96</v>
      </c>
      <c r="T293" s="220">
        <v>98</v>
      </c>
      <c r="U293" s="635">
        <v>60</v>
      </c>
      <c r="V293" s="220">
        <v>62</v>
      </c>
      <c r="W293" s="112">
        <v>36</v>
      </c>
      <c r="X293" s="220">
        <v>36</v>
      </c>
      <c r="Y293" s="11">
        <v>30.5</v>
      </c>
      <c r="Z293" s="636">
        <v>26.3</v>
      </c>
      <c r="AA293" s="12">
        <v>23.1</v>
      </c>
      <c r="AB293" s="221">
        <v>12.6</v>
      </c>
      <c r="AC293" s="643">
        <v>0.1</v>
      </c>
      <c r="AD293" s="507">
        <v>210</v>
      </c>
      <c r="AE293" s="674">
        <v>0</v>
      </c>
      <c r="AF293" s="639">
        <v>4088</v>
      </c>
      <c r="AG293" s="723">
        <v>2662</v>
      </c>
      <c r="AH293" s="641">
        <v>2318</v>
      </c>
      <c r="AI293" s="83"/>
      <c r="AJ293" s="3" t="s">
        <v>286</v>
      </c>
      <c r="AK293" s="921" t="s">
        <v>311</v>
      </c>
      <c r="AL293" s="11">
        <v>19.600000000000001</v>
      </c>
      <c r="AM293" s="221">
        <v>12.6</v>
      </c>
      <c r="AN293" s="12">
        <v>17.399999999999999</v>
      </c>
      <c r="AO293" s="221">
        <v>13</v>
      </c>
    </row>
    <row r="294" spans="1:41" x14ac:dyDescent="0.2">
      <c r="A294" s="1059"/>
      <c r="B294" s="391">
        <f>南八幡!B294</f>
        <v>46006</v>
      </c>
      <c r="C294" s="434" t="str">
        <f t="shared" si="114"/>
        <v>(月)</v>
      </c>
      <c r="D294" s="560" t="s">
        <v>405</v>
      </c>
      <c r="E294" s="503"/>
      <c r="F294" s="504">
        <v>8</v>
      </c>
      <c r="G294" s="11">
        <v>7</v>
      </c>
      <c r="H294" s="221">
        <v>8</v>
      </c>
      <c r="I294" s="12">
        <v>23.7</v>
      </c>
      <c r="J294" s="219">
        <v>7.5</v>
      </c>
      <c r="K294" s="11">
        <v>9.36</v>
      </c>
      <c r="L294" s="369">
        <v>7.21</v>
      </c>
      <c r="M294" s="112">
        <v>24.7</v>
      </c>
      <c r="N294" s="220">
        <v>7.6</v>
      </c>
      <c r="O294" s="12">
        <v>27.2</v>
      </c>
      <c r="P294" s="221">
        <v>30.9</v>
      </c>
      <c r="Q294" s="635">
        <v>74</v>
      </c>
      <c r="R294" s="220">
        <v>52</v>
      </c>
      <c r="S294" s="635">
        <v>122</v>
      </c>
      <c r="T294" s="220">
        <v>112</v>
      </c>
      <c r="U294" s="635">
        <v>61</v>
      </c>
      <c r="V294" s="220">
        <v>60</v>
      </c>
      <c r="W294" s="112">
        <v>61</v>
      </c>
      <c r="X294" s="220">
        <v>52</v>
      </c>
      <c r="Y294" s="11">
        <v>30.5</v>
      </c>
      <c r="Z294" s="636">
        <v>31.2</v>
      </c>
      <c r="AA294" s="12">
        <v>20.5</v>
      </c>
      <c r="AB294" s="221">
        <v>12.3</v>
      </c>
      <c r="AC294" s="643">
        <v>0.15</v>
      </c>
      <c r="AD294" s="507">
        <v>230</v>
      </c>
      <c r="AE294" s="674">
        <v>0</v>
      </c>
      <c r="AF294" s="639">
        <v>3903</v>
      </c>
      <c r="AG294" s="723">
        <v>2283</v>
      </c>
      <c r="AH294" s="641">
        <v>1952</v>
      </c>
      <c r="AI294" s="83"/>
      <c r="AJ294" s="3" t="s">
        <v>287</v>
      </c>
      <c r="AK294" s="921" t="s">
        <v>311</v>
      </c>
      <c r="AL294" s="454"/>
      <c r="AM294" s="455">
        <v>0</v>
      </c>
      <c r="AN294" s="454"/>
      <c r="AO294" s="455">
        <v>0.1</v>
      </c>
    </row>
    <row r="295" spans="1:41" x14ac:dyDescent="0.2">
      <c r="A295" s="1059"/>
      <c r="B295" s="391">
        <f>南八幡!B295</f>
        <v>46007</v>
      </c>
      <c r="C295" s="434" t="str">
        <f t="shared" si="114"/>
        <v>(火)</v>
      </c>
      <c r="D295" s="560" t="s">
        <v>405</v>
      </c>
      <c r="E295" s="503"/>
      <c r="F295" s="504">
        <v>4</v>
      </c>
      <c r="G295" s="11">
        <v>7</v>
      </c>
      <c r="H295" s="221">
        <v>7.5</v>
      </c>
      <c r="I295" s="12">
        <v>28.1</v>
      </c>
      <c r="J295" s="219">
        <v>5.8</v>
      </c>
      <c r="K295" s="11">
        <v>9.1199999999999992</v>
      </c>
      <c r="L295" s="369">
        <v>7.1</v>
      </c>
      <c r="M295" s="112">
        <v>29.9</v>
      </c>
      <c r="N295" s="220">
        <v>7.5</v>
      </c>
      <c r="O295" s="12">
        <v>25.2</v>
      </c>
      <c r="P295" s="221">
        <v>29.8</v>
      </c>
      <c r="Q295" s="635">
        <v>74</v>
      </c>
      <c r="R295" s="220">
        <v>54</v>
      </c>
      <c r="S295" s="635">
        <v>98</v>
      </c>
      <c r="T295" s="220">
        <v>97</v>
      </c>
      <c r="U295" s="635">
        <v>62</v>
      </c>
      <c r="V295" s="220">
        <v>60</v>
      </c>
      <c r="W295" s="112">
        <v>36</v>
      </c>
      <c r="X295" s="220">
        <v>37</v>
      </c>
      <c r="Y295" s="11">
        <v>27.7</v>
      </c>
      <c r="Z295" s="636">
        <v>29.1</v>
      </c>
      <c r="AA295" s="12">
        <v>21.8</v>
      </c>
      <c r="AB295" s="221">
        <v>11.7</v>
      </c>
      <c r="AC295" s="643">
        <v>0.1</v>
      </c>
      <c r="AD295" s="507">
        <v>240</v>
      </c>
      <c r="AE295" s="674">
        <v>0</v>
      </c>
      <c r="AF295" s="639">
        <v>4580</v>
      </c>
      <c r="AG295" s="723">
        <v>2579</v>
      </c>
      <c r="AH295" s="641">
        <v>2196</v>
      </c>
      <c r="AI295" s="83"/>
      <c r="AJ295" s="3" t="s">
        <v>191</v>
      </c>
      <c r="AK295" s="921" t="s">
        <v>311</v>
      </c>
      <c r="AL295" s="112" t="s">
        <v>24</v>
      </c>
      <c r="AM295" s="220">
        <v>220</v>
      </c>
      <c r="AN295" s="274">
        <v>210</v>
      </c>
      <c r="AO295" s="220">
        <v>250</v>
      </c>
    </row>
    <row r="296" spans="1:41" x14ac:dyDescent="0.2">
      <c r="A296" s="1059"/>
      <c r="B296" s="391">
        <f>南八幡!B296</f>
        <v>46008</v>
      </c>
      <c r="C296" s="434" t="str">
        <f t="shared" si="114"/>
        <v>(水)</v>
      </c>
      <c r="D296" s="560" t="s">
        <v>405</v>
      </c>
      <c r="E296" s="503"/>
      <c r="F296" s="504">
        <v>2</v>
      </c>
      <c r="G296" s="11">
        <v>6.5</v>
      </c>
      <c r="H296" s="221">
        <v>9</v>
      </c>
      <c r="I296" s="12">
        <v>19</v>
      </c>
      <c r="J296" s="219">
        <v>5.9</v>
      </c>
      <c r="K296" s="11">
        <v>9.34</v>
      </c>
      <c r="L296" s="369">
        <v>7.23</v>
      </c>
      <c r="M296" s="112">
        <v>21.5</v>
      </c>
      <c r="N296" s="220">
        <v>7</v>
      </c>
      <c r="O296" s="12">
        <v>26.3</v>
      </c>
      <c r="P296" s="221">
        <v>27.2</v>
      </c>
      <c r="Q296" s="635">
        <v>84</v>
      </c>
      <c r="R296" s="220">
        <v>56</v>
      </c>
      <c r="S296" s="635">
        <v>113</v>
      </c>
      <c r="T296" s="220">
        <v>99</v>
      </c>
      <c r="U296" s="635">
        <v>62</v>
      </c>
      <c r="V296" s="220">
        <v>62</v>
      </c>
      <c r="W296" s="112">
        <v>51</v>
      </c>
      <c r="X296" s="220">
        <v>37</v>
      </c>
      <c r="Y296" s="11">
        <v>28</v>
      </c>
      <c r="Z296" s="636">
        <v>30.5</v>
      </c>
      <c r="AA296" s="12">
        <v>19.600000000000001</v>
      </c>
      <c r="AB296" s="221">
        <v>12.6</v>
      </c>
      <c r="AC296" s="643">
        <v>0.15</v>
      </c>
      <c r="AD296" s="507">
        <v>220</v>
      </c>
      <c r="AE296" s="674">
        <v>0</v>
      </c>
      <c r="AF296" s="639">
        <v>3901</v>
      </c>
      <c r="AG296" s="723">
        <v>2746</v>
      </c>
      <c r="AH296" s="641">
        <v>2234</v>
      </c>
      <c r="AI296" s="83"/>
      <c r="AJ296" s="3" t="s">
        <v>192</v>
      </c>
      <c r="AK296" s="921" t="s">
        <v>311</v>
      </c>
      <c r="AL296" s="279" t="s">
        <v>24</v>
      </c>
      <c r="AM296" s="270">
        <v>0</v>
      </c>
      <c r="AN296" s="269">
        <v>0.28999999999999998</v>
      </c>
      <c r="AO296" s="270">
        <v>0</v>
      </c>
    </row>
    <row r="297" spans="1:41" x14ac:dyDescent="0.2">
      <c r="A297" s="1059"/>
      <c r="B297" s="391">
        <f>南八幡!B297</f>
        <v>46009</v>
      </c>
      <c r="C297" s="434" t="str">
        <f t="shared" si="114"/>
        <v>(木)</v>
      </c>
      <c r="D297" s="560" t="s">
        <v>405</v>
      </c>
      <c r="E297" s="503"/>
      <c r="F297" s="504">
        <v>2</v>
      </c>
      <c r="G297" s="11">
        <v>8</v>
      </c>
      <c r="H297" s="221">
        <v>9.5</v>
      </c>
      <c r="I297" s="12">
        <v>21.3</v>
      </c>
      <c r="J297" s="219">
        <v>6.8</v>
      </c>
      <c r="K297" s="11">
        <v>9.4600000000000009</v>
      </c>
      <c r="L297" s="369">
        <v>7.19</v>
      </c>
      <c r="M297" s="112">
        <v>21.5</v>
      </c>
      <c r="N297" s="220">
        <v>5.8</v>
      </c>
      <c r="O297" s="12">
        <v>27.7</v>
      </c>
      <c r="P297" s="221">
        <v>29.9</v>
      </c>
      <c r="Q297" s="635">
        <v>79</v>
      </c>
      <c r="R297" s="220">
        <v>61</v>
      </c>
      <c r="S297" s="635">
        <v>100</v>
      </c>
      <c r="T297" s="220">
        <v>115</v>
      </c>
      <c r="U297" s="635">
        <v>61</v>
      </c>
      <c r="V297" s="220">
        <v>67</v>
      </c>
      <c r="W297" s="112">
        <v>39</v>
      </c>
      <c r="X297" s="220">
        <v>48</v>
      </c>
      <c r="Y297" s="11">
        <v>32.700000000000003</v>
      </c>
      <c r="Z297" s="636">
        <v>30.2</v>
      </c>
      <c r="AA297" s="12">
        <v>20.7</v>
      </c>
      <c r="AB297" s="221">
        <v>12.8</v>
      </c>
      <c r="AC297" s="643">
        <v>0.15</v>
      </c>
      <c r="AD297" s="507">
        <v>220</v>
      </c>
      <c r="AE297" s="674">
        <v>0</v>
      </c>
      <c r="AF297" s="639">
        <v>4273</v>
      </c>
      <c r="AG297" s="723">
        <v>3078</v>
      </c>
      <c r="AH297" s="641">
        <v>2074</v>
      </c>
      <c r="AI297" s="83"/>
      <c r="AJ297" s="3" t="s">
        <v>288</v>
      </c>
      <c r="AK297" s="921" t="s">
        <v>311</v>
      </c>
      <c r="AL297" s="280" t="s">
        <v>24</v>
      </c>
      <c r="AM297" s="281" t="s">
        <v>24</v>
      </c>
      <c r="AN297" s="267">
        <v>0</v>
      </c>
      <c r="AO297" s="268">
        <v>0</v>
      </c>
    </row>
    <row r="298" spans="1:41" x14ac:dyDescent="0.2">
      <c r="A298" s="1059"/>
      <c r="B298" s="391">
        <f>南八幡!B298</f>
        <v>46010</v>
      </c>
      <c r="C298" s="434" t="str">
        <f t="shared" si="114"/>
        <v>(金)</v>
      </c>
      <c r="D298" s="560" t="s">
        <v>405</v>
      </c>
      <c r="E298" s="503"/>
      <c r="F298" s="504">
        <v>4</v>
      </c>
      <c r="G298" s="11">
        <v>7.5</v>
      </c>
      <c r="H298" s="221">
        <v>9</v>
      </c>
      <c r="I298" s="12">
        <v>17.899999999999999</v>
      </c>
      <c r="J298" s="219">
        <v>5.6</v>
      </c>
      <c r="K298" s="11">
        <v>9.5399999999999991</v>
      </c>
      <c r="L298" s="369">
        <v>7.25</v>
      </c>
      <c r="M298" s="112">
        <v>20.399999999999999</v>
      </c>
      <c r="N298" s="220">
        <v>7.6</v>
      </c>
      <c r="O298" s="12">
        <v>27.2</v>
      </c>
      <c r="P298" s="221">
        <v>30.9</v>
      </c>
      <c r="Q298" s="635">
        <v>86</v>
      </c>
      <c r="R298" s="220">
        <v>56</v>
      </c>
      <c r="S298" s="635">
        <v>106</v>
      </c>
      <c r="T298" s="220">
        <v>106</v>
      </c>
      <c r="U298" s="635">
        <v>64</v>
      </c>
      <c r="V298" s="220">
        <v>63</v>
      </c>
      <c r="W298" s="112">
        <v>42</v>
      </c>
      <c r="X298" s="220">
        <v>43</v>
      </c>
      <c r="Y298" s="11">
        <v>30.5</v>
      </c>
      <c r="Z298" s="636">
        <v>32</v>
      </c>
      <c r="AA298" s="12">
        <v>19.600000000000001</v>
      </c>
      <c r="AB298" s="221">
        <v>12.6</v>
      </c>
      <c r="AC298" s="643">
        <v>0.15</v>
      </c>
      <c r="AD298" s="507">
        <v>220</v>
      </c>
      <c r="AE298" s="674">
        <v>0</v>
      </c>
      <c r="AF298" s="639">
        <v>3531</v>
      </c>
      <c r="AG298" s="723">
        <v>2655</v>
      </c>
      <c r="AH298" s="641">
        <v>2074</v>
      </c>
      <c r="AI298" s="83"/>
      <c r="AJ298" s="3" t="s">
        <v>199</v>
      </c>
      <c r="AK298" s="921" t="s">
        <v>311</v>
      </c>
      <c r="AL298" s="11" t="s">
        <v>24</v>
      </c>
      <c r="AM298" s="219" t="s">
        <v>24</v>
      </c>
      <c r="AN298" s="274">
        <v>21.5</v>
      </c>
      <c r="AO298" s="286">
        <v>7.4</v>
      </c>
    </row>
    <row r="299" spans="1:41" x14ac:dyDescent="0.2">
      <c r="A299" s="1059"/>
      <c r="B299" s="391">
        <f>南八幡!B299</f>
        <v>46011</v>
      </c>
      <c r="C299" s="434" t="str">
        <f t="shared" si="114"/>
        <v>(土)</v>
      </c>
      <c r="D299" s="560" t="s">
        <v>415</v>
      </c>
      <c r="E299" s="503">
        <v>2.9</v>
      </c>
      <c r="F299" s="504">
        <v>4</v>
      </c>
      <c r="G299" s="11">
        <v>8.5</v>
      </c>
      <c r="H299" s="221">
        <v>10.5</v>
      </c>
      <c r="I299" s="12">
        <v>17.3</v>
      </c>
      <c r="J299" s="219">
        <v>6.2</v>
      </c>
      <c r="K299" s="11">
        <v>9.5399999999999991</v>
      </c>
      <c r="L299" s="369">
        <v>7.36</v>
      </c>
      <c r="M299" s="112">
        <v>16.3</v>
      </c>
      <c r="N299" s="220">
        <v>5.8</v>
      </c>
      <c r="O299" s="12">
        <v>27</v>
      </c>
      <c r="P299" s="221">
        <v>30.6</v>
      </c>
      <c r="Q299" s="635">
        <v>83</v>
      </c>
      <c r="R299" s="220">
        <v>60</v>
      </c>
      <c r="S299" s="635">
        <v>112</v>
      </c>
      <c r="T299" s="220">
        <v>116</v>
      </c>
      <c r="U299" s="635">
        <v>61</v>
      </c>
      <c r="V299" s="220">
        <v>67</v>
      </c>
      <c r="W299" s="112">
        <v>51</v>
      </c>
      <c r="X299" s="220">
        <v>49</v>
      </c>
      <c r="Y299" s="11">
        <v>30.5</v>
      </c>
      <c r="Z299" s="636">
        <v>32</v>
      </c>
      <c r="AA299" s="12">
        <v>18.600000000000001</v>
      </c>
      <c r="AB299" s="221">
        <v>13.9</v>
      </c>
      <c r="AC299" s="643">
        <v>0</v>
      </c>
      <c r="AD299" s="507">
        <v>220</v>
      </c>
      <c r="AE299" s="674">
        <v>0</v>
      </c>
      <c r="AF299" s="639">
        <v>4203</v>
      </c>
      <c r="AG299" s="723">
        <v>2826</v>
      </c>
      <c r="AH299" s="641">
        <v>2074</v>
      </c>
      <c r="AI299" s="83"/>
      <c r="AJ299" s="3" t="s">
        <v>289</v>
      </c>
      <c r="AK299" s="921"/>
      <c r="AL299" s="11" t="s">
        <v>24</v>
      </c>
      <c r="AM299" s="219" t="s">
        <v>24</v>
      </c>
      <c r="AN299" s="136">
        <v>1.1599999999999999</v>
      </c>
      <c r="AO299" s="224">
        <v>-1.52</v>
      </c>
    </row>
    <row r="300" spans="1:41" x14ac:dyDescent="0.2">
      <c r="A300" s="1059"/>
      <c r="B300" s="391">
        <f>南八幡!B300</f>
        <v>46012</v>
      </c>
      <c r="C300" s="434" t="str">
        <f t="shared" si="114"/>
        <v>(日)</v>
      </c>
      <c r="D300" s="560" t="s">
        <v>404</v>
      </c>
      <c r="E300" s="503">
        <v>10.5</v>
      </c>
      <c r="F300" s="504">
        <v>10</v>
      </c>
      <c r="G300" s="11">
        <v>11</v>
      </c>
      <c r="H300" s="221">
        <v>10</v>
      </c>
      <c r="I300" s="12">
        <v>16.5</v>
      </c>
      <c r="J300" s="219">
        <v>5.5</v>
      </c>
      <c r="K300" s="11">
        <v>9.66</v>
      </c>
      <c r="L300" s="369">
        <v>7.18</v>
      </c>
      <c r="M300" s="112">
        <v>15.3</v>
      </c>
      <c r="N300" s="220">
        <v>7.2</v>
      </c>
      <c r="O300" s="12">
        <v>26.9</v>
      </c>
      <c r="P300" s="221">
        <v>30.1</v>
      </c>
      <c r="Q300" s="635">
        <v>80</v>
      </c>
      <c r="R300" s="220">
        <v>53</v>
      </c>
      <c r="S300" s="635">
        <v>100</v>
      </c>
      <c r="T300" s="220">
        <v>102</v>
      </c>
      <c r="U300" s="635">
        <v>55</v>
      </c>
      <c r="V300" s="220">
        <v>56</v>
      </c>
      <c r="W300" s="112">
        <v>45</v>
      </c>
      <c r="X300" s="220">
        <v>46</v>
      </c>
      <c r="Y300" s="11">
        <v>32.299999999999997</v>
      </c>
      <c r="Z300" s="636">
        <v>32</v>
      </c>
      <c r="AA300" s="12">
        <v>17.399999999999999</v>
      </c>
      <c r="AB300" s="221">
        <v>13</v>
      </c>
      <c r="AC300" s="643">
        <v>0.1</v>
      </c>
      <c r="AD300" s="507">
        <v>250</v>
      </c>
      <c r="AE300" s="674">
        <v>0</v>
      </c>
      <c r="AF300" s="639">
        <v>4273</v>
      </c>
      <c r="AG300" s="723">
        <v>2746</v>
      </c>
      <c r="AH300" s="641">
        <v>2196</v>
      </c>
      <c r="AI300" s="83"/>
      <c r="AJ300" s="3" t="s">
        <v>14</v>
      </c>
      <c r="AK300" s="921" t="s">
        <v>311</v>
      </c>
      <c r="AL300" s="136">
        <v>11</v>
      </c>
      <c r="AM300" s="224">
        <v>7.5</v>
      </c>
      <c r="AN300" s="136">
        <v>9.1999999999999993</v>
      </c>
      <c r="AO300" s="224">
        <v>6</v>
      </c>
    </row>
    <row r="301" spans="1:41" x14ac:dyDescent="0.2">
      <c r="A301" s="1059"/>
      <c r="B301" s="391">
        <f>南八幡!B301</f>
        <v>46013</v>
      </c>
      <c r="C301" s="434" t="str">
        <f t="shared" si="114"/>
        <v>(月)</v>
      </c>
      <c r="D301" s="560" t="s">
        <v>416</v>
      </c>
      <c r="E301" s="503">
        <v>0.8</v>
      </c>
      <c r="F301" s="504">
        <v>9</v>
      </c>
      <c r="G301" s="11">
        <v>10.5</v>
      </c>
      <c r="H301" s="221">
        <v>11</v>
      </c>
      <c r="I301" s="12">
        <v>25.4</v>
      </c>
      <c r="J301" s="219">
        <v>6.1</v>
      </c>
      <c r="K301" s="11">
        <v>9.4600000000000009</v>
      </c>
      <c r="L301" s="369">
        <v>7.2</v>
      </c>
      <c r="M301" s="112">
        <v>26.7</v>
      </c>
      <c r="N301" s="220">
        <v>7.8</v>
      </c>
      <c r="O301" s="12">
        <v>27.5</v>
      </c>
      <c r="P301" s="221">
        <v>31.7</v>
      </c>
      <c r="Q301" s="635">
        <v>70</v>
      </c>
      <c r="R301" s="220">
        <v>44</v>
      </c>
      <c r="S301" s="635">
        <v>104</v>
      </c>
      <c r="T301" s="220">
        <v>104</v>
      </c>
      <c r="U301" s="635">
        <v>64</v>
      </c>
      <c r="V301" s="220">
        <v>64</v>
      </c>
      <c r="W301" s="112">
        <v>40</v>
      </c>
      <c r="X301" s="220">
        <v>40</v>
      </c>
      <c r="Y301" s="11">
        <v>31.2</v>
      </c>
      <c r="Z301" s="636">
        <v>34.1</v>
      </c>
      <c r="AA301" s="12">
        <v>20.5</v>
      </c>
      <c r="AB301" s="221">
        <v>12</v>
      </c>
      <c r="AC301" s="643">
        <v>0.1</v>
      </c>
      <c r="AD301" s="507">
        <v>220</v>
      </c>
      <c r="AE301" s="674">
        <v>0</v>
      </c>
      <c r="AF301" s="639">
        <v>4274</v>
      </c>
      <c r="AG301" s="723">
        <v>2746</v>
      </c>
      <c r="AH301" s="641">
        <v>2196</v>
      </c>
      <c r="AI301" s="83"/>
      <c r="AJ301" s="3" t="s">
        <v>15</v>
      </c>
      <c r="AK301" s="921" t="s">
        <v>311</v>
      </c>
      <c r="AL301" s="489">
        <v>7.5</v>
      </c>
      <c r="AM301" s="490">
        <v>1.8</v>
      </c>
      <c r="AN301" s="13" t="s">
        <v>24</v>
      </c>
      <c r="AO301" s="223" t="s">
        <v>24</v>
      </c>
    </row>
    <row r="302" spans="1:41" x14ac:dyDescent="0.2">
      <c r="A302" s="1059"/>
      <c r="B302" s="391">
        <f>南八幡!B302</f>
        <v>46014</v>
      </c>
      <c r="C302" s="434" t="str">
        <f t="shared" si="114"/>
        <v>(火)</v>
      </c>
      <c r="D302" s="560" t="s">
        <v>405</v>
      </c>
      <c r="E302" s="503"/>
      <c r="F302" s="504">
        <v>1</v>
      </c>
      <c r="G302" s="11">
        <v>9</v>
      </c>
      <c r="H302" s="221">
        <v>10.5</v>
      </c>
      <c r="I302" s="12">
        <v>24</v>
      </c>
      <c r="J302" s="219">
        <v>6.7</v>
      </c>
      <c r="K302" s="11">
        <v>9.44</v>
      </c>
      <c r="L302" s="369">
        <v>7.27</v>
      </c>
      <c r="M302" s="112">
        <v>28</v>
      </c>
      <c r="N302" s="220">
        <v>10.8</v>
      </c>
      <c r="O302" s="12">
        <v>27.7</v>
      </c>
      <c r="P302" s="221">
        <v>30</v>
      </c>
      <c r="Q302" s="635">
        <v>80</v>
      </c>
      <c r="R302" s="220">
        <v>56</v>
      </c>
      <c r="S302" s="635">
        <v>110</v>
      </c>
      <c r="T302" s="220">
        <v>108</v>
      </c>
      <c r="U302" s="635">
        <v>68</v>
      </c>
      <c r="V302" s="220">
        <v>64</v>
      </c>
      <c r="W302" s="112">
        <v>42</v>
      </c>
      <c r="X302" s="220">
        <v>44</v>
      </c>
      <c r="Y302" s="11">
        <v>33.4</v>
      </c>
      <c r="Z302" s="636">
        <v>33.4</v>
      </c>
      <c r="AA302" s="12">
        <v>23.7</v>
      </c>
      <c r="AB302" s="221">
        <v>13.3</v>
      </c>
      <c r="AC302" s="643">
        <v>0.05</v>
      </c>
      <c r="AD302" s="507">
        <v>210</v>
      </c>
      <c r="AE302" s="674">
        <v>0</v>
      </c>
      <c r="AF302" s="639">
        <v>4273</v>
      </c>
      <c r="AG302" s="723">
        <v>2662</v>
      </c>
      <c r="AH302" s="641">
        <v>1952</v>
      </c>
      <c r="AI302" s="83"/>
      <c r="AJ302" s="3" t="s">
        <v>193</v>
      </c>
      <c r="AK302" s="921" t="s">
        <v>311</v>
      </c>
      <c r="AL302" s="136">
        <v>16</v>
      </c>
      <c r="AM302" s="224">
        <v>13</v>
      </c>
      <c r="AN302" s="13" t="s">
        <v>24</v>
      </c>
      <c r="AO302" s="223" t="s">
        <v>24</v>
      </c>
    </row>
    <row r="303" spans="1:41" x14ac:dyDescent="0.2">
      <c r="A303" s="1059"/>
      <c r="B303" s="391">
        <f>南八幡!B303</f>
        <v>46015</v>
      </c>
      <c r="C303" s="434" t="str">
        <f t="shared" si="114"/>
        <v>(水)</v>
      </c>
      <c r="D303" s="560" t="s">
        <v>415</v>
      </c>
      <c r="E303" s="503">
        <v>6</v>
      </c>
      <c r="F303" s="504">
        <v>6</v>
      </c>
      <c r="G303" s="11">
        <v>9</v>
      </c>
      <c r="H303" s="221">
        <v>10.5</v>
      </c>
      <c r="I303" s="12">
        <v>19.7</v>
      </c>
      <c r="J303" s="219">
        <v>6.9</v>
      </c>
      <c r="K303" s="11">
        <v>8.99</v>
      </c>
      <c r="L303" s="369">
        <v>7.22</v>
      </c>
      <c r="M303" s="112">
        <v>23.3</v>
      </c>
      <c r="N303" s="220">
        <v>8.4</v>
      </c>
      <c r="O303" s="12">
        <v>29.2</v>
      </c>
      <c r="P303" s="221">
        <v>29.8</v>
      </c>
      <c r="Q303" s="635">
        <v>84</v>
      </c>
      <c r="R303" s="220">
        <v>64</v>
      </c>
      <c r="S303" s="635">
        <v>112</v>
      </c>
      <c r="T303" s="220">
        <v>114</v>
      </c>
      <c r="U303" s="635">
        <v>76</v>
      </c>
      <c r="V303" s="220">
        <v>70</v>
      </c>
      <c r="W303" s="112">
        <v>36</v>
      </c>
      <c r="X303" s="220">
        <v>44</v>
      </c>
      <c r="Y303" s="11">
        <v>27</v>
      </c>
      <c r="Z303" s="636">
        <v>31.2</v>
      </c>
      <c r="AA303" s="12">
        <v>17.7</v>
      </c>
      <c r="AB303" s="221">
        <v>12.3</v>
      </c>
      <c r="AC303" s="643">
        <v>0</v>
      </c>
      <c r="AD303" s="507">
        <v>210</v>
      </c>
      <c r="AE303" s="674">
        <v>0</v>
      </c>
      <c r="AF303" s="639">
        <v>4472</v>
      </c>
      <c r="AG303" s="723">
        <v>2746</v>
      </c>
      <c r="AH303" s="641">
        <v>1888</v>
      </c>
      <c r="AI303" s="83"/>
      <c r="AJ303" s="3" t="s">
        <v>16</v>
      </c>
      <c r="AK303" s="921" t="s">
        <v>311</v>
      </c>
      <c r="AL303" s="303">
        <v>0</v>
      </c>
      <c r="AM303" s="304">
        <v>0</v>
      </c>
      <c r="AN303" s="282" t="s">
        <v>24</v>
      </c>
      <c r="AO303" s="283" t="s">
        <v>24</v>
      </c>
    </row>
    <row r="304" spans="1:41" x14ac:dyDescent="0.2">
      <c r="A304" s="1059"/>
      <c r="B304" s="391">
        <f>南八幡!B304</f>
        <v>46016</v>
      </c>
      <c r="C304" s="434" t="str">
        <f t="shared" si="114"/>
        <v>(木)</v>
      </c>
      <c r="D304" s="560" t="s">
        <v>415</v>
      </c>
      <c r="E304" s="503">
        <v>3.6</v>
      </c>
      <c r="F304" s="504">
        <v>8</v>
      </c>
      <c r="G304" s="11">
        <v>10</v>
      </c>
      <c r="H304" s="221">
        <v>11</v>
      </c>
      <c r="I304" s="12">
        <v>19.5</v>
      </c>
      <c r="J304" s="219">
        <v>7.1</v>
      </c>
      <c r="K304" s="11">
        <v>9.24</v>
      </c>
      <c r="L304" s="369">
        <v>7.21</v>
      </c>
      <c r="M304" s="112">
        <v>22.7</v>
      </c>
      <c r="N304" s="220">
        <v>6.6</v>
      </c>
      <c r="O304" s="12">
        <v>25.3</v>
      </c>
      <c r="P304" s="221">
        <v>27.9</v>
      </c>
      <c r="Q304" s="635">
        <v>88</v>
      </c>
      <c r="R304" s="220">
        <v>60</v>
      </c>
      <c r="S304" s="635">
        <v>108</v>
      </c>
      <c r="T304" s="220">
        <v>108</v>
      </c>
      <c r="U304" s="635">
        <v>64</v>
      </c>
      <c r="V304" s="220">
        <v>66</v>
      </c>
      <c r="W304" s="112">
        <v>44</v>
      </c>
      <c r="X304" s="220">
        <v>42</v>
      </c>
      <c r="Y304" s="11">
        <v>29.8</v>
      </c>
      <c r="Z304" s="636">
        <v>28.4</v>
      </c>
      <c r="AA304" s="12">
        <v>18</v>
      </c>
      <c r="AB304" s="221">
        <v>13.3</v>
      </c>
      <c r="AC304" s="643">
        <v>0.05</v>
      </c>
      <c r="AD304" s="507">
        <v>210</v>
      </c>
      <c r="AE304" s="674">
        <v>0</v>
      </c>
      <c r="AF304" s="639">
        <v>4563</v>
      </c>
      <c r="AG304" s="723">
        <v>2662</v>
      </c>
      <c r="AH304" s="641">
        <v>2196</v>
      </c>
      <c r="AI304" s="83"/>
      <c r="AJ304" s="3" t="s">
        <v>195</v>
      </c>
      <c r="AK304" s="921" t="s">
        <v>311</v>
      </c>
      <c r="AL304" s="138">
        <v>1.3</v>
      </c>
      <c r="AM304" s="225">
        <v>0.97</v>
      </c>
      <c r="AN304" s="13" t="s">
        <v>24</v>
      </c>
      <c r="AO304" s="223" t="s">
        <v>24</v>
      </c>
    </row>
    <row r="305" spans="1:41" x14ac:dyDescent="0.2">
      <c r="A305" s="1059"/>
      <c r="B305" s="391">
        <f>南八幡!B305</f>
        <v>46017</v>
      </c>
      <c r="C305" s="434" t="str">
        <f t="shared" si="114"/>
        <v>(金)</v>
      </c>
      <c r="D305" s="560" t="s">
        <v>416</v>
      </c>
      <c r="E305" s="503">
        <v>0.1</v>
      </c>
      <c r="F305" s="504">
        <v>8</v>
      </c>
      <c r="G305" s="11">
        <v>9.5</v>
      </c>
      <c r="H305" s="221">
        <v>10</v>
      </c>
      <c r="I305" s="12">
        <v>23.3</v>
      </c>
      <c r="J305" s="219">
        <v>8.1</v>
      </c>
      <c r="K305" s="11">
        <v>9.5500000000000007</v>
      </c>
      <c r="L305" s="369">
        <v>7.22</v>
      </c>
      <c r="M305" s="112">
        <v>27.6</v>
      </c>
      <c r="N305" s="220">
        <v>9.9</v>
      </c>
      <c r="O305" s="12">
        <v>27.7</v>
      </c>
      <c r="P305" s="221">
        <v>31.5</v>
      </c>
      <c r="Q305" s="635">
        <v>82</v>
      </c>
      <c r="R305" s="220">
        <v>56</v>
      </c>
      <c r="S305" s="635">
        <v>112</v>
      </c>
      <c r="T305" s="220">
        <v>106</v>
      </c>
      <c r="U305" s="635">
        <v>64</v>
      </c>
      <c r="V305" s="220">
        <v>66</v>
      </c>
      <c r="W305" s="112">
        <v>48</v>
      </c>
      <c r="X305" s="220">
        <v>40</v>
      </c>
      <c r="Y305" s="11">
        <v>32.700000000000003</v>
      </c>
      <c r="Z305" s="636">
        <v>31.2</v>
      </c>
      <c r="AA305" s="12">
        <v>22.1</v>
      </c>
      <c r="AB305" s="221">
        <v>11.7</v>
      </c>
      <c r="AC305" s="643">
        <v>0.05</v>
      </c>
      <c r="AD305" s="507">
        <v>210</v>
      </c>
      <c r="AE305" s="674">
        <v>0</v>
      </c>
      <c r="AF305" s="639">
        <v>4617</v>
      </c>
      <c r="AG305" s="723">
        <v>2269</v>
      </c>
      <c r="AH305" s="641">
        <v>1930</v>
      </c>
      <c r="AI305" s="83"/>
      <c r="AJ305" s="3" t="s">
        <v>196</v>
      </c>
      <c r="AK305" s="921" t="s">
        <v>311</v>
      </c>
      <c r="AL305" s="305">
        <v>9.0999999999999998E-2</v>
      </c>
      <c r="AM305" s="306">
        <v>0</v>
      </c>
      <c r="AN305" s="284" t="s">
        <v>24</v>
      </c>
      <c r="AO305" s="285" t="s">
        <v>24</v>
      </c>
    </row>
    <row r="306" spans="1:41" x14ac:dyDescent="0.2">
      <c r="A306" s="1059"/>
      <c r="B306" s="391">
        <f>南八幡!B306</f>
        <v>46018</v>
      </c>
      <c r="C306" s="434" t="str">
        <f t="shared" si="114"/>
        <v>(土)</v>
      </c>
      <c r="D306" s="560" t="s">
        <v>406</v>
      </c>
      <c r="E306" s="503"/>
      <c r="F306" s="504">
        <v>3</v>
      </c>
      <c r="G306" s="11">
        <v>5.5</v>
      </c>
      <c r="H306" s="221">
        <v>8.5</v>
      </c>
      <c r="I306" s="12">
        <v>23.8</v>
      </c>
      <c r="J306" s="219">
        <v>6.2</v>
      </c>
      <c r="K306" s="11">
        <v>9.23</v>
      </c>
      <c r="L306" s="369">
        <v>7.28</v>
      </c>
      <c r="M306" s="112">
        <v>27.2</v>
      </c>
      <c r="N306" s="220">
        <v>8.1</v>
      </c>
      <c r="O306" s="12">
        <v>29</v>
      </c>
      <c r="P306" s="221">
        <v>31.9</v>
      </c>
      <c r="Q306" s="635">
        <v>81</v>
      </c>
      <c r="R306" s="220">
        <v>58</v>
      </c>
      <c r="S306" s="635">
        <v>109</v>
      </c>
      <c r="T306" s="220">
        <v>109</v>
      </c>
      <c r="U306" s="635">
        <v>65</v>
      </c>
      <c r="V306" s="220">
        <v>65</v>
      </c>
      <c r="W306" s="112">
        <v>44</v>
      </c>
      <c r="X306" s="220">
        <v>44</v>
      </c>
      <c r="Y306" s="11">
        <v>29.1</v>
      </c>
      <c r="Z306" s="636">
        <v>32</v>
      </c>
      <c r="AA306" s="12">
        <v>22.1</v>
      </c>
      <c r="AB306" s="221">
        <v>12</v>
      </c>
      <c r="AC306" s="643">
        <v>0.15</v>
      </c>
      <c r="AD306" s="507">
        <v>210</v>
      </c>
      <c r="AE306" s="674">
        <v>0</v>
      </c>
      <c r="AF306" s="639">
        <v>4331</v>
      </c>
      <c r="AG306" s="723">
        <v>2496</v>
      </c>
      <c r="AH306" s="641">
        <v>2196</v>
      </c>
      <c r="AI306" s="83"/>
      <c r="AJ306" s="3" t="s">
        <v>197</v>
      </c>
      <c r="AK306" s="921" t="s">
        <v>311</v>
      </c>
      <c r="AL306" s="136">
        <v>28</v>
      </c>
      <c r="AM306" s="224">
        <v>56</v>
      </c>
      <c r="AN306" s="11" t="s">
        <v>24</v>
      </c>
      <c r="AO306" s="219" t="s">
        <v>24</v>
      </c>
    </row>
    <row r="307" spans="1:41" x14ac:dyDescent="0.2">
      <c r="A307" s="1059"/>
      <c r="B307" s="391">
        <f>南八幡!B307</f>
        <v>46019</v>
      </c>
      <c r="C307" s="434" t="str">
        <f t="shared" si="114"/>
        <v>(日)</v>
      </c>
      <c r="D307" s="560" t="s">
        <v>405</v>
      </c>
      <c r="E307" s="503"/>
      <c r="F307" s="504">
        <v>-1</v>
      </c>
      <c r="G307" s="11">
        <v>5</v>
      </c>
      <c r="H307" s="221">
        <v>6.5</v>
      </c>
      <c r="I307" s="12">
        <v>22.6</v>
      </c>
      <c r="J307" s="219">
        <v>7.4</v>
      </c>
      <c r="K307" s="11">
        <v>9.26</v>
      </c>
      <c r="L307" s="369">
        <v>7.2</v>
      </c>
      <c r="M307" s="112">
        <v>25.3</v>
      </c>
      <c r="N307" s="220">
        <v>9.1</v>
      </c>
      <c r="O307" s="12">
        <v>27</v>
      </c>
      <c r="P307" s="221">
        <v>32.200000000000003</v>
      </c>
      <c r="Q307" s="635">
        <v>74</v>
      </c>
      <c r="R307" s="220">
        <v>58</v>
      </c>
      <c r="S307" s="635">
        <v>110</v>
      </c>
      <c r="T307" s="220">
        <v>114</v>
      </c>
      <c r="U307" s="635">
        <v>66</v>
      </c>
      <c r="V307" s="220">
        <v>69</v>
      </c>
      <c r="W307" s="112">
        <v>44</v>
      </c>
      <c r="X307" s="220">
        <v>45</v>
      </c>
      <c r="Y307" s="11">
        <v>31.2</v>
      </c>
      <c r="Z307" s="636">
        <v>32.700000000000003</v>
      </c>
      <c r="AA307" s="12">
        <v>19.600000000000001</v>
      </c>
      <c r="AB307" s="221">
        <v>12.6</v>
      </c>
      <c r="AC307" s="643">
        <v>0.1</v>
      </c>
      <c r="AD307" s="507">
        <v>210</v>
      </c>
      <c r="AE307" s="674">
        <v>0</v>
      </c>
      <c r="AF307" s="722">
        <v>4087</v>
      </c>
      <c r="AG307" s="723">
        <v>2580</v>
      </c>
      <c r="AH307" s="724">
        <v>1952</v>
      </c>
      <c r="AI307" s="83"/>
      <c r="AJ307" s="3" t="s">
        <v>17</v>
      </c>
      <c r="AK307" s="921" t="s">
        <v>311</v>
      </c>
      <c r="AL307" s="367">
        <v>3.2</v>
      </c>
      <c r="AM307" s="224">
        <v>3.8</v>
      </c>
      <c r="AN307" s="11" t="s">
        <v>24</v>
      </c>
      <c r="AO307" s="219" t="s">
        <v>24</v>
      </c>
    </row>
    <row r="308" spans="1:41" x14ac:dyDescent="0.2">
      <c r="A308" s="1059"/>
      <c r="B308" s="391">
        <f>南八幡!B308</f>
        <v>46020</v>
      </c>
      <c r="C308" s="434" t="str">
        <f t="shared" si="114"/>
        <v>(月)</v>
      </c>
      <c r="D308" s="560" t="s">
        <v>405</v>
      </c>
      <c r="E308" s="503"/>
      <c r="F308" s="504">
        <v>2</v>
      </c>
      <c r="G308" s="11">
        <v>5</v>
      </c>
      <c r="H308" s="221">
        <v>6.5</v>
      </c>
      <c r="I308" s="12">
        <v>21.6</v>
      </c>
      <c r="J308" s="219">
        <v>7.2</v>
      </c>
      <c r="K308" s="11">
        <v>9.4600000000000009</v>
      </c>
      <c r="L308" s="369">
        <v>7.34</v>
      </c>
      <c r="M308" s="112">
        <v>24.6</v>
      </c>
      <c r="N308" s="220">
        <v>8.4</v>
      </c>
      <c r="O308" s="12">
        <v>27.5</v>
      </c>
      <c r="P308" s="221">
        <v>29.5</v>
      </c>
      <c r="Q308" s="635">
        <v>79</v>
      </c>
      <c r="R308" s="220">
        <v>57</v>
      </c>
      <c r="S308" s="635">
        <v>104</v>
      </c>
      <c r="T308" s="220">
        <v>109</v>
      </c>
      <c r="U308" s="635">
        <v>65</v>
      </c>
      <c r="V308" s="220">
        <v>64</v>
      </c>
      <c r="W308" s="112">
        <v>39</v>
      </c>
      <c r="X308" s="220">
        <v>45</v>
      </c>
      <c r="Y308" s="11">
        <v>32.299999999999997</v>
      </c>
      <c r="Z308" s="636">
        <v>30.5</v>
      </c>
      <c r="AA308" s="12">
        <v>21.2</v>
      </c>
      <c r="AB308" s="221">
        <v>13.3</v>
      </c>
      <c r="AC308" s="643">
        <v>0.05</v>
      </c>
      <c r="AD308" s="507">
        <v>210</v>
      </c>
      <c r="AE308" s="674">
        <v>0</v>
      </c>
      <c r="AF308" s="639">
        <v>4450</v>
      </c>
      <c r="AG308" s="723">
        <v>1820</v>
      </c>
      <c r="AH308" s="641">
        <v>1830</v>
      </c>
      <c r="AI308" s="83"/>
      <c r="AJ308" s="288"/>
      <c r="AK308" s="921"/>
      <c r="AL308" s="354"/>
      <c r="AM308" s="219"/>
      <c r="AN308" s="354"/>
      <c r="AO308" s="219"/>
    </row>
    <row r="309" spans="1:41" x14ac:dyDescent="0.2">
      <c r="A309" s="1059"/>
      <c r="B309" s="391">
        <f>南八幡!B309</f>
        <v>46021</v>
      </c>
      <c r="C309" s="434" t="str">
        <f t="shared" si="114"/>
        <v>(火)</v>
      </c>
      <c r="D309" s="560" t="s">
        <v>405</v>
      </c>
      <c r="E309" s="503"/>
      <c r="F309" s="504">
        <v>1</v>
      </c>
      <c r="G309" s="11">
        <v>6</v>
      </c>
      <c r="H309" s="221">
        <v>7</v>
      </c>
      <c r="I309" s="12">
        <v>24.3</v>
      </c>
      <c r="J309" s="219">
        <v>6.9</v>
      </c>
      <c r="K309" s="11">
        <v>9.65</v>
      </c>
      <c r="L309" s="369">
        <v>7.15</v>
      </c>
      <c r="M309" s="112">
        <v>26.8</v>
      </c>
      <c r="N309" s="220">
        <v>7.9</v>
      </c>
      <c r="O309" s="12">
        <v>25.8</v>
      </c>
      <c r="P309" s="221">
        <v>32.1</v>
      </c>
      <c r="Q309" s="635">
        <v>76</v>
      </c>
      <c r="R309" s="220">
        <v>56</v>
      </c>
      <c r="S309" s="635">
        <v>106</v>
      </c>
      <c r="T309" s="220">
        <v>114</v>
      </c>
      <c r="U309" s="635">
        <v>68</v>
      </c>
      <c r="V309" s="220">
        <v>70</v>
      </c>
      <c r="W309" s="112">
        <v>38</v>
      </c>
      <c r="X309" s="220">
        <v>44</v>
      </c>
      <c r="Y309" s="11">
        <v>30.5</v>
      </c>
      <c r="Z309" s="636">
        <v>31.2</v>
      </c>
      <c r="AA309" s="12">
        <v>22.1</v>
      </c>
      <c r="AB309" s="221">
        <v>11.1</v>
      </c>
      <c r="AC309" s="643">
        <v>0.05</v>
      </c>
      <c r="AD309" s="507">
        <v>210</v>
      </c>
      <c r="AE309" s="674">
        <v>0</v>
      </c>
      <c r="AF309" s="639">
        <v>5017</v>
      </c>
      <c r="AG309" s="723">
        <v>2579</v>
      </c>
      <c r="AH309" s="641">
        <v>2074</v>
      </c>
      <c r="AI309" s="83"/>
      <c r="AJ309" s="291"/>
      <c r="AK309" s="346"/>
      <c r="AL309" s="370"/>
      <c r="AM309" s="298"/>
      <c r="AN309" s="370"/>
      <c r="AO309" s="298"/>
    </row>
    <row r="310" spans="1:41" x14ac:dyDescent="0.2">
      <c r="A310" s="1059"/>
      <c r="B310" s="391">
        <f>南八幡!B310</f>
        <v>46022</v>
      </c>
      <c r="C310" s="434" t="str">
        <f t="shared" si="114"/>
        <v>(水)</v>
      </c>
      <c r="D310" s="502" t="s">
        <v>405</v>
      </c>
      <c r="E310" s="526"/>
      <c r="F310" s="564">
        <v>1</v>
      </c>
      <c r="G310" s="368">
        <v>6</v>
      </c>
      <c r="H310" s="298">
        <v>7.5</v>
      </c>
      <c r="I310" s="566">
        <v>21.4</v>
      </c>
      <c r="J310" s="565">
        <v>7.7</v>
      </c>
      <c r="K310" s="368">
        <v>9.66</v>
      </c>
      <c r="L310" s="371">
        <v>7.37</v>
      </c>
      <c r="M310" s="688">
        <v>21.7</v>
      </c>
      <c r="N310" s="567">
        <v>9.3000000000000007</v>
      </c>
      <c r="O310" s="566">
        <v>25.9</v>
      </c>
      <c r="P310" s="565">
        <v>30</v>
      </c>
      <c r="Q310" s="689">
        <v>77</v>
      </c>
      <c r="R310" s="567">
        <v>50</v>
      </c>
      <c r="S310" s="689">
        <v>106</v>
      </c>
      <c r="T310" s="567">
        <v>105</v>
      </c>
      <c r="U310" s="689">
        <v>62</v>
      </c>
      <c r="V310" s="567">
        <v>61</v>
      </c>
      <c r="W310" s="688">
        <v>44</v>
      </c>
      <c r="X310" s="567">
        <v>44</v>
      </c>
      <c r="Y310" s="368">
        <v>32</v>
      </c>
      <c r="Z310" s="690">
        <v>32.700000000000003</v>
      </c>
      <c r="AA310" s="566">
        <v>19.3</v>
      </c>
      <c r="AB310" s="565">
        <v>13.3</v>
      </c>
      <c r="AC310" s="691">
        <v>0.05</v>
      </c>
      <c r="AD310" s="569">
        <v>210</v>
      </c>
      <c r="AE310" s="692">
        <v>0</v>
      </c>
      <c r="AF310" s="577">
        <v>5387</v>
      </c>
      <c r="AG310" s="725">
        <v>2579</v>
      </c>
      <c r="AH310" s="726">
        <v>2074</v>
      </c>
      <c r="AI310" s="83"/>
      <c r="AJ310" s="102" t="s">
        <v>237</v>
      </c>
      <c r="AK310" s="924"/>
      <c r="AL310" s="105"/>
      <c r="AM310" s="105"/>
      <c r="AN310" s="105"/>
      <c r="AO310" s="748"/>
    </row>
    <row r="311" spans="1:41" ht="13.5" customHeight="1" x14ac:dyDescent="0.2">
      <c r="A311" s="1060"/>
      <c r="B311" s="1051" t="s">
        <v>238</v>
      </c>
      <c r="C311" s="1051"/>
      <c r="D311" s="508"/>
      <c r="E311" s="493">
        <f>MAX(E280:E310)</f>
        <v>22</v>
      </c>
      <c r="F311" s="509">
        <f t="shared" ref="F311:AH311" si="115">IF(COUNT(F280:F310)=0,"",MAX(F280:F310))</f>
        <v>10</v>
      </c>
      <c r="G311" s="10">
        <f t="shared" si="115"/>
        <v>14</v>
      </c>
      <c r="H311" s="218">
        <f t="shared" si="115"/>
        <v>14</v>
      </c>
      <c r="I311" s="495">
        <f t="shared" si="115"/>
        <v>34.5</v>
      </c>
      <c r="J311" s="496">
        <f t="shared" si="115"/>
        <v>8.6999999999999993</v>
      </c>
      <c r="K311" s="10">
        <f t="shared" si="115"/>
        <v>9.68</v>
      </c>
      <c r="L311" s="644">
        <f t="shared" si="115"/>
        <v>7.37</v>
      </c>
      <c r="M311" s="10">
        <f t="shared" ref="M311:N311" si="116">IF(COUNT(M280:M310)=0,"",MAX(M280:M310))</f>
        <v>35.6</v>
      </c>
      <c r="N311" s="644">
        <f t="shared" si="116"/>
        <v>11.2</v>
      </c>
      <c r="O311" s="495">
        <f t="shared" si="115"/>
        <v>29.2</v>
      </c>
      <c r="P311" s="496">
        <f t="shared" si="115"/>
        <v>32.200000000000003</v>
      </c>
      <c r="Q311" s="628">
        <f t="shared" ref="Q311" si="117">IF(COUNT(Q280:Q310)=0,"",MAX(Q280:Q310))</f>
        <v>88</v>
      </c>
      <c r="R311" s="497">
        <f t="shared" si="115"/>
        <v>64</v>
      </c>
      <c r="S311" s="627">
        <f t="shared" ref="S311" si="118">IF(COUNT(S280:S310)=0,"",MAX(S280:S310))</f>
        <v>122</v>
      </c>
      <c r="T311" s="497">
        <f t="shared" si="115"/>
        <v>116</v>
      </c>
      <c r="U311" s="628">
        <f t="shared" si="115"/>
        <v>76</v>
      </c>
      <c r="V311" s="497">
        <f t="shared" ref="V311:Y311" si="119">IF(COUNT(V280:V310)=0,"",MAX(V280:V310))</f>
        <v>70</v>
      </c>
      <c r="W311" s="628">
        <f t="shared" si="119"/>
        <v>61</v>
      </c>
      <c r="X311" s="497">
        <f t="shared" si="119"/>
        <v>52</v>
      </c>
      <c r="Y311" s="629">
        <f t="shared" si="119"/>
        <v>33.4</v>
      </c>
      <c r="Z311" s="218">
        <f t="shared" si="115"/>
        <v>35.5</v>
      </c>
      <c r="AA311" s="10">
        <f t="shared" si="115"/>
        <v>24.3</v>
      </c>
      <c r="AB311" s="629">
        <f t="shared" ref="AB311" si="120">IF(COUNT(AB280:AB310)=0,"",MAX(AB280:AB310))</f>
        <v>14.2</v>
      </c>
      <c r="AC311" s="647">
        <f>IF(COUNT(AC280:AC310)=0,"",MAX(AC280:AC310))</f>
        <v>0.3</v>
      </c>
      <c r="AD311" s="513">
        <f t="shared" si="115"/>
        <v>250</v>
      </c>
      <c r="AE311" s="648">
        <f t="shared" si="115"/>
        <v>0</v>
      </c>
      <c r="AF311" s="715">
        <f t="shared" si="115"/>
        <v>5387</v>
      </c>
      <c r="AG311" s="716">
        <f t="shared" si="115"/>
        <v>3078</v>
      </c>
      <c r="AH311" s="683">
        <f t="shared" si="115"/>
        <v>2318</v>
      </c>
      <c r="AI311" s="83"/>
      <c r="AJ311" s="749" t="s">
        <v>302</v>
      </c>
      <c r="AK311" s="750"/>
      <c r="AL311" s="750"/>
      <c r="AM311" s="750"/>
      <c r="AN311" s="750"/>
      <c r="AO311" s="751"/>
    </row>
    <row r="312" spans="1:41" x14ac:dyDescent="0.2">
      <c r="A312" s="1060"/>
      <c r="B312" s="1052" t="s">
        <v>239</v>
      </c>
      <c r="C312" s="1052"/>
      <c r="D312" s="229"/>
      <c r="E312" s="230"/>
      <c r="F312" s="516">
        <f t="shared" ref="F312:AE312" si="121">IF(COUNT(F280:F310)=0,"",MIN(F280:F310))</f>
        <v>-1</v>
      </c>
      <c r="G312" s="11">
        <f t="shared" si="121"/>
        <v>5</v>
      </c>
      <c r="H312" s="219">
        <f t="shared" si="121"/>
        <v>6.5</v>
      </c>
      <c r="I312" s="12">
        <f t="shared" si="121"/>
        <v>15.9</v>
      </c>
      <c r="J312" s="221">
        <f t="shared" si="121"/>
        <v>4.9000000000000004</v>
      </c>
      <c r="K312" s="11">
        <f t="shared" si="121"/>
        <v>8.56</v>
      </c>
      <c r="L312" s="369">
        <f t="shared" si="121"/>
        <v>6.95</v>
      </c>
      <c r="M312" s="11">
        <f t="shared" ref="M312:N312" si="122">IF(COUNT(M280:M310)=0,"",MIN(M280:M310))</f>
        <v>15.3</v>
      </c>
      <c r="N312" s="369">
        <f t="shared" si="122"/>
        <v>5.8</v>
      </c>
      <c r="O312" s="12">
        <f t="shared" si="121"/>
        <v>22</v>
      </c>
      <c r="P312" s="221">
        <f t="shared" si="121"/>
        <v>25.2</v>
      </c>
      <c r="Q312" s="112">
        <f t="shared" ref="Q312" si="123">IF(COUNT(Q280:Q310)=0,"",MIN(Q280:Q310))</f>
        <v>65</v>
      </c>
      <c r="R312" s="220">
        <f t="shared" si="121"/>
        <v>40</v>
      </c>
      <c r="S312" s="635">
        <f t="shared" ref="S312" si="124">IF(COUNT(S280:S310)=0,"",MIN(S280:S310))</f>
        <v>88</v>
      </c>
      <c r="T312" s="220">
        <f t="shared" si="121"/>
        <v>90</v>
      </c>
      <c r="U312" s="112">
        <f t="shared" si="121"/>
        <v>51</v>
      </c>
      <c r="V312" s="220">
        <f t="shared" ref="V312:Y312" si="125">IF(COUNT(V280:V310)=0,"",MIN(V280:V310))</f>
        <v>52</v>
      </c>
      <c r="W312" s="112">
        <f t="shared" si="125"/>
        <v>35</v>
      </c>
      <c r="X312" s="220">
        <f t="shared" si="125"/>
        <v>32</v>
      </c>
      <c r="Y312" s="655">
        <f t="shared" si="125"/>
        <v>24.9</v>
      </c>
      <c r="Z312" s="696">
        <f t="shared" si="121"/>
        <v>26.3</v>
      </c>
      <c r="AA312" s="654">
        <f t="shared" si="121"/>
        <v>17.399999999999999</v>
      </c>
      <c r="AB312" s="655">
        <f t="shared" ref="AB312" si="126">IF(COUNT(AB280:AB310)=0,"",MIN(AB280:AB310))</f>
        <v>11.1</v>
      </c>
      <c r="AC312" s="656">
        <f>IF(COUNT(AC280:AC310)=0,"",MIN(AC280:AC310))</f>
        <v>0</v>
      </c>
      <c r="AD312" s="520">
        <f t="shared" si="121"/>
        <v>190</v>
      </c>
      <c r="AE312" s="657">
        <f t="shared" si="121"/>
        <v>0</v>
      </c>
      <c r="AF312" s="704"/>
      <c r="AG312" s="705"/>
      <c r="AH312" s="660"/>
      <c r="AI312" s="83"/>
      <c r="AJ312" s="752"/>
      <c r="AK312" s="920"/>
      <c r="AL312" s="753"/>
      <c r="AM312" s="753"/>
      <c r="AN312" s="753"/>
      <c r="AO312" s="754"/>
    </row>
    <row r="313" spans="1:41" x14ac:dyDescent="0.2">
      <c r="A313" s="1060"/>
      <c r="B313" s="1052" t="s">
        <v>240</v>
      </c>
      <c r="C313" s="1052"/>
      <c r="D313" s="229"/>
      <c r="E313" s="231"/>
      <c r="F313" s="523">
        <f t="shared" ref="F313:AE313" si="127">IF(COUNT(F280:F310)=0,"",AVERAGE(F280:F310))</f>
        <v>3.967741935483871</v>
      </c>
      <c r="G313" s="307">
        <f t="shared" si="127"/>
        <v>8.306451612903226</v>
      </c>
      <c r="H313" s="539">
        <f t="shared" si="127"/>
        <v>9.6451612903225801</v>
      </c>
      <c r="I313" s="540">
        <f t="shared" si="127"/>
        <v>21.887096774193544</v>
      </c>
      <c r="J313" s="541">
        <f t="shared" si="127"/>
        <v>6.654838709677418</v>
      </c>
      <c r="K313" s="307">
        <f t="shared" si="127"/>
        <v>9.3806451612903228</v>
      </c>
      <c r="L313" s="675">
        <f t="shared" si="127"/>
        <v>7.1803225806451625</v>
      </c>
      <c r="M313" s="307">
        <f t="shared" ref="M313:N313" si="128">IF(COUNT(M280:M310)=0,"",AVERAGE(M280:M310))</f>
        <v>24.093548387096774</v>
      </c>
      <c r="N313" s="675">
        <f t="shared" si="128"/>
        <v>8.2354838709677427</v>
      </c>
      <c r="O313" s="540">
        <f t="shared" si="127"/>
        <v>25.958064516129031</v>
      </c>
      <c r="P313" s="541">
        <f t="shared" si="127"/>
        <v>29.283870967741937</v>
      </c>
      <c r="Q313" s="112">
        <f t="shared" ref="Q313" si="129">IF(COUNT(Q280:Q310)=0,"",AVERAGE(Q280:Q310))</f>
        <v>74.838709677419359</v>
      </c>
      <c r="R313" s="220">
        <f t="shared" si="127"/>
        <v>52.387096774193552</v>
      </c>
      <c r="S313" s="677">
        <f t="shared" ref="S313" si="130">IF(COUNT(S280:S310)=0,"",AVERAGE(S280:S310))</f>
        <v>102.09677419354838</v>
      </c>
      <c r="T313" s="220">
        <f t="shared" si="127"/>
        <v>102.45161290322581</v>
      </c>
      <c r="U313" s="112">
        <f t="shared" si="127"/>
        <v>60.516129032258064</v>
      </c>
      <c r="V313" s="220">
        <f t="shared" ref="V313:Y313" si="131">IF(COUNT(V280:V310)=0,"",AVERAGE(V280:V310))</f>
        <v>61.29032258064516</v>
      </c>
      <c r="W313" s="112">
        <f t="shared" si="131"/>
        <v>41.58064516129032</v>
      </c>
      <c r="X313" s="220">
        <f t="shared" si="131"/>
        <v>41.161290322580648</v>
      </c>
      <c r="Y313" s="655">
        <f t="shared" si="131"/>
        <v>29.661290322580644</v>
      </c>
      <c r="Z313" s="696">
        <f t="shared" si="127"/>
        <v>30.55483870967743</v>
      </c>
      <c r="AA313" s="654">
        <f t="shared" si="127"/>
        <v>20.325806451612909</v>
      </c>
      <c r="AB313" s="655">
        <f t="shared" ref="AB313" si="132">IF(COUNT(AB280:AB310)=0,"",AVERAGE(AB280:AB310))</f>
        <v>12.841935483870971</v>
      </c>
      <c r="AC313" s="656">
        <f>IF(COUNT(AC280:AC310)=0,"",AVERAGE(AC280:AC310))</f>
        <v>0.10806451612903223</v>
      </c>
      <c r="AD313" s="550">
        <f t="shared" si="127"/>
        <v>209.67741935483872</v>
      </c>
      <c r="AE313" s="684">
        <f t="shared" si="127"/>
        <v>0</v>
      </c>
      <c r="AF313" s="706"/>
      <c r="AG313" s="707"/>
      <c r="AH313" s="685"/>
      <c r="AI313" s="83"/>
      <c r="AJ313" s="752"/>
      <c r="AK313" s="920"/>
      <c r="AL313" s="753"/>
      <c r="AM313" s="753"/>
      <c r="AN313" s="753"/>
      <c r="AO313" s="754"/>
    </row>
    <row r="314" spans="1:41" ht="13.5" customHeight="1" x14ac:dyDescent="0.2">
      <c r="A314" s="1061"/>
      <c r="B314" s="1053" t="s">
        <v>241</v>
      </c>
      <c r="C314" s="1053"/>
      <c r="D314" s="525"/>
      <c r="E314" s="526">
        <f>SUM(E280:E310)</f>
        <v>46.7</v>
      </c>
      <c r="F314" s="232"/>
      <c r="G314" s="232"/>
      <c r="H314" s="390"/>
      <c r="I314" s="232"/>
      <c r="J314" s="390"/>
      <c r="K314" s="528"/>
      <c r="L314" s="529"/>
      <c r="M314" s="663"/>
      <c r="N314" s="555"/>
      <c r="O314" s="553"/>
      <c r="P314" s="554"/>
      <c r="Q314" s="662"/>
      <c r="R314" s="555"/>
      <c r="S314" s="662"/>
      <c r="T314" s="555"/>
      <c r="U314" s="662"/>
      <c r="V314" s="555"/>
      <c r="W314" s="663"/>
      <c r="X314" s="555"/>
      <c r="Y314" s="528"/>
      <c r="Z314" s="664"/>
      <c r="AA314" s="665"/>
      <c r="AB314" s="666"/>
      <c r="AC314" s="667"/>
      <c r="AD314" s="234"/>
      <c r="AE314" s="668"/>
      <c r="AF314" s="717">
        <f t="shared" ref="AF314:AG314" si="133">SUM(AF280:AF310)</f>
        <v>129187</v>
      </c>
      <c r="AG314" s="718">
        <f t="shared" si="133"/>
        <v>82748</v>
      </c>
      <c r="AH314" s="687">
        <f>SUM(AH280:AH310)</f>
        <v>64624</v>
      </c>
      <c r="AI314" s="83"/>
      <c r="AJ314" s="617"/>
      <c r="AK314" s="923"/>
      <c r="AL314" s="620"/>
      <c r="AM314" s="620"/>
      <c r="AN314" s="758"/>
      <c r="AO314" s="759"/>
    </row>
    <row r="315" spans="1:41" ht="16.2" x14ac:dyDescent="0.2">
      <c r="A315" s="1058" t="s">
        <v>234</v>
      </c>
      <c r="B315" s="391">
        <f>南八幡!B315</f>
        <v>46023</v>
      </c>
      <c r="C315" s="434" t="str">
        <f>IF(B315="","",IF(WEEKDAY(B315)=1,"(日)",IF(WEEKDAY(B315)=2,"(月)",IF(WEEKDAY(B315)=3,"(火)",IF(WEEKDAY(B315)=4,"(水)",IF(WEEKDAY(B315)=5,"(木)",IF(WEEKDAY(B315)=6,"(金)","(土)")))))))</f>
        <v>(木)</v>
      </c>
      <c r="D315" s="558" t="s">
        <v>405</v>
      </c>
      <c r="E315" s="493"/>
      <c r="F315" s="494">
        <v>4</v>
      </c>
      <c r="G315" s="10">
        <v>9</v>
      </c>
      <c r="H315" s="496">
        <v>8</v>
      </c>
      <c r="I315" s="495">
        <v>25.8</v>
      </c>
      <c r="J315" s="218">
        <v>8.3000000000000007</v>
      </c>
      <c r="K315" s="10">
        <v>9.3800000000000008</v>
      </c>
      <c r="L315" s="644">
        <v>7.26</v>
      </c>
      <c r="M315" s="628">
        <v>31.5</v>
      </c>
      <c r="N315" s="497">
        <v>8.6</v>
      </c>
      <c r="O315" s="495">
        <v>24.2</v>
      </c>
      <c r="P315" s="496">
        <v>31.4</v>
      </c>
      <c r="Q315" s="627">
        <v>74</v>
      </c>
      <c r="R315" s="497">
        <v>60</v>
      </c>
      <c r="S315" s="627">
        <v>102</v>
      </c>
      <c r="T315" s="497">
        <v>106</v>
      </c>
      <c r="U315" s="627">
        <v>60</v>
      </c>
      <c r="V315" s="497">
        <v>62</v>
      </c>
      <c r="W315" s="628">
        <v>42</v>
      </c>
      <c r="X315" s="497">
        <v>44</v>
      </c>
      <c r="Y315" s="10">
        <v>32.700000000000003</v>
      </c>
      <c r="Z315" s="629">
        <v>31.2</v>
      </c>
      <c r="AA315" s="495">
        <v>22.4</v>
      </c>
      <c r="AB315" s="496">
        <v>13.5</v>
      </c>
      <c r="AC315" s="672">
        <v>0.1</v>
      </c>
      <c r="AD315" s="501">
        <v>210</v>
      </c>
      <c r="AE315" s="673">
        <v>0</v>
      </c>
      <c r="AF315" s="632">
        <v>4831</v>
      </c>
      <c r="AG315" s="633">
        <v>2496</v>
      </c>
      <c r="AH315" s="634">
        <v>1830</v>
      </c>
      <c r="AI315" s="83"/>
      <c r="AJ315" s="266" t="s">
        <v>284</v>
      </c>
      <c r="AK315" s="365"/>
      <c r="AL315" s="1092">
        <v>46043</v>
      </c>
      <c r="AM315" s="1093"/>
      <c r="AN315" s="1084">
        <v>46046</v>
      </c>
      <c r="AO315" s="1085"/>
    </row>
    <row r="316" spans="1:41" x14ac:dyDescent="0.2">
      <c r="A316" s="1060"/>
      <c r="B316" s="330">
        <f>南八幡!B316</f>
        <v>46024</v>
      </c>
      <c r="C316" s="434" t="str">
        <f t="shared" ref="C316:C345" si="134">IF(B316="","",IF(WEEKDAY(B316)=1,"(日)",IF(WEEKDAY(B316)=2,"(月)",IF(WEEKDAY(B316)=3,"(火)",IF(WEEKDAY(B316)=4,"(水)",IF(WEEKDAY(B316)=5,"(木)",IF(WEEKDAY(B316)=6,"(金)","(土)")))))))</f>
        <v>(金)</v>
      </c>
      <c r="D316" s="578" t="s">
        <v>414</v>
      </c>
      <c r="E316" s="198">
        <v>1.2</v>
      </c>
      <c r="F316" s="579">
        <v>2</v>
      </c>
      <c r="G316" s="119">
        <v>8</v>
      </c>
      <c r="H316" s="580">
        <v>7</v>
      </c>
      <c r="I316" s="581">
        <v>23.1</v>
      </c>
      <c r="J316" s="582">
        <v>6.8</v>
      </c>
      <c r="K316" s="119">
        <v>9.6</v>
      </c>
      <c r="L316" s="727">
        <v>7.15</v>
      </c>
      <c r="M316" s="728">
        <v>25.4</v>
      </c>
      <c r="N316" s="585">
        <v>8.1</v>
      </c>
      <c r="O316" s="581">
        <v>28.3</v>
      </c>
      <c r="P316" s="583">
        <v>31.3</v>
      </c>
      <c r="Q316" s="729">
        <v>74</v>
      </c>
      <c r="R316" s="585">
        <v>54</v>
      </c>
      <c r="S316" s="729">
        <v>102</v>
      </c>
      <c r="T316" s="585">
        <v>103</v>
      </c>
      <c r="U316" s="730">
        <v>64</v>
      </c>
      <c r="V316" s="585">
        <v>63</v>
      </c>
      <c r="W316" s="728">
        <v>38</v>
      </c>
      <c r="X316" s="585">
        <v>40</v>
      </c>
      <c r="Y316" s="119">
        <v>29.8</v>
      </c>
      <c r="Z316" s="731">
        <v>30.5</v>
      </c>
      <c r="AA316" s="581">
        <v>21.5</v>
      </c>
      <c r="AB316" s="580">
        <v>11.1</v>
      </c>
      <c r="AC316" s="732">
        <v>0.05</v>
      </c>
      <c r="AD316" s="587">
        <v>210</v>
      </c>
      <c r="AE316" s="733">
        <v>0</v>
      </c>
      <c r="AF316" s="722">
        <v>5017</v>
      </c>
      <c r="AG316" s="734">
        <v>2663</v>
      </c>
      <c r="AH316" s="724">
        <v>2196</v>
      </c>
      <c r="AI316" s="83"/>
      <c r="AJ316" s="311" t="s">
        <v>2</v>
      </c>
      <c r="AK316" s="346" t="s">
        <v>303</v>
      </c>
      <c r="AL316" s="1086">
        <v>2</v>
      </c>
      <c r="AM316" s="1087"/>
      <c r="AN316" s="1086">
        <v>-5</v>
      </c>
      <c r="AO316" s="1087"/>
    </row>
    <row r="317" spans="1:41" x14ac:dyDescent="0.2">
      <c r="A317" s="1060"/>
      <c r="B317" s="330">
        <f>南八幡!B317</f>
        <v>46025</v>
      </c>
      <c r="C317" s="434" t="str">
        <f t="shared" si="134"/>
        <v>(土)</v>
      </c>
      <c r="D317" s="560" t="s">
        <v>405</v>
      </c>
      <c r="E317" s="503"/>
      <c r="F317" s="504">
        <v>0</v>
      </c>
      <c r="G317" s="11">
        <v>6</v>
      </c>
      <c r="H317" s="221">
        <v>7</v>
      </c>
      <c r="I317" s="12">
        <v>26.6</v>
      </c>
      <c r="J317" s="219">
        <v>6.7</v>
      </c>
      <c r="K317" s="11">
        <v>9.32</v>
      </c>
      <c r="L317" s="369">
        <v>7.12</v>
      </c>
      <c r="M317" s="112">
        <v>31.5</v>
      </c>
      <c r="N317" s="220">
        <v>7.5</v>
      </c>
      <c r="O317" s="12">
        <v>26.2</v>
      </c>
      <c r="P317" s="221">
        <v>31.1</v>
      </c>
      <c r="Q317" s="635">
        <v>82</v>
      </c>
      <c r="R317" s="220">
        <v>50</v>
      </c>
      <c r="S317" s="635">
        <v>106</v>
      </c>
      <c r="T317" s="220">
        <v>100</v>
      </c>
      <c r="U317" s="635">
        <v>64</v>
      </c>
      <c r="V317" s="220">
        <v>66</v>
      </c>
      <c r="W317" s="112">
        <v>42</v>
      </c>
      <c r="X317" s="220">
        <v>34</v>
      </c>
      <c r="Y317" s="11">
        <v>29.1</v>
      </c>
      <c r="Z317" s="636">
        <v>32</v>
      </c>
      <c r="AA317" s="12">
        <v>22.8</v>
      </c>
      <c r="AB317" s="221">
        <v>14</v>
      </c>
      <c r="AC317" s="643">
        <v>0.05</v>
      </c>
      <c r="AD317" s="507">
        <v>210</v>
      </c>
      <c r="AE317" s="674">
        <v>0</v>
      </c>
      <c r="AF317" s="639">
        <v>5016</v>
      </c>
      <c r="AG317" s="640">
        <v>2579</v>
      </c>
      <c r="AH317" s="641">
        <v>1830</v>
      </c>
      <c r="AI317" s="83"/>
      <c r="AJ317" s="4" t="s">
        <v>19</v>
      </c>
      <c r="AK317" s="5" t="s">
        <v>20</v>
      </c>
      <c r="AL317" s="6" t="s">
        <v>21</v>
      </c>
      <c r="AM317" s="5" t="s">
        <v>22</v>
      </c>
      <c r="AN317" s="6" t="s">
        <v>21</v>
      </c>
      <c r="AO317" s="5" t="s">
        <v>22</v>
      </c>
    </row>
    <row r="318" spans="1:41" x14ac:dyDescent="0.2">
      <c r="A318" s="1060"/>
      <c r="B318" s="330">
        <f>南八幡!B318</f>
        <v>46026</v>
      </c>
      <c r="C318" s="434" t="str">
        <f t="shared" si="134"/>
        <v>(日)</v>
      </c>
      <c r="D318" s="560" t="s">
        <v>405</v>
      </c>
      <c r="E318" s="503"/>
      <c r="F318" s="504">
        <v>-1</v>
      </c>
      <c r="G318" s="11">
        <v>6</v>
      </c>
      <c r="H318" s="221">
        <v>7.5</v>
      </c>
      <c r="I318" s="12">
        <v>21.3</v>
      </c>
      <c r="J318" s="219">
        <v>5.9</v>
      </c>
      <c r="K318" s="11">
        <v>9.6</v>
      </c>
      <c r="L318" s="369">
        <v>7.11</v>
      </c>
      <c r="M318" s="112">
        <v>23.9</v>
      </c>
      <c r="N318" s="220">
        <v>7.2</v>
      </c>
      <c r="O318" s="12">
        <v>26.3</v>
      </c>
      <c r="P318" s="221">
        <v>30.4</v>
      </c>
      <c r="Q318" s="635">
        <v>70</v>
      </c>
      <c r="R318" s="220">
        <v>50</v>
      </c>
      <c r="S318" s="635">
        <v>96</v>
      </c>
      <c r="T318" s="220">
        <v>101</v>
      </c>
      <c r="U318" s="635">
        <v>54</v>
      </c>
      <c r="V318" s="220">
        <v>64</v>
      </c>
      <c r="W318" s="112">
        <v>42</v>
      </c>
      <c r="X318" s="220">
        <v>37</v>
      </c>
      <c r="Y318" s="11">
        <v>29.1</v>
      </c>
      <c r="Z318" s="636">
        <v>28.4</v>
      </c>
      <c r="AA318" s="12">
        <v>21.5</v>
      </c>
      <c r="AB318" s="221">
        <v>12</v>
      </c>
      <c r="AC318" s="643">
        <v>0.05</v>
      </c>
      <c r="AD318" s="507">
        <v>210</v>
      </c>
      <c r="AE318" s="674">
        <v>0</v>
      </c>
      <c r="AF318" s="639">
        <v>5017</v>
      </c>
      <c r="AG318" s="640">
        <v>2496</v>
      </c>
      <c r="AH318" s="641">
        <v>2196</v>
      </c>
      <c r="AI318" s="83"/>
      <c r="AJ318" s="2" t="s">
        <v>182</v>
      </c>
      <c r="AK318" s="398" t="s">
        <v>11</v>
      </c>
      <c r="AL318" s="10">
        <v>7</v>
      </c>
      <c r="AM318" s="218">
        <v>7.5</v>
      </c>
      <c r="AN318" s="10">
        <v>6</v>
      </c>
      <c r="AO318" s="218">
        <v>5.5</v>
      </c>
    </row>
    <row r="319" spans="1:41" x14ac:dyDescent="0.2">
      <c r="A319" s="1060"/>
      <c r="B319" s="330">
        <f>南八幡!B319</f>
        <v>46027</v>
      </c>
      <c r="C319" s="434" t="str">
        <f t="shared" si="134"/>
        <v>(月)</v>
      </c>
      <c r="D319" s="560" t="s">
        <v>405</v>
      </c>
      <c r="E319" s="503"/>
      <c r="F319" s="504">
        <v>-2</v>
      </c>
      <c r="G319" s="11">
        <v>6.5</v>
      </c>
      <c r="H319" s="221">
        <v>7</v>
      </c>
      <c r="I319" s="12">
        <v>28.2</v>
      </c>
      <c r="J319" s="219">
        <v>6.7</v>
      </c>
      <c r="K319" s="11">
        <v>9.61</v>
      </c>
      <c r="L319" s="369">
        <v>7.03</v>
      </c>
      <c r="M319" s="112">
        <v>27.3</v>
      </c>
      <c r="N319" s="220">
        <v>6.5</v>
      </c>
      <c r="O319" s="12">
        <v>27.8</v>
      </c>
      <c r="P319" s="221">
        <v>30.9</v>
      </c>
      <c r="Q319" s="635">
        <v>70</v>
      </c>
      <c r="R319" s="220">
        <v>46</v>
      </c>
      <c r="S319" s="635">
        <v>96</v>
      </c>
      <c r="T319" s="220">
        <v>100</v>
      </c>
      <c r="U319" s="635">
        <v>58</v>
      </c>
      <c r="V319" s="220">
        <v>54</v>
      </c>
      <c r="W319" s="112">
        <v>38</v>
      </c>
      <c r="X319" s="220">
        <v>46</v>
      </c>
      <c r="Y319" s="11">
        <v>32.700000000000003</v>
      </c>
      <c r="Z319" s="636">
        <v>32.299999999999997</v>
      </c>
      <c r="AA319" s="12">
        <v>25.9</v>
      </c>
      <c r="AB319" s="221">
        <v>12.4</v>
      </c>
      <c r="AC319" s="643">
        <v>0</v>
      </c>
      <c r="AD319" s="507">
        <v>210</v>
      </c>
      <c r="AE319" s="674">
        <v>0</v>
      </c>
      <c r="AF319" s="639">
        <v>5326</v>
      </c>
      <c r="AG319" s="640">
        <v>2829</v>
      </c>
      <c r="AH319" s="641">
        <v>2074</v>
      </c>
      <c r="AI319" s="83"/>
      <c r="AJ319" s="3" t="s">
        <v>183</v>
      </c>
      <c r="AK319" s="921" t="s">
        <v>184</v>
      </c>
      <c r="AL319" s="11">
        <v>29.4</v>
      </c>
      <c r="AM319" s="219">
        <v>7.1</v>
      </c>
      <c r="AN319" s="11">
        <v>30.2</v>
      </c>
      <c r="AO319" s="219">
        <v>6.1</v>
      </c>
    </row>
    <row r="320" spans="1:41" x14ac:dyDescent="0.2">
      <c r="A320" s="1060"/>
      <c r="B320" s="330">
        <f>南八幡!B320</f>
        <v>46028</v>
      </c>
      <c r="C320" s="434" t="str">
        <f t="shared" si="134"/>
        <v>(火)</v>
      </c>
      <c r="D320" s="560" t="s">
        <v>405</v>
      </c>
      <c r="E320" s="503"/>
      <c r="F320" s="504">
        <v>3</v>
      </c>
      <c r="G320" s="11">
        <v>7</v>
      </c>
      <c r="H320" s="221">
        <v>9</v>
      </c>
      <c r="I320" s="12">
        <v>22.9</v>
      </c>
      <c r="J320" s="219">
        <v>6.6</v>
      </c>
      <c r="K320" s="11">
        <v>9.5399999999999991</v>
      </c>
      <c r="L320" s="369">
        <v>7.1</v>
      </c>
      <c r="M320" s="112">
        <v>26.6</v>
      </c>
      <c r="N320" s="220">
        <v>7.8</v>
      </c>
      <c r="O320" s="12">
        <v>27.6</v>
      </c>
      <c r="P320" s="221">
        <v>29.3</v>
      </c>
      <c r="Q320" s="635">
        <v>64</v>
      </c>
      <c r="R320" s="220">
        <v>44</v>
      </c>
      <c r="S320" s="635">
        <v>106</v>
      </c>
      <c r="T320" s="220">
        <v>104</v>
      </c>
      <c r="U320" s="635">
        <v>57</v>
      </c>
      <c r="V320" s="220">
        <v>60</v>
      </c>
      <c r="W320" s="112">
        <v>49</v>
      </c>
      <c r="X320" s="220">
        <v>44</v>
      </c>
      <c r="Y320" s="11">
        <v>35.5</v>
      </c>
      <c r="Z320" s="636">
        <v>34.1</v>
      </c>
      <c r="AA320" s="12">
        <v>23.2</v>
      </c>
      <c r="AB320" s="221">
        <v>11.4</v>
      </c>
      <c r="AC320" s="643">
        <v>0.1</v>
      </c>
      <c r="AD320" s="507">
        <v>210</v>
      </c>
      <c r="AE320" s="674">
        <v>0</v>
      </c>
      <c r="AF320" s="639">
        <v>5389</v>
      </c>
      <c r="AG320" s="640">
        <v>2912</v>
      </c>
      <c r="AH320" s="641">
        <v>1952</v>
      </c>
      <c r="AI320" s="83"/>
      <c r="AJ320" s="3" t="s">
        <v>12</v>
      </c>
      <c r="AK320" s="921"/>
      <c r="AL320" s="11">
        <v>9.68</v>
      </c>
      <c r="AM320" s="219">
        <v>7.13</v>
      </c>
      <c r="AN320" s="11">
        <v>9.8000000000000007</v>
      </c>
      <c r="AO320" s="219">
        <v>7.26</v>
      </c>
    </row>
    <row r="321" spans="1:41" x14ac:dyDescent="0.2">
      <c r="A321" s="1060"/>
      <c r="B321" s="330">
        <f>南八幡!B321</f>
        <v>46029</v>
      </c>
      <c r="C321" s="434" t="str">
        <f t="shared" si="134"/>
        <v>(水)</v>
      </c>
      <c r="D321" s="560" t="s">
        <v>437</v>
      </c>
      <c r="E321" s="503">
        <v>0.5</v>
      </c>
      <c r="F321" s="504">
        <v>2</v>
      </c>
      <c r="G321" s="11">
        <v>5.5</v>
      </c>
      <c r="H321" s="221">
        <v>8.5</v>
      </c>
      <c r="I321" s="12">
        <v>25.2</v>
      </c>
      <c r="J321" s="219">
        <v>8.8000000000000007</v>
      </c>
      <c r="K321" s="11">
        <v>9.57</v>
      </c>
      <c r="L321" s="369">
        <v>7.14</v>
      </c>
      <c r="M321" s="112">
        <v>27</v>
      </c>
      <c r="N321" s="220">
        <v>6.3</v>
      </c>
      <c r="O321" s="12">
        <v>27.4</v>
      </c>
      <c r="P321" s="221">
        <v>31.5</v>
      </c>
      <c r="Q321" s="635">
        <v>71</v>
      </c>
      <c r="R321" s="220">
        <v>46</v>
      </c>
      <c r="S321" s="635">
        <v>100</v>
      </c>
      <c r="T321" s="220">
        <v>109</v>
      </c>
      <c r="U321" s="635">
        <v>56</v>
      </c>
      <c r="V321" s="220">
        <v>62</v>
      </c>
      <c r="W321" s="112">
        <v>44</v>
      </c>
      <c r="X321" s="220">
        <v>47</v>
      </c>
      <c r="Y321" s="11">
        <v>35.5</v>
      </c>
      <c r="Z321" s="636">
        <v>34.799999999999997</v>
      </c>
      <c r="AA321" s="12">
        <v>23.5</v>
      </c>
      <c r="AB321" s="221">
        <v>12</v>
      </c>
      <c r="AC321" s="643">
        <v>0.05</v>
      </c>
      <c r="AD321" s="507">
        <v>210</v>
      </c>
      <c r="AE321" s="674">
        <v>0</v>
      </c>
      <c r="AF321" s="639">
        <v>5016</v>
      </c>
      <c r="AG321" s="640">
        <v>2572</v>
      </c>
      <c r="AH321" s="641">
        <v>2074</v>
      </c>
      <c r="AI321" s="83"/>
      <c r="AJ321" s="3" t="s">
        <v>198</v>
      </c>
      <c r="AK321" s="921" t="s">
        <v>184</v>
      </c>
      <c r="AL321" s="112">
        <v>30</v>
      </c>
      <c r="AM321" s="220">
        <v>8.6999999999999993</v>
      </c>
      <c r="AN321" s="112">
        <v>30.4</v>
      </c>
      <c r="AO321" s="220">
        <v>8</v>
      </c>
    </row>
    <row r="322" spans="1:41" x14ac:dyDescent="0.2">
      <c r="A322" s="1060"/>
      <c r="B322" s="330">
        <f>南八幡!B322</f>
        <v>46030</v>
      </c>
      <c r="C322" s="434" t="str">
        <f t="shared" si="134"/>
        <v>(木)</v>
      </c>
      <c r="D322" s="560" t="s">
        <v>405</v>
      </c>
      <c r="E322" s="503"/>
      <c r="F322" s="504">
        <v>-2</v>
      </c>
      <c r="G322" s="11">
        <v>6</v>
      </c>
      <c r="H322" s="221">
        <v>7</v>
      </c>
      <c r="I322" s="12">
        <v>25.9</v>
      </c>
      <c r="J322" s="219">
        <v>6.8</v>
      </c>
      <c r="K322" s="11">
        <v>9.69</v>
      </c>
      <c r="L322" s="369">
        <v>7.08</v>
      </c>
      <c r="M322" s="112">
        <v>26.4</v>
      </c>
      <c r="N322" s="220">
        <v>8.6999999999999993</v>
      </c>
      <c r="O322" s="12">
        <v>27.7</v>
      </c>
      <c r="P322" s="221">
        <v>33.799999999999997</v>
      </c>
      <c r="Q322" s="635">
        <v>72</v>
      </c>
      <c r="R322" s="220">
        <v>48</v>
      </c>
      <c r="S322" s="635">
        <v>100</v>
      </c>
      <c r="T322" s="220">
        <v>105</v>
      </c>
      <c r="U322" s="635">
        <v>52</v>
      </c>
      <c r="V322" s="220">
        <v>60</v>
      </c>
      <c r="W322" s="112">
        <v>48</v>
      </c>
      <c r="X322" s="220">
        <v>45</v>
      </c>
      <c r="Y322" s="11">
        <v>34.4</v>
      </c>
      <c r="Z322" s="636">
        <v>31.2</v>
      </c>
      <c r="AA322" s="12">
        <v>23.4</v>
      </c>
      <c r="AB322" s="221">
        <v>10.7</v>
      </c>
      <c r="AC322" s="643">
        <v>0.1</v>
      </c>
      <c r="AD322" s="507">
        <v>210</v>
      </c>
      <c r="AE322" s="674">
        <v>0</v>
      </c>
      <c r="AF322" s="639">
        <v>5224</v>
      </c>
      <c r="AG322" s="640">
        <v>2814</v>
      </c>
      <c r="AH322" s="641">
        <v>1910</v>
      </c>
      <c r="AI322" s="83"/>
      <c r="AJ322" s="3" t="s">
        <v>185</v>
      </c>
      <c r="AK322" s="921" t="s">
        <v>13</v>
      </c>
      <c r="AL322" s="11">
        <v>29.7</v>
      </c>
      <c r="AM322" s="219">
        <v>33.200000000000003</v>
      </c>
      <c r="AN322" s="11">
        <v>28</v>
      </c>
      <c r="AO322" s="219">
        <v>32.299999999999997</v>
      </c>
    </row>
    <row r="323" spans="1:41" x14ac:dyDescent="0.2">
      <c r="A323" s="1060"/>
      <c r="B323" s="330">
        <f>南八幡!B323</f>
        <v>46031</v>
      </c>
      <c r="C323" s="434" t="str">
        <f t="shared" si="134"/>
        <v>(金)</v>
      </c>
      <c r="D323" s="560" t="s">
        <v>405</v>
      </c>
      <c r="E323" s="503"/>
      <c r="F323" s="504">
        <v>-2</v>
      </c>
      <c r="G323" s="11">
        <v>5.5</v>
      </c>
      <c r="H323" s="221">
        <v>7</v>
      </c>
      <c r="I323" s="12">
        <v>27.7</v>
      </c>
      <c r="J323" s="219">
        <v>5.3</v>
      </c>
      <c r="K323" s="11">
        <v>9.6199999999999992</v>
      </c>
      <c r="L323" s="369">
        <v>7.01</v>
      </c>
      <c r="M323" s="112">
        <v>29.2</v>
      </c>
      <c r="N323" s="220">
        <v>5.0999999999999996</v>
      </c>
      <c r="O323" s="12">
        <v>27.2</v>
      </c>
      <c r="P323" s="221">
        <v>31.3</v>
      </c>
      <c r="Q323" s="635">
        <v>68</v>
      </c>
      <c r="R323" s="220">
        <v>42</v>
      </c>
      <c r="S323" s="635">
        <v>92</v>
      </c>
      <c r="T323" s="220">
        <v>110</v>
      </c>
      <c r="U323" s="635">
        <v>51</v>
      </c>
      <c r="V323" s="220">
        <v>57</v>
      </c>
      <c r="W323" s="112">
        <v>41</v>
      </c>
      <c r="X323" s="220">
        <v>53</v>
      </c>
      <c r="Y323" s="11">
        <v>35.1</v>
      </c>
      <c r="Z323" s="636">
        <v>34.4</v>
      </c>
      <c r="AA323" s="12">
        <v>25.3</v>
      </c>
      <c r="AB323" s="221">
        <v>10.6</v>
      </c>
      <c r="AC323" s="643">
        <v>0.05</v>
      </c>
      <c r="AD323" s="507">
        <v>210</v>
      </c>
      <c r="AE323" s="674">
        <v>0</v>
      </c>
      <c r="AF323" s="639">
        <v>4830</v>
      </c>
      <c r="AG323" s="640">
        <v>2996</v>
      </c>
      <c r="AH323" s="641">
        <v>2074</v>
      </c>
      <c r="AI323" s="83"/>
      <c r="AJ323" s="3" t="s">
        <v>186</v>
      </c>
      <c r="AK323" s="921" t="s">
        <v>311</v>
      </c>
      <c r="AL323" s="112">
        <v>73</v>
      </c>
      <c r="AM323" s="220">
        <v>49</v>
      </c>
      <c r="AN323" s="112">
        <v>69</v>
      </c>
      <c r="AO323" s="220">
        <v>46</v>
      </c>
    </row>
    <row r="324" spans="1:41" x14ac:dyDescent="0.2">
      <c r="A324" s="1060"/>
      <c r="B324" s="330">
        <f>南八幡!B324</f>
        <v>46032</v>
      </c>
      <c r="C324" s="434" t="str">
        <f t="shared" si="134"/>
        <v>(土)</v>
      </c>
      <c r="D324" s="560" t="s">
        <v>405</v>
      </c>
      <c r="E324" s="503"/>
      <c r="F324" s="504">
        <v>1</v>
      </c>
      <c r="G324" s="11">
        <v>5.5</v>
      </c>
      <c r="H324" s="221">
        <v>7</v>
      </c>
      <c r="I324" s="12">
        <v>25.5</v>
      </c>
      <c r="J324" s="219">
        <v>7.9</v>
      </c>
      <c r="K324" s="11">
        <v>9.73</v>
      </c>
      <c r="L324" s="369">
        <v>7.06</v>
      </c>
      <c r="M324" s="112">
        <v>26.1</v>
      </c>
      <c r="N324" s="220">
        <v>8</v>
      </c>
      <c r="O324" s="12">
        <v>27.5</v>
      </c>
      <c r="P324" s="221">
        <v>29.1</v>
      </c>
      <c r="Q324" s="635">
        <v>80</v>
      </c>
      <c r="R324" s="220">
        <v>42</v>
      </c>
      <c r="S324" s="635">
        <v>98</v>
      </c>
      <c r="T324" s="220">
        <v>97</v>
      </c>
      <c r="U324" s="635">
        <v>50</v>
      </c>
      <c r="V324" s="220">
        <v>52</v>
      </c>
      <c r="W324" s="112">
        <v>48</v>
      </c>
      <c r="X324" s="220">
        <v>45</v>
      </c>
      <c r="Y324" s="11">
        <v>30.2</v>
      </c>
      <c r="Z324" s="636">
        <v>32.299999999999997</v>
      </c>
      <c r="AA324" s="12">
        <v>25.6</v>
      </c>
      <c r="AB324" s="221">
        <v>12.3</v>
      </c>
      <c r="AC324" s="643">
        <v>0.05</v>
      </c>
      <c r="AD324" s="507">
        <v>210</v>
      </c>
      <c r="AE324" s="674">
        <v>0</v>
      </c>
      <c r="AF324" s="639">
        <v>5574</v>
      </c>
      <c r="AG324" s="640">
        <v>2943</v>
      </c>
      <c r="AH324" s="641">
        <v>1524</v>
      </c>
      <c r="AI324" s="83"/>
      <c r="AJ324" s="3" t="s">
        <v>187</v>
      </c>
      <c r="AK324" s="921" t="s">
        <v>311</v>
      </c>
      <c r="AL324" s="112">
        <v>104</v>
      </c>
      <c r="AM324" s="220">
        <v>107</v>
      </c>
      <c r="AN324" s="112">
        <v>98</v>
      </c>
      <c r="AO324" s="220">
        <v>103</v>
      </c>
    </row>
    <row r="325" spans="1:41" x14ac:dyDescent="0.2">
      <c r="A325" s="1060"/>
      <c r="B325" s="330">
        <f>南八幡!B325</f>
        <v>46033</v>
      </c>
      <c r="C325" s="434" t="str">
        <f t="shared" si="134"/>
        <v>(日)</v>
      </c>
      <c r="D325" s="560" t="s">
        <v>406</v>
      </c>
      <c r="E325" s="503"/>
      <c r="F325" s="504">
        <v>15</v>
      </c>
      <c r="G325" s="11">
        <v>10.5</v>
      </c>
      <c r="H325" s="221">
        <v>9</v>
      </c>
      <c r="I325" s="12">
        <v>28.9</v>
      </c>
      <c r="J325" s="219">
        <v>7.1</v>
      </c>
      <c r="K325" s="11">
        <v>9.6</v>
      </c>
      <c r="L325" s="369">
        <v>6.94</v>
      </c>
      <c r="M325" s="112">
        <v>27.7</v>
      </c>
      <c r="N325" s="220">
        <v>8</v>
      </c>
      <c r="O325" s="12">
        <v>24.7</v>
      </c>
      <c r="P325" s="221">
        <v>30.9</v>
      </c>
      <c r="Q325" s="635">
        <v>70</v>
      </c>
      <c r="R325" s="220">
        <v>41</v>
      </c>
      <c r="S325" s="635">
        <v>97</v>
      </c>
      <c r="T325" s="220">
        <v>100</v>
      </c>
      <c r="U325" s="635">
        <v>54</v>
      </c>
      <c r="V325" s="220">
        <v>61</v>
      </c>
      <c r="W325" s="112">
        <v>43</v>
      </c>
      <c r="X325" s="220">
        <v>39</v>
      </c>
      <c r="Y325" s="11">
        <v>30.5</v>
      </c>
      <c r="Z325" s="636">
        <v>32</v>
      </c>
      <c r="AA325" s="12">
        <v>24.3</v>
      </c>
      <c r="AB325" s="221">
        <v>9.5</v>
      </c>
      <c r="AC325" s="643">
        <v>0.1</v>
      </c>
      <c r="AD325" s="507">
        <v>210</v>
      </c>
      <c r="AE325" s="674">
        <v>0</v>
      </c>
      <c r="AF325" s="639">
        <v>5388</v>
      </c>
      <c r="AG325" s="640">
        <v>2996</v>
      </c>
      <c r="AH325" s="641">
        <v>1952</v>
      </c>
      <c r="AI325" s="83"/>
      <c r="AJ325" s="3" t="s">
        <v>188</v>
      </c>
      <c r="AK325" s="921" t="s">
        <v>311</v>
      </c>
      <c r="AL325" s="112">
        <v>58</v>
      </c>
      <c r="AM325" s="220">
        <v>60</v>
      </c>
      <c r="AN325" s="112">
        <v>54</v>
      </c>
      <c r="AO325" s="220">
        <v>60</v>
      </c>
    </row>
    <row r="326" spans="1:41" x14ac:dyDescent="0.2">
      <c r="A326" s="1060"/>
      <c r="B326" s="330">
        <f>南八幡!B326</f>
        <v>46034</v>
      </c>
      <c r="C326" s="434" t="str">
        <f t="shared" si="134"/>
        <v>(月)</v>
      </c>
      <c r="D326" s="560" t="s">
        <v>405</v>
      </c>
      <c r="E326" s="503"/>
      <c r="F326" s="504">
        <v>-2</v>
      </c>
      <c r="G326" s="11">
        <v>6</v>
      </c>
      <c r="H326" s="221">
        <v>7</v>
      </c>
      <c r="I326" s="12">
        <v>48.1</v>
      </c>
      <c r="J326" s="219">
        <v>7.5</v>
      </c>
      <c r="K326" s="11">
        <v>9.1300000000000008</v>
      </c>
      <c r="L326" s="369">
        <v>7.05</v>
      </c>
      <c r="M326" s="112">
        <v>42.6</v>
      </c>
      <c r="N326" s="220">
        <v>8.9</v>
      </c>
      <c r="O326" s="12">
        <v>26.6</v>
      </c>
      <c r="P326" s="221">
        <v>29.5</v>
      </c>
      <c r="Q326" s="635">
        <v>76</v>
      </c>
      <c r="R326" s="220">
        <v>48</v>
      </c>
      <c r="S326" s="635">
        <v>109</v>
      </c>
      <c r="T326" s="220">
        <v>104</v>
      </c>
      <c r="U326" s="635">
        <v>66</v>
      </c>
      <c r="V326" s="220">
        <v>62</v>
      </c>
      <c r="W326" s="112">
        <v>43</v>
      </c>
      <c r="X326" s="220">
        <v>42</v>
      </c>
      <c r="Y326" s="11">
        <v>39.1</v>
      </c>
      <c r="Z326" s="636">
        <v>30.2</v>
      </c>
      <c r="AA326" s="12">
        <v>29.1</v>
      </c>
      <c r="AB326" s="221">
        <v>12.3</v>
      </c>
      <c r="AC326" s="643">
        <v>0.1</v>
      </c>
      <c r="AD326" s="507">
        <v>210</v>
      </c>
      <c r="AE326" s="674">
        <v>0</v>
      </c>
      <c r="AF326" s="639">
        <v>5760</v>
      </c>
      <c r="AG326" s="640">
        <v>3244</v>
      </c>
      <c r="AH326" s="641">
        <v>2196</v>
      </c>
      <c r="AI326" s="83"/>
      <c r="AJ326" s="3" t="s">
        <v>189</v>
      </c>
      <c r="AK326" s="921" t="s">
        <v>311</v>
      </c>
      <c r="AL326" s="112">
        <v>46</v>
      </c>
      <c r="AM326" s="220">
        <v>47</v>
      </c>
      <c r="AN326" s="112">
        <v>44</v>
      </c>
      <c r="AO326" s="220">
        <v>43</v>
      </c>
    </row>
    <row r="327" spans="1:41" x14ac:dyDescent="0.2">
      <c r="A327" s="1060"/>
      <c r="B327" s="330">
        <f>南八幡!B327</f>
        <v>46035</v>
      </c>
      <c r="C327" s="434" t="str">
        <f t="shared" si="134"/>
        <v>(火)</v>
      </c>
      <c r="D327" s="560" t="s">
        <v>405</v>
      </c>
      <c r="E327" s="503"/>
      <c r="F327" s="504">
        <v>-3</v>
      </c>
      <c r="G327" s="11">
        <v>6</v>
      </c>
      <c r="H327" s="221">
        <v>9</v>
      </c>
      <c r="I327" s="12">
        <v>40.5</v>
      </c>
      <c r="J327" s="219">
        <v>7.1</v>
      </c>
      <c r="K327" s="11">
        <v>9.17</v>
      </c>
      <c r="L327" s="369">
        <v>7.12</v>
      </c>
      <c r="M327" s="112">
        <v>39.700000000000003</v>
      </c>
      <c r="N327" s="220">
        <v>10.4</v>
      </c>
      <c r="O327" s="12">
        <v>26.4</v>
      </c>
      <c r="P327" s="221">
        <v>28.6</v>
      </c>
      <c r="Q327" s="635">
        <v>72</v>
      </c>
      <c r="R327" s="220">
        <v>44</v>
      </c>
      <c r="S327" s="635">
        <v>109</v>
      </c>
      <c r="T327" s="220">
        <v>108</v>
      </c>
      <c r="U327" s="635">
        <v>60</v>
      </c>
      <c r="V327" s="220">
        <v>60</v>
      </c>
      <c r="W327" s="112">
        <v>49</v>
      </c>
      <c r="X327" s="220">
        <v>48</v>
      </c>
      <c r="Y327" s="11">
        <v>34.799999999999997</v>
      </c>
      <c r="Z327" s="636">
        <v>34.799999999999997</v>
      </c>
      <c r="AA327" s="12">
        <v>26.2</v>
      </c>
      <c r="AB327" s="221">
        <v>14.2</v>
      </c>
      <c r="AC327" s="643">
        <v>0.1</v>
      </c>
      <c r="AD327" s="507">
        <v>210</v>
      </c>
      <c r="AE327" s="674">
        <v>0</v>
      </c>
      <c r="AF327" s="639">
        <v>6096</v>
      </c>
      <c r="AG327" s="640">
        <v>2995</v>
      </c>
      <c r="AH327" s="641">
        <v>1952</v>
      </c>
      <c r="AI327" s="83"/>
      <c r="AJ327" s="3" t="s">
        <v>190</v>
      </c>
      <c r="AK327" s="921" t="s">
        <v>311</v>
      </c>
      <c r="AL327" s="11">
        <v>38</v>
      </c>
      <c r="AM327" s="221">
        <v>39.1</v>
      </c>
      <c r="AN327" s="12">
        <v>32.700000000000003</v>
      </c>
      <c r="AO327" s="221">
        <v>34.1</v>
      </c>
    </row>
    <row r="328" spans="1:41" x14ac:dyDescent="0.2">
      <c r="A328" s="1060"/>
      <c r="B328" s="330">
        <f>南八幡!B328</f>
        <v>46036</v>
      </c>
      <c r="C328" s="434" t="str">
        <f t="shared" si="134"/>
        <v>(水)</v>
      </c>
      <c r="D328" s="560" t="s">
        <v>405</v>
      </c>
      <c r="E328" s="503"/>
      <c r="F328" s="504">
        <v>-1</v>
      </c>
      <c r="G328" s="11">
        <v>6</v>
      </c>
      <c r="H328" s="221">
        <v>7.5</v>
      </c>
      <c r="I328" s="12">
        <v>40.200000000000003</v>
      </c>
      <c r="J328" s="219">
        <v>6.7</v>
      </c>
      <c r="K328" s="11">
        <v>9.4</v>
      </c>
      <c r="L328" s="369">
        <v>7.13</v>
      </c>
      <c r="M328" s="112">
        <v>32</v>
      </c>
      <c r="N328" s="220">
        <v>8.1999999999999993</v>
      </c>
      <c r="O328" s="12">
        <v>27.1</v>
      </c>
      <c r="P328" s="221">
        <v>30.3</v>
      </c>
      <c r="Q328" s="635">
        <v>74</v>
      </c>
      <c r="R328" s="220">
        <v>50</v>
      </c>
      <c r="S328" s="635">
        <v>107</v>
      </c>
      <c r="T328" s="220">
        <v>104</v>
      </c>
      <c r="U328" s="635">
        <v>64</v>
      </c>
      <c r="V328" s="220">
        <v>60</v>
      </c>
      <c r="W328" s="112">
        <v>43</v>
      </c>
      <c r="X328" s="220">
        <v>44</v>
      </c>
      <c r="Y328" s="11">
        <v>32</v>
      </c>
      <c r="Z328" s="636">
        <v>30.9</v>
      </c>
      <c r="AA328" s="12">
        <v>28.1</v>
      </c>
      <c r="AB328" s="221">
        <v>11.4</v>
      </c>
      <c r="AC328" s="643">
        <v>0.15</v>
      </c>
      <c r="AD328" s="507">
        <v>220</v>
      </c>
      <c r="AE328" s="674">
        <v>0</v>
      </c>
      <c r="AF328" s="639">
        <v>5016</v>
      </c>
      <c r="AG328" s="640">
        <v>3162</v>
      </c>
      <c r="AH328" s="641">
        <v>2196</v>
      </c>
      <c r="AI328" s="83"/>
      <c r="AJ328" s="3" t="s">
        <v>286</v>
      </c>
      <c r="AK328" s="921" t="s">
        <v>311</v>
      </c>
      <c r="AL328" s="11">
        <v>25.3</v>
      </c>
      <c r="AM328" s="221">
        <v>10.7</v>
      </c>
      <c r="AN328" s="12">
        <v>25.3</v>
      </c>
      <c r="AO328" s="221">
        <v>10.7</v>
      </c>
    </row>
    <row r="329" spans="1:41" x14ac:dyDescent="0.2">
      <c r="A329" s="1060"/>
      <c r="B329" s="330">
        <f>南八幡!B329</f>
        <v>46037</v>
      </c>
      <c r="C329" s="434" t="str">
        <f t="shared" si="134"/>
        <v>(木)</v>
      </c>
      <c r="D329" s="560" t="s">
        <v>405</v>
      </c>
      <c r="E329" s="503"/>
      <c r="F329" s="504">
        <v>-2</v>
      </c>
      <c r="G329" s="11">
        <v>7.5</v>
      </c>
      <c r="H329" s="221">
        <v>7.5</v>
      </c>
      <c r="I329" s="12">
        <v>43</v>
      </c>
      <c r="J329" s="219">
        <v>7</v>
      </c>
      <c r="K329" s="11">
        <v>9.1</v>
      </c>
      <c r="L329" s="369">
        <v>7.05</v>
      </c>
      <c r="M329" s="112">
        <v>37.6</v>
      </c>
      <c r="N329" s="220">
        <v>8.6</v>
      </c>
      <c r="O329" s="12">
        <v>27.3</v>
      </c>
      <c r="P329" s="221">
        <v>31.5</v>
      </c>
      <c r="Q329" s="635">
        <v>82</v>
      </c>
      <c r="R329" s="220">
        <v>52</v>
      </c>
      <c r="S329" s="635">
        <v>108</v>
      </c>
      <c r="T329" s="220">
        <v>105</v>
      </c>
      <c r="U329" s="635">
        <v>62</v>
      </c>
      <c r="V329" s="220">
        <v>65</v>
      </c>
      <c r="W329" s="112">
        <v>46</v>
      </c>
      <c r="X329" s="220">
        <v>40</v>
      </c>
      <c r="Y329" s="11">
        <v>29.1</v>
      </c>
      <c r="Z329" s="636">
        <v>29.8</v>
      </c>
      <c r="AA329" s="12">
        <v>27.5</v>
      </c>
      <c r="AB329" s="221">
        <v>12</v>
      </c>
      <c r="AC329" s="643">
        <v>0.15</v>
      </c>
      <c r="AD329" s="507">
        <v>220</v>
      </c>
      <c r="AE329" s="674">
        <v>0</v>
      </c>
      <c r="AF329" s="639">
        <v>5388</v>
      </c>
      <c r="AG329" s="640">
        <v>2995</v>
      </c>
      <c r="AH329" s="641">
        <v>1952</v>
      </c>
      <c r="AI329" s="83"/>
      <c r="AJ329" s="3" t="s">
        <v>287</v>
      </c>
      <c r="AK329" s="921" t="s">
        <v>311</v>
      </c>
      <c r="AL329" s="454"/>
      <c r="AM329" s="455">
        <v>0</v>
      </c>
      <c r="AN329" s="454"/>
      <c r="AO329" s="455">
        <v>0.1</v>
      </c>
    </row>
    <row r="330" spans="1:41" x14ac:dyDescent="0.2">
      <c r="A330" s="1060"/>
      <c r="B330" s="330">
        <f>南八幡!B330</f>
        <v>46038</v>
      </c>
      <c r="C330" s="434" t="str">
        <f t="shared" si="134"/>
        <v>(金)</v>
      </c>
      <c r="D330" s="560" t="s">
        <v>405</v>
      </c>
      <c r="E330" s="503"/>
      <c r="F330" s="504">
        <v>3</v>
      </c>
      <c r="G330" s="11">
        <v>6.5</v>
      </c>
      <c r="H330" s="221">
        <v>8</v>
      </c>
      <c r="I330" s="12">
        <v>39.200000000000003</v>
      </c>
      <c r="J330" s="219">
        <v>9.5</v>
      </c>
      <c r="K330" s="11">
        <v>8.76</v>
      </c>
      <c r="L330" s="369">
        <v>7.11</v>
      </c>
      <c r="M330" s="112">
        <v>41.8</v>
      </c>
      <c r="N330" s="220">
        <v>9.4</v>
      </c>
      <c r="O330" s="12">
        <v>26.2</v>
      </c>
      <c r="P330" s="221">
        <v>29.7</v>
      </c>
      <c r="Q330" s="635">
        <v>82</v>
      </c>
      <c r="R330" s="220">
        <v>55</v>
      </c>
      <c r="S330" s="635">
        <v>100</v>
      </c>
      <c r="T330" s="220">
        <v>106</v>
      </c>
      <c r="U330" s="635">
        <v>61</v>
      </c>
      <c r="V330" s="220">
        <v>62</v>
      </c>
      <c r="W330" s="112">
        <v>39</v>
      </c>
      <c r="X330" s="220">
        <v>44</v>
      </c>
      <c r="Y330" s="11">
        <v>29.1</v>
      </c>
      <c r="Z330" s="636">
        <v>29.8</v>
      </c>
      <c r="AA330" s="12">
        <v>28.4</v>
      </c>
      <c r="AB330" s="221">
        <v>13.6</v>
      </c>
      <c r="AC330" s="643">
        <v>0.1</v>
      </c>
      <c r="AD330" s="507">
        <v>220</v>
      </c>
      <c r="AE330" s="674">
        <v>0</v>
      </c>
      <c r="AF330" s="639">
        <v>5596</v>
      </c>
      <c r="AG330" s="640">
        <v>2995</v>
      </c>
      <c r="AH330" s="641">
        <v>2074</v>
      </c>
      <c r="AI330" s="83"/>
      <c r="AJ330" s="3" t="s">
        <v>191</v>
      </c>
      <c r="AK330" s="921" t="s">
        <v>311</v>
      </c>
      <c r="AL330" s="112" t="s">
        <v>24</v>
      </c>
      <c r="AM330" s="220">
        <v>220</v>
      </c>
      <c r="AN330" s="274">
        <v>230</v>
      </c>
      <c r="AO330" s="220">
        <v>230</v>
      </c>
    </row>
    <row r="331" spans="1:41" x14ac:dyDescent="0.2">
      <c r="A331" s="1060"/>
      <c r="B331" s="330">
        <f>南八幡!B331</f>
        <v>46039</v>
      </c>
      <c r="C331" s="434" t="str">
        <f t="shared" si="134"/>
        <v>(土)</v>
      </c>
      <c r="D331" s="560" t="s">
        <v>405</v>
      </c>
      <c r="E331" s="503"/>
      <c r="F331" s="504">
        <v>4</v>
      </c>
      <c r="G331" s="11">
        <v>8</v>
      </c>
      <c r="H331" s="221">
        <v>9</v>
      </c>
      <c r="I331" s="12">
        <v>44.4</v>
      </c>
      <c r="J331" s="219">
        <v>6.9</v>
      </c>
      <c r="K331" s="11">
        <v>9.32</v>
      </c>
      <c r="L331" s="369">
        <v>7.13</v>
      </c>
      <c r="M331" s="112">
        <v>39.700000000000003</v>
      </c>
      <c r="N331" s="220">
        <v>8.3000000000000007</v>
      </c>
      <c r="O331" s="12">
        <v>26.8</v>
      </c>
      <c r="P331" s="221">
        <v>31.5</v>
      </c>
      <c r="Q331" s="635">
        <v>80</v>
      </c>
      <c r="R331" s="220">
        <v>64</v>
      </c>
      <c r="S331" s="635">
        <v>110</v>
      </c>
      <c r="T331" s="220">
        <v>105</v>
      </c>
      <c r="U331" s="635">
        <v>56</v>
      </c>
      <c r="V331" s="220">
        <v>66</v>
      </c>
      <c r="W331" s="112">
        <v>54</v>
      </c>
      <c r="X331" s="220">
        <v>39</v>
      </c>
      <c r="Y331" s="11">
        <v>29.5</v>
      </c>
      <c r="Z331" s="636">
        <v>32.700000000000003</v>
      </c>
      <c r="AA331" s="12">
        <v>28.4</v>
      </c>
      <c r="AB331" s="221">
        <v>14.9</v>
      </c>
      <c r="AC331" s="643">
        <v>0.1</v>
      </c>
      <c r="AD331" s="507">
        <v>220</v>
      </c>
      <c r="AE331" s="674">
        <v>0</v>
      </c>
      <c r="AF331" s="639">
        <v>5737</v>
      </c>
      <c r="AG331" s="640">
        <v>2467</v>
      </c>
      <c r="AH331" s="641">
        <v>1746</v>
      </c>
      <c r="AI331" s="83"/>
      <c r="AJ331" s="3" t="s">
        <v>192</v>
      </c>
      <c r="AK331" s="921" t="s">
        <v>311</v>
      </c>
      <c r="AL331" s="279" t="s">
        <v>24</v>
      </c>
      <c r="AM331" s="270">
        <v>0</v>
      </c>
      <c r="AN331" s="269">
        <v>0.56999999999999995</v>
      </c>
      <c r="AO331" s="270">
        <v>0</v>
      </c>
    </row>
    <row r="332" spans="1:41" x14ac:dyDescent="0.2">
      <c r="A332" s="1060"/>
      <c r="B332" s="330">
        <f>南八幡!B332</f>
        <v>46040</v>
      </c>
      <c r="C332" s="434" t="str">
        <f t="shared" si="134"/>
        <v>(日)</v>
      </c>
      <c r="D332" s="560" t="s">
        <v>405</v>
      </c>
      <c r="E332" s="503"/>
      <c r="F332" s="504">
        <v>0</v>
      </c>
      <c r="G332" s="11">
        <v>8.5</v>
      </c>
      <c r="H332" s="221">
        <v>8</v>
      </c>
      <c r="I332" s="12">
        <v>34.700000000000003</v>
      </c>
      <c r="J332" s="219">
        <v>6.4</v>
      </c>
      <c r="K332" s="11">
        <v>9.43</v>
      </c>
      <c r="L332" s="369">
        <v>6.9</v>
      </c>
      <c r="M332" s="112">
        <v>33.5</v>
      </c>
      <c r="N332" s="220">
        <v>8.5</v>
      </c>
      <c r="O332" s="12">
        <v>29.4</v>
      </c>
      <c r="P332" s="221">
        <v>31.6</v>
      </c>
      <c r="Q332" s="635">
        <v>78</v>
      </c>
      <c r="R332" s="220">
        <v>54</v>
      </c>
      <c r="S332" s="635">
        <v>105</v>
      </c>
      <c r="T332" s="220">
        <v>106</v>
      </c>
      <c r="U332" s="635">
        <v>60</v>
      </c>
      <c r="V332" s="220">
        <v>62</v>
      </c>
      <c r="W332" s="112">
        <v>45</v>
      </c>
      <c r="X332" s="220">
        <v>44</v>
      </c>
      <c r="Y332" s="11">
        <v>33.4</v>
      </c>
      <c r="Z332" s="636">
        <v>32.700000000000003</v>
      </c>
      <c r="AA332" s="12">
        <v>23.1</v>
      </c>
      <c r="AB332" s="221">
        <v>11.1</v>
      </c>
      <c r="AC332" s="643">
        <v>0.15</v>
      </c>
      <c r="AD332" s="507">
        <v>230</v>
      </c>
      <c r="AE332" s="674">
        <v>0</v>
      </c>
      <c r="AF332" s="639">
        <v>5389</v>
      </c>
      <c r="AG332" s="640">
        <v>3078</v>
      </c>
      <c r="AH332" s="641">
        <v>2074</v>
      </c>
      <c r="AI332" s="83"/>
      <c r="AJ332" s="3" t="s">
        <v>288</v>
      </c>
      <c r="AK332" s="921" t="s">
        <v>311</v>
      </c>
      <c r="AL332" s="280" t="s">
        <v>24</v>
      </c>
      <c r="AM332" s="281" t="s">
        <v>24</v>
      </c>
      <c r="AN332" s="267">
        <v>0</v>
      </c>
      <c r="AO332" s="268">
        <v>0</v>
      </c>
    </row>
    <row r="333" spans="1:41" x14ac:dyDescent="0.2">
      <c r="A333" s="1060"/>
      <c r="B333" s="330">
        <f>南八幡!B333</f>
        <v>46041</v>
      </c>
      <c r="C333" s="434" t="str">
        <f t="shared" si="134"/>
        <v>(月)</v>
      </c>
      <c r="D333" s="560" t="s">
        <v>406</v>
      </c>
      <c r="E333" s="503"/>
      <c r="F333" s="504">
        <v>4</v>
      </c>
      <c r="G333" s="11">
        <v>8.5</v>
      </c>
      <c r="H333" s="221">
        <v>9</v>
      </c>
      <c r="I333" s="12">
        <v>30.8</v>
      </c>
      <c r="J333" s="219">
        <v>6.5</v>
      </c>
      <c r="K333" s="11">
        <v>9.4700000000000006</v>
      </c>
      <c r="L333" s="369">
        <v>7.15</v>
      </c>
      <c r="M333" s="112">
        <v>32.200000000000003</v>
      </c>
      <c r="N333" s="220">
        <v>8</v>
      </c>
      <c r="O333" s="12">
        <v>27.9</v>
      </c>
      <c r="P333" s="221">
        <v>31.8</v>
      </c>
      <c r="Q333" s="635">
        <v>77</v>
      </c>
      <c r="R333" s="220">
        <v>52</v>
      </c>
      <c r="S333" s="635">
        <v>103</v>
      </c>
      <c r="T333" s="220">
        <v>106</v>
      </c>
      <c r="U333" s="635">
        <v>64</v>
      </c>
      <c r="V333" s="220">
        <v>64</v>
      </c>
      <c r="W333" s="112">
        <v>39</v>
      </c>
      <c r="X333" s="220">
        <v>42</v>
      </c>
      <c r="Y333" s="11">
        <v>29.8</v>
      </c>
      <c r="Z333" s="636">
        <v>32</v>
      </c>
      <c r="AA333" s="12">
        <v>24.8</v>
      </c>
      <c r="AB333" s="221">
        <v>10.4</v>
      </c>
      <c r="AC333" s="643">
        <v>0.1</v>
      </c>
      <c r="AD333" s="507">
        <v>230</v>
      </c>
      <c r="AE333" s="674">
        <v>0</v>
      </c>
      <c r="AF333" s="639">
        <v>6131</v>
      </c>
      <c r="AG333" s="640">
        <v>3328</v>
      </c>
      <c r="AH333" s="641">
        <v>1850</v>
      </c>
      <c r="AI333" s="83"/>
      <c r="AJ333" s="3" t="s">
        <v>199</v>
      </c>
      <c r="AK333" s="921" t="s">
        <v>311</v>
      </c>
      <c r="AL333" s="11" t="s">
        <v>24</v>
      </c>
      <c r="AM333" s="219" t="s">
        <v>24</v>
      </c>
      <c r="AN333" s="274">
        <v>38</v>
      </c>
      <c r="AO333" s="286">
        <v>9.6999999999999993</v>
      </c>
    </row>
    <row r="334" spans="1:41" x14ac:dyDescent="0.2">
      <c r="A334" s="1060"/>
      <c r="B334" s="330">
        <f>南八幡!B334</f>
        <v>46042</v>
      </c>
      <c r="C334" s="434" t="str">
        <f t="shared" si="134"/>
        <v>(火)</v>
      </c>
      <c r="D334" s="560" t="s">
        <v>406</v>
      </c>
      <c r="E334" s="503"/>
      <c r="F334" s="504">
        <v>3</v>
      </c>
      <c r="G334" s="11">
        <v>7</v>
      </c>
      <c r="H334" s="221">
        <v>9.5</v>
      </c>
      <c r="I334" s="12">
        <v>27</v>
      </c>
      <c r="J334" s="219">
        <v>6.5</v>
      </c>
      <c r="K334" s="11">
        <v>9.4700000000000006</v>
      </c>
      <c r="L334" s="369">
        <v>7.18</v>
      </c>
      <c r="M334" s="112">
        <v>30.6</v>
      </c>
      <c r="N334" s="220">
        <v>8.9</v>
      </c>
      <c r="O334" s="12">
        <v>27</v>
      </c>
      <c r="P334" s="221">
        <v>30.5</v>
      </c>
      <c r="Q334" s="635">
        <v>80</v>
      </c>
      <c r="R334" s="220">
        <v>56</v>
      </c>
      <c r="S334" s="635">
        <v>110</v>
      </c>
      <c r="T334" s="220">
        <v>106</v>
      </c>
      <c r="U334" s="635">
        <v>62</v>
      </c>
      <c r="V334" s="220">
        <v>63</v>
      </c>
      <c r="W334" s="112">
        <v>48</v>
      </c>
      <c r="X334" s="220">
        <v>43</v>
      </c>
      <c r="Y334" s="11">
        <v>29.1</v>
      </c>
      <c r="Z334" s="636">
        <v>31.6</v>
      </c>
      <c r="AA334" s="12">
        <v>24.3</v>
      </c>
      <c r="AB334" s="221">
        <v>13.6</v>
      </c>
      <c r="AC334" s="643">
        <v>0.1</v>
      </c>
      <c r="AD334" s="507">
        <v>210</v>
      </c>
      <c r="AE334" s="674">
        <v>0</v>
      </c>
      <c r="AF334" s="639">
        <v>5712</v>
      </c>
      <c r="AG334" s="640">
        <v>2739</v>
      </c>
      <c r="AH334" s="641">
        <v>1830</v>
      </c>
      <c r="AI334" s="83"/>
      <c r="AJ334" s="3" t="s">
        <v>289</v>
      </c>
      <c r="AK334" s="921"/>
      <c r="AL334" s="11" t="s">
        <v>24</v>
      </c>
      <c r="AM334" s="219" t="s">
        <v>24</v>
      </c>
      <c r="AN334" s="136">
        <v>1.1100000000000001</v>
      </c>
      <c r="AO334" s="224">
        <v>-1.6</v>
      </c>
    </row>
    <row r="335" spans="1:41" x14ac:dyDescent="0.2">
      <c r="A335" s="1060"/>
      <c r="B335" s="330">
        <f>南八幡!B335</f>
        <v>46043</v>
      </c>
      <c r="C335" s="434" t="str">
        <f t="shared" si="134"/>
        <v>(水)</v>
      </c>
      <c r="D335" s="560" t="s">
        <v>406</v>
      </c>
      <c r="E335" s="503"/>
      <c r="F335" s="504">
        <v>2</v>
      </c>
      <c r="G335" s="11">
        <v>7</v>
      </c>
      <c r="H335" s="221">
        <v>7.5</v>
      </c>
      <c r="I335" s="12">
        <v>29.4</v>
      </c>
      <c r="J335" s="219">
        <v>7.1</v>
      </c>
      <c r="K335" s="11">
        <v>9.68</v>
      </c>
      <c r="L335" s="369">
        <v>7.13</v>
      </c>
      <c r="M335" s="112">
        <v>30</v>
      </c>
      <c r="N335" s="220">
        <v>8.6999999999999993</v>
      </c>
      <c r="O335" s="12">
        <v>29.7</v>
      </c>
      <c r="P335" s="221">
        <v>33.200000000000003</v>
      </c>
      <c r="Q335" s="635">
        <v>73</v>
      </c>
      <c r="R335" s="220">
        <v>49</v>
      </c>
      <c r="S335" s="635">
        <v>104</v>
      </c>
      <c r="T335" s="220">
        <v>107</v>
      </c>
      <c r="U335" s="635">
        <v>58</v>
      </c>
      <c r="V335" s="220">
        <v>60</v>
      </c>
      <c r="W335" s="112">
        <v>46</v>
      </c>
      <c r="X335" s="220">
        <v>47</v>
      </c>
      <c r="Y335" s="11">
        <v>38</v>
      </c>
      <c r="Z335" s="636">
        <v>39.1</v>
      </c>
      <c r="AA335" s="12">
        <v>25.3</v>
      </c>
      <c r="AB335" s="221">
        <v>10.7</v>
      </c>
      <c r="AC335" s="643">
        <v>0.1</v>
      </c>
      <c r="AD335" s="507">
        <v>220</v>
      </c>
      <c r="AE335" s="674">
        <v>0</v>
      </c>
      <c r="AF335" s="639">
        <v>5759</v>
      </c>
      <c r="AG335" s="640">
        <v>3577</v>
      </c>
      <c r="AH335" s="641">
        <v>2318</v>
      </c>
      <c r="AI335" s="83"/>
      <c r="AJ335" s="3" t="s">
        <v>14</v>
      </c>
      <c r="AK335" s="921" t="s">
        <v>311</v>
      </c>
      <c r="AL335" s="136">
        <v>16</v>
      </c>
      <c r="AM335" s="224">
        <v>6.8</v>
      </c>
      <c r="AN335" s="136">
        <v>13.2</v>
      </c>
      <c r="AO335" s="224">
        <v>7.4</v>
      </c>
    </row>
    <row r="336" spans="1:41" x14ac:dyDescent="0.2">
      <c r="A336" s="1060"/>
      <c r="B336" s="330">
        <f>南八幡!B336</f>
        <v>46044</v>
      </c>
      <c r="C336" s="434" t="str">
        <f t="shared" si="134"/>
        <v>(木)</v>
      </c>
      <c r="D336" s="560" t="s">
        <v>405</v>
      </c>
      <c r="E336" s="503"/>
      <c r="F336" s="504">
        <v>-3</v>
      </c>
      <c r="G336" s="11">
        <v>4</v>
      </c>
      <c r="H336" s="221">
        <v>6</v>
      </c>
      <c r="I336" s="12">
        <v>27.5</v>
      </c>
      <c r="J336" s="219">
        <v>6.2</v>
      </c>
      <c r="K336" s="11">
        <v>9.36</v>
      </c>
      <c r="L336" s="369">
        <v>7.09</v>
      </c>
      <c r="M336" s="112">
        <v>29.2</v>
      </c>
      <c r="N336" s="220">
        <v>8</v>
      </c>
      <c r="O336" s="12">
        <v>26.8</v>
      </c>
      <c r="P336" s="221">
        <v>31.6</v>
      </c>
      <c r="Q336" s="635">
        <v>76</v>
      </c>
      <c r="R336" s="220">
        <v>66</v>
      </c>
      <c r="S336" s="635">
        <v>102</v>
      </c>
      <c r="T336" s="220">
        <v>104</v>
      </c>
      <c r="U336" s="635">
        <v>60</v>
      </c>
      <c r="V336" s="220">
        <v>60</v>
      </c>
      <c r="W336" s="112">
        <v>42</v>
      </c>
      <c r="X336" s="220">
        <v>44</v>
      </c>
      <c r="Y336" s="11">
        <v>31.2</v>
      </c>
      <c r="Z336" s="636">
        <v>34.799999999999997</v>
      </c>
      <c r="AA336" s="12">
        <v>23.4</v>
      </c>
      <c r="AB336" s="221">
        <v>13.1</v>
      </c>
      <c r="AC336" s="643">
        <v>0.1</v>
      </c>
      <c r="AD336" s="507">
        <v>230</v>
      </c>
      <c r="AE336" s="674">
        <v>0</v>
      </c>
      <c r="AF336" s="639">
        <v>5575</v>
      </c>
      <c r="AG336" s="640">
        <v>3328</v>
      </c>
      <c r="AH336" s="641">
        <v>1830</v>
      </c>
      <c r="AI336" s="83"/>
      <c r="AJ336" s="3" t="s">
        <v>15</v>
      </c>
      <c r="AK336" s="921" t="s">
        <v>311</v>
      </c>
      <c r="AL336" s="136">
        <v>10</v>
      </c>
      <c r="AM336" s="224">
        <v>2.9</v>
      </c>
      <c r="AN336" s="13" t="s">
        <v>24</v>
      </c>
      <c r="AO336" s="223" t="s">
        <v>24</v>
      </c>
    </row>
    <row r="337" spans="1:42" x14ac:dyDescent="0.2">
      <c r="A337" s="1060"/>
      <c r="B337" s="330">
        <f>南八幡!B337</f>
        <v>46045</v>
      </c>
      <c r="C337" s="434" t="str">
        <f t="shared" si="134"/>
        <v>(金)</v>
      </c>
      <c r="D337" s="560" t="s">
        <v>405</v>
      </c>
      <c r="E337" s="503"/>
      <c r="F337" s="504">
        <v>-5</v>
      </c>
      <c r="G337" s="11">
        <v>4.5</v>
      </c>
      <c r="H337" s="221">
        <v>6.5</v>
      </c>
      <c r="I337" s="12">
        <v>29.2</v>
      </c>
      <c r="J337" s="219">
        <v>7</v>
      </c>
      <c r="K337" s="11">
        <v>9.65</v>
      </c>
      <c r="L337" s="369">
        <v>7.13</v>
      </c>
      <c r="M337" s="112">
        <v>27.6</v>
      </c>
      <c r="N337" s="220">
        <v>8.3000000000000007</v>
      </c>
      <c r="O337" s="12">
        <v>28.8</v>
      </c>
      <c r="P337" s="221">
        <v>32.1</v>
      </c>
      <c r="Q337" s="635">
        <v>82</v>
      </c>
      <c r="R337" s="220">
        <v>48</v>
      </c>
      <c r="S337" s="635">
        <v>100</v>
      </c>
      <c r="T337" s="220">
        <v>104</v>
      </c>
      <c r="U337" s="635">
        <v>58</v>
      </c>
      <c r="V337" s="220">
        <v>59</v>
      </c>
      <c r="W337" s="112">
        <v>42</v>
      </c>
      <c r="X337" s="220">
        <v>45</v>
      </c>
      <c r="Y337" s="11">
        <v>32</v>
      </c>
      <c r="Z337" s="636">
        <v>35.5</v>
      </c>
      <c r="AA337" s="12">
        <v>23.7</v>
      </c>
      <c r="AB337" s="221">
        <v>13.1</v>
      </c>
      <c r="AC337" s="643">
        <v>0.1</v>
      </c>
      <c r="AD337" s="507">
        <v>230</v>
      </c>
      <c r="AE337" s="674">
        <v>0</v>
      </c>
      <c r="AF337" s="639">
        <v>5512</v>
      </c>
      <c r="AG337" s="640">
        <v>3245</v>
      </c>
      <c r="AH337" s="641">
        <v>2196</v>
      </c>
      <c r="AI337" s="83"/>
      <c r="AJ337" s="3" t="s">
        <v>193</v>
      </c>
      <c r="AK337" s="921" t="s">
        <v>311</v>
      </c>
      <c r="AL337" s="136">
        <v>16</v>
      </c>
      <c r="AM337" s="224">
        <v>13</v>
      </c>
      <c r="AN337" s="13" t="s">
        <v>24</v>
      </c>
      <c r="AO337" s="223" t="s">
        <v>24</v>
      </c>
    </row>
    <row r="338" spans="1:42" x14ac:dyDescent="0.2">
      <c r="A338" s="1060"/>
      <c r="B338" s="330">
        <f>南八幡!B338</f>
        <v>46046</v>
      </c>
      <c r="C338" s="434" t="str">
        <f t="shared" si="134"/>
        <v>(土)</v>
      </c>
      <c r="D338" s="560" t="s">
        <v>405</v>
      </c>
      <c r="E338" s="503"/>
      <c r="F338" s="504">
        <v>-5</v>
      </c>
      <c r="G338" s="11">
        <v>6</v>
      </c>
      <c r="H338" s="221">
        <v>5.5</v>
      </c>
      <c r="I338" s="12">
        <v>30.2</v>
      </c>
      <c r="J338" s="219">
        <v>6.1</v>
      </c>
      <c r="K338" s="11">
        <v>9.8000000000000007</v>
      </c>
      <c r="L338" s="369">
        <v>7.26</v>
      </c>
      <c r="M338" s="112">
        <v>30.4</v>
      </c>
      <c r="N338" s="220">
        <v>8</v>
      </c>
      <c r="O338" s="12">
        <v>28</v>
      </c>
      <c r="P338" s="221">
        <v>32.299999999999997</v>
      </c>
      <c r="Q338" s="635">
        <v>69</v>
      </c>
      <c r="R338" s="220">
        <v>46</v>
      </c>
      <c r="S338" s="635">
        <v>98</v>
      </c>
      <c r="T338" s="220">
        <v>103</v>
      </c>
      <c r="U338" s="635">
        <v>54</v>
      </c>
      <c r="V338" s="220">
        <v>60</v>
      </c>
      <c r="W338" s="112">
        <v>44</v>
      </c>
      <c r="X338" s="220">
        <v>43</v>
      </c>
      <c r="Y338" s="11">
        <v>32.700000000000003</v>
      </c>
      <c r="Z338" s="636">
        <v>34.1</v>
      </c>
      <c r="AA338" s="12">
        <v>25.3</v>
      </c>
      <c r="AB338" s="221">
        <v>10.7</v>
      </c>
      <c r="AC338" s="643">
        <v>0.1</v>
      </c>
      <c r="AD338" s="507">
        <v>230</v>
      </c>
      <c r="AE338" s="674">
        <v>0</v>
      </c>
      <c r="AF338" s="639">
        <v>4645</v>
      </c>
      <c r="AG338" s="640">
        <v>2912</v>
      </c>
      <c r="AH338" s="641">
        <v>1706</v>
      </c>
      <c r="AI338" s="83"/>
      <c r="AJ338" s="3" t="s">
        <v>16</v>
      </c>
      <c r="AK338" s="921" t="s">
        <v>311</v>
      </c>
      <c r="AL338" s="303">
        <v>0</v>
      </c>
      <c r="AM338" s="304">
        <v>0.19</v>
      </c>
      <c r="AN338" s="282" t="s">
        <v>24</v>
      </c>
      <c r="AO338" s="283" t="s">
        <v>24</v>
      </c>
    </row>
    <row r="339" spans="1:42" x14ac:dyDescent="0.2">
      <c r="A339" s="1060"/>
      <c r="B339" s="330">
        <f>南八幡!B339</f>
        <v>46047</v>
      </c>
      <c r="C339" s="434" t="str">
        <f t="shared" si="134"/>
        <v>(日)</v>
      </c>
      <c r="D339" s="560" t="s">
        <v>405</v>
      </c>
      <c r="E339" s="503"/>
      <c r="F339" s="504">
        <v>-3</v>
      </c>
      <c r="G339" s="11">
        <v>4</v>
      </c>
      <c r="H339" s="221">
        <v>5</v>
      </c>
      <c r="I339" s="12">
        <v>24.8</v>
      </c>
      <c r="J339" s="219">
        <v>6.1</v>
      </c>
      <c r="K339" s="11">
        <v>9.6199999999999992</v>
      </c>
      <c r="L339" s="369">
        <v>6.85</v>
      </c>
      <c r="M339" s="112">
        <v>26.5</v>
      </c>
      <c r="N339" s="220">
        <v>6.7</v>
      </c>
      <c r="O339" s="12">
        <v>26.1</v>
      </c>
      <c r="P339" s="221">
        <v>31.5</v>
      </c>
      <c r="Q339" s="635">
        <v>74</v>
      </c>
      <c r="R339" s="220">
        <v>50</v>
      </c>
      <c r="S339" s="635">
        <v>98</v>
      </c>
      <c r="T339" s="220">
        <v>104</v>
      </c>
      <c r="U339" s="635">
        <v>52</v>
      </c>
      <c r="V339" s="220">
        <v>58</v>
      </c>
      <c r="W339" s="112">
        <v>46</v>
      </c>
      <c r="X339" s="220">
        <v>46</v>
      </c>
      <c r="Y339" s="11">
        <v>32</v>
      </c>
      <c r="Z339" s="636">
        <v>33.6</v>
      </c>
      <c r="AA339" s="12">
        <v>26.2</v>
      </c>
      <c r="AB339" s="221">
        <v>11.3</v>
      </c>
      <c r="AC339" s="643">
        <v>0.1</v>
      </c>
      <c r="AD339" s="507">
        <v>220</v>
      </c>
      <c r="AE339" s="674">
        <v>0</v>
      </c>
      <c r="AF339" s="639">
        <v>4645</v>
      </c>
      <c r="AG339" s="640">
        <v>3078</v>
      </c>
      <c r="AH339" s="641">
        <v>1830</v>
      </c>
      <c r="AI339" s="83"/>
      <c r="AJ339" s="3" t="s">
        <v>195</v>
      </c>
      <c r="AK339" s="921" t="s">
        <v>311</v>
      </c>
      <c r="AL339" s="138">
        <v>2.8</v>
      </c>
      <c r="AM339" s="225">
        <v>1.7</v>
      </c>
      <c r="AN339" s="13" t="s">
        <v>24</v>
      </c>
      <c r="AO339" s="223" t="s">
        <v>24</v>
      </c>
    </row>
    <row r="340" spans="1:42" x14ac:dyDescent="0.2">
      <c r="A340" s="1060"/>
      <c r="B340" s="330">
        <f>南八幡!B340</f>
        <v>46048</v>
      </c>
      <c r="C340" s="434" t="str">
        <f t="shared" si="134"/>
        <v>(月)</v>
      </c>
      <c r="D340" s="560" t="s">
        <v>405</v>
      </c>
      <c r="E340" s="503"/>
      <c r="F340" s="504">
        <v>0</v>
      </c>
      <c r="G340" s="11">
        <v>3</v>
      </c>
      <c r="H340" s="221">
        <v>6</v>
      </c>
      <c r="I340" s="12">
        <v>24</v>
      </c>
      <c r="J340" s="219">
        <v>6.6</v>
      </c>
      <c r="K340" s="11">
        <v>9.39</v>
      </c>
      <c r="L340" s="369">
        <v>7.09</v>
      </c>
      <c r="M340" s="112">
        <v>23.6</v>
      </c>
      <c r="N340" s="220">
        <v>7.1</v>
      </c>
      <c r="O340" s="12">
        <v>28.3</v>
      </c>
      <c r="P340" s="221">
        <v>29.9</v>
      </c>
      <c r="Q340" s="635">
        <v>84</v>
      </c>
      <c r="R340" s="220">
        <v>50</v>
      </c>
      <c r="S340" s="635">
        <v>110</v>
      </c>
      <c r="T340" s="220">
        <v>110</v>
      </c>
      <c r="U340" s="635">
        <v>68</v>
      </c>
      <c r="V340" s="220">
        <v>69</v>
      </c>
      <c r="W340" s="112">
        <v>42</v>
      </c>
      <c r="X340" s="220">
        <v>41</v>
      </c>
      <c r="Y340" s="11">
        <v>33.4</v>
      </c>
      <c r="Z340" s="636">
        <v>34.799999999999997</v>
      </c>
      <c r="AA340" s="12">
        <v>22.3</v>
      </c>
      <c r="AB340" s="221">
        <v>12.3</v>
      </c>
      <c r="AC340" s="643">
        <v>0.3</v>
      </c>
      <c r="AD340" s="507">
        <v>220</v>
      </c>
      <c r="AE340" s="674">
        <v>0</v>
      </c>
      <c r="AF340" s="639">
        <v>4831</v>
      </c>
      <c r="AG340" s="640">
        <v>2660</v>
      </c>
      <c r="AH340" s="641">
        <v>1952</v>
      </c>
      <c r="AI340" s="83"/>
      <c r="AJ340" s="3" t="s">
        <v>196</v>
      </c>
      <c r="AK340" s="921" t="s">
        <v>311</v>
      </c>
      <c r="AL340" s="305">
        <v>0.15</v>
      </c>
      <c r="AM340" s="306">
        <v>0</v>
      </c>
      <c r="AN340" s="284" t="s">
        <v>24</v>
      </c>
      <c r="AO340" s="285" t="s">
        <v>24</v>
      </c>
    </row>
    <row r="341" spans="1:42" x14ac:dyDescent="0.2">
      <c r="A341" s="1060"/>
      <c r="B341" s="330">
        <f>南八幡!B341</f>
        <v>46049</v>
      </c>
      <c r="C341" s="434" t="str">
        <f t="shared" si="134"/>
        <v>(火)</v>
      </c>
      <c r="D341" s="560" t="s">
        <v>406</v>
      </c>
      <c r="E341" s="503"/>
      <c r="F341" s="504">
        <v>2</v>
      </c>
      <c r="G341" s="11">
        <v>5</v>
      </c>
      <c r="H341" s="221">
        <v>7</v>
      </c>
      <c r="I341" s="12">
        <v>26.6</v>
      </c>
      <c r="J341" s="219">
        <v>6.4</v>
      </c>
      <c r="K341" s="11">
        <v>9.5</v>
      </c>
      <c r="L341" s="369">
        <v>7.04</v>
      </c>
      <c r="M341" s="112">
        <v>25.7</v>
      </c>
      <c r="N341" s="220">
        <v>8.6999999999999993</v>
      </c>
      <c r="O341" s="12">
        <v>28.1</v>
      </c>
      <c r="P341" s="221">
        <v>32.5</v>
      </c>
      <c r="Q341" s="635">
        <v>87</v>
      </c>
      <c r="R341" s="220">
        <v>59</v>
      </c>
      <c r="S341" s="635">
        <v>103</v>
      </c>
      <c r="T341" s="220">
        <v>115</v>
      </c>
      <c r="U341" s="635">
        <v>60</v>
      </c>
      <c r="V341" s="220">
        <v>66</v>
      </c>
      <c r="W341" s="112">
        <v>43</v>
      </c>
      <c r="X341" s="220">
        <v>49</v>
      </c>
      <c r="Y341" s="11">
        <v>33.4</v>
      </c>
      <c r="Z341" s="636">
        <v>32</v>
      </c>
      <c r="AA341" s="12">
        <v>24.5</v>
      </c>
      <c r="AB341" s="221">
        <v>13.3</v>
      </c>
      <c r="AC341" s="643">
        <v>0.15</v>
      </c>
      <c r="AD341" s="507">
        <v>230</v>
      </c>
      <c r="AE341" s="674">
        <v>0</v>
      </c>
      <c r="AF341" s="639">
        <v>6473</v>
      </c>
      <c r="AG341" s="640">
        <v>3245</v>
      </c>
      <c r="AH341" s="641">
        <v>2318</v>
      </c>
      <c r="AI341" s="83"/>
      <c r="AJ341" s="3" t="s">
        <v>197</v>
      </c>
      <c r="AK341" s="921" t="s">
        <v>311</v>
      </c>
      <c r="AL341" s="136">
        <v>31</v>
      </c>
      <c r="AM341" s="224">
        <v>63</v>
      </c>
      <c r="AN341" s="11" t="s">
        <v>24</v>
      </c>
      <c r="AO341" s="219" t="s">
        <v>24</v>
      </c>
    </row>
    <row r="342" spans="1:42" ht="13.5" customHeight="1" x14ac:dyDescent="0.2">
      <c r="A342" s="1060"/>
      <c r="B342" s="330">
        <f>南八幡!B342</f>
        <v>46050</v>
      </c>
      <c r="C342" s="434" t="str">
        <f t="shared" si="134"/>
        <v>(水)</v>
      </c>
      <c r="D342" s="578" t="s">
        <v>408</v>
      </c>
      <c r="E342" s="198"/>
      <c r="F342" s="579">
        <v>0</v>
      </c>
      <c r="G342" s="119">
        <v>4.5</v>
      </c>
      <c r="H342" s="580">
        <v>8.5</v>
      </c>
      <c r="I342" s="581">
        <v>24.3</v>
      </c>
      <c r="J342" s="582">
        <v>7.2</v>
      </c>
      <c r="K342" s="119">
        <v>9.65</v>
      </c>
      <c r="L342" s="727">
        <v>7.2</v>
      </c>
      <c r="M342" s="728">
        <v>23.5</v>
      </c>
      <c r="N342" s="585">
        <v>8.4</v>
      </c>
      <c r="O342" s="581">
        <v>28.1</v>
      </c>
      <c r="P342" s="580">
        <v>32.5</v>
      </c>
      <c r="Q342" s="730">
        <v>87</v>
      </c>
      <c r="R342" s="585">
        <v>54</v>
      </c>
      <c r="S342" s="730">
        <v>103</v>
      </c>
      <c r="T342" s="585">
        <v>107</v>
      </c>
      <c r="U342" s="730">
        <v>60</v>
      </c>
      <c r="V342" s="585">
        <v>62</v>
      </c>
      <c r="W342" s="728">
        <v>43</v>
      </c>
      <c r="X342" s="585">
        <v>45</v>
      </c>
      <c r="Y342" s="119">
        <v>34.1</v>
      </c>
      <c r="Z342" s="731">
        <v>36.200000000000003</v>
      </c>
      <c r="AA342" s="581">
        <v>23.1</v>
      </c>
      <c r="AB342" s="580">
        <v>13</v>
      </c>
      <c r="AC342" s="732">
        <v>0.1</v>
      </c>
      <c r="AD342" s="587">
        <v>220</v>
      </c>
      <c r="AE342" s="733">
        <v>0</v>
      </c>
      <c r="AF342" s="722">
        <v>5945</v>
      </c>
      <c r="AG342" s="734">
        <v>3027</v>
      </c>
      <c r="AH342" s="724">
        <v>1952</v>
      </c>
      <c r="AI342" s="83"/>
      <c r="AJ342" s="3" t="s">
        <v>17</v>
      </c>
      <c r="AK342" s="921" t="s">
        <v>311</v>
      </c>
      <c r="AL342" s="136">
        <v>9.9</v>
      </c>
      <c r="AM342" s="224">
        <v>9.1999999999999993</v>
      </c>
      <c r="AN342" s="11" t="s">
        <v>24</v>
      </c>
      <c r="AO342" s="219" t="s">
        <v>24</v>
      </c>
    </row>
    <row r="343" spans="1:42" x14ac:dyDescent="0.2">
      <c r="A343" s="1060"/>
      <c r="B343" s="330">
        <f>南八幡!B343</f>
        <v>46051</v>
      </c>
      <c r="C343" s="434" t="str">
        <f t="shared" si="134"/>
        <v>(木)</v>
      </c>
      <c r="D343" s="560" t="s">
        <v>405</v>
      </c>
      <c r="E343" s="503"/>
      <c r="F343" s="504">
        <v>2</v>
      </c>
      <c r="G343" s="11">
        <v>7</v>
      </c>
      <c r="H343" s="221">
        <v>8</v>
      </c>
      <c r="I343" s="12">
        <v>24.6</v>
      </c>
      <c r="J343" s="219">
        <v>7.8</v>
      </c>
      <c r="K343" s="11">
        <v>9.7100000000000009</v>
      </c>
      <c r="L343" s="369">
        <v>7.18</v>
      </c>
      <c r="M343" s="112">
        <v>25.6</v>
      </c>
      <c r="N343" s="220">
        <v>9.6999999999999993</v>
      </c>
      <c r="O343" s="12">
        <v>28.4</v>
      </c>
      <c r="P343" s="221">
        <v>32.1</v>
      </c>
      <c r="Q343" s="635">
        <v>81</v>
      </c>
      <c r="R343" s="220">
        <v>56</v>
      </c>
      <c r="S343" s="635">
        <v>101</v>
      </c>
      <c r="T343" s="220">
        <v>115</v>
      </c>
      <c r="U343" s="635">
        <v>58</v>
      </c>
      <c r="V343" s="220">
        <v>63</v>
      </c>
      <c r="W343" s="112">
        <v>43</v>
      </c>
      <c r="X343" s="220">
        <v>52</v>
      </c>
      <c r="Y343" s="11">
        <v>32</v>
      </c>
      <c r="Z343" s="636">
        <v>33</v>
      </c>
      <c r="AA343" s="12">
        <v>22.8</v>
      </c>
      <c r="AB343" s="221">
        <v>13</v>
      </c>
      <c r="AC343" s="643">
        <v>0.1</v>
      </c>
      <c r="AD343" s="507">
        <v>220</v>
      </c>
      <c r="AE343" s="674">
        <v>0</v>
      </c>
      <c r="AF343" s="639">
        <v>5555</v>
      </c>
      <c r="AG343" s="640">
        <v>2732</v>
      </c>
      <c r="AH343" s="641">
        <v>2074</v>
      </c>
      <c r="AI343" s="83"/>
      <c r="AJ343" s="288"/>
      <c r="AK343" s="921"/>
      <c r="AL343" s="354"/>
      <c r="AM343" s="219"/>
      <c r="AN343" s="354"/>
      <c r="AO343" s="219"/>
    </row>
    <row r="344" spans="1:42" x14ac:dyDescent="0.2">
      <c r="A344" s="1060"/>
      <c r="B344" s="330">
        <f>南八幡!B344</f>
        <v>46052</v>
      </c>
      <c r="C344" s="434" t="str">
        <f t="shared" si="134"/>
        <v>(金)</v>
      </c>
      <c r="D344" s="560" t="s">
        <v>405</v>
      </c>
      <c r="E344" s="503"/>
      <c r="F344" s="504">
        <v>-1</v>
      </c>
      <c r="G344" s="11">
        <v>4.5</v>
      </c>
      <c r="H344" s="221">
        <v>6.5</v>
      </c>
      <c r="I344" s="12">
        <v>24.3</v>
      </c>
      <c r="J344" s="219">
        <v>6.9</v>
      </c>
      <c r="K344" s="11">
        <v>9.4700000000000006</v>
      </c>
      <c r="L344" s="369">
        <v>7.22</v>
      </c>
      <c r="M344" s="112">
        <v>23.5</v>
      </c>
      <c r="N344" s="220">
        <v>8</v>
      </c>
      <c r="O344" s="12">
        <v>27.8</v>
      </c>
      <c r="P344" s="221">
        <v>30.3</v>
      </c>
      <c r="Q344" s="635">
        <v>84</v>
      </c>
      <c r="R344" s="220">
        <v>55</v>
      </c>
      <c r="S344" s="635">
        <v>101</v>
      </c>
      <c r="T344" s="220">
        <v>107</v>
      </c>
      <c r="U344" s="635">
        <v>57</v>
      </c>
      <c r="V344" s="220">
        <v>60</v>
      </c>
      <c r="W344" s="112">
        <v>44</v>
      </c>
      <c r="X344" s="220">
        <v>47</v>
      </c>
      <c r="Y344" s="11">
        <v>32</v>
      </c>
      <c r="Z344" s="636">
        <v>30.5</v>
      </c>
      <c r="AA344" s="12">
        <v>22.3</v>
      </c>
      <c r="AB344" s="221">
        <v>13.6</v>
      </c>
      <c r="AC344" s="643">
        <v>0.1</v>
      </c>
      <c r="AD344" s="507">
        <v>210</v>
      </c>
      <c r="AE344" s="674">
        <v>0</v>
      </c>
      <c r="AF344" s="639">
        <v>5388</v>
      </c>
      <c r="AG344" s="640">
        <v>3244</v>
      </c>
      <c r="AH344" s="641">
        <v>2074</v>
      </c>
      <c r="AI344" s="83"/>
      <c r="AJ344" s="291"/>
      <c r="AK344" s="362"/>
      <c r="AL344" s="368"/>
      <c r="AM344" s="298"/>
      <c r="AN344" s="370"/>
      <c r="AO344" s="298"/>
    </row>
    <row r="345" spans="1:42" x14ac:dyDescent="0.2">
      <c r="A345" s="1060"/>
      <c r="B345" s="330">
        <f>南八幡!B345</f>
        <v>46053</v>
      </c>
      <c r="C345" s="434" t="str">
        <f t="shared" si="134"/>
        <v>(土)</v>
      </c>
      <c r="D345" s="502" t="s">
        <v>405</v>
      </c>
      <c r="E345" s="503"/>
      <c r="F345" s="504">
        <v>2</v>
      </c>
      <c r="G345" s="11">
        <v>5</v>
      </c>
      <c r="H345" s="219">
        <v>5.5</v>
      </c>
      <c r="I345" s="12">
        <v>28.9</v>
      </c>
      <c r="J345" s="221">
        <v>6.7</v>
      </c>
      <c r="K345" s="11">
        <v>9.44</v>
      </c>
      <c r="L345" s="369">
        <v>7.1</v>
      </c>
      <c r="M345" s="112">
        <v>27.5</v>
      </c>
      <c r="N345" s="220">
        <v>8.1</v>
      </c>
      <c r="O345" s="12">
        <v>25.8</v>
      </c>
      <c r="P345" s="221">
        <v>30.1</v>
      </c>
      <c r="Q345" s="635">
        <v>84</v>
      </c>
      <c r="R345" s="220">
        <v>60</v>
      </c>
      <c r="S345" s="635">
        <v>108</v>
      </c>
      <c r="T345" s="220">
        <v>114</v>
      </c>
      <c r="U345" s="635">
        <v>58</v>
      </c>
      <c r="V345" s="220">
        <v>60</v>
      </c>
      <c r="W345" s="112">
        <v>50</v>
      </c>
      <c r="X345" s="220">
        <v>54</v>
      </c>
      <c r="Y345" s="11">
        <v>29.8</v>
      </c>
      <c r="Z345" s="636">
        <v>29.8</v>
      </c>
      <c r="AA345" s="12">
        <v>24</v>
      </c>
      <c r="AB345" s="221">
        <v>13</v>
      </c>
      <c r="AC345" s="643">
        <v>0.05</v>
      </c>
      <c r="AD345" s="507">
        <v>220</v>
      </c>
      <c r="AE345" s="674">
        <v>0</v>
      </c>
      <c r="AF345" s="577">
        <v>5760</v>
      </c>
      <c r="AG345" s="681">
        <v>3079</v>
      </c>
      <c r="AH345" s="726">
        <v>2196</v>
      </c>
      <c r="AI345" s="83"/>
      <c r="AJ345" s="102" t="s">
        <v>237</v>
      </c>
      <c r="AK345" s="924"/>
      <c r="AL345" s="105"/>
      <c r="AM345" s="105"/>
      <c r="AN345" s="105"/>
      <c r="AO345" s="748"/>
    </row>
    <row r="346" spans="1:42" x14ac:dyDescent="0.2">
      <c r="A346" s="1060"/>
      <c r="B346" s="1051" t="s">
        <v>238</v>
      </c>
      <c r="C346" s="1051"/>
      <c r="D346" s="508"/>
      <c r="E346" s="493">
        <f>MAX(E315:E345)</f>
        <v>1.2</v>
      </c>
      <c r="F346" s="509">
        <f t="shared" ref="F346:AH346" si="135">IF(COUNT(F315:F345)=0,"",MAX(F315:F345))</f>
        <v>15</v>
      </c>
      <c r="G346" s="10">
        <f t="shared" si="135"/>
        <v>10.5</v>
      </c>
      <c r="H346" s="218">
        <f t="shared" si="135"/>
        <v>9.5</v>
      </c>
      <c r="I346" s="495">
        <f t="shared" si="135"/>
        <v>48.1</v>
      </c>
      <c r="J346" s="496">
        <f t="shared" si="135"/>
        <v>9.5</v>
      </c>
      <c r="K346" s="10">
        <f t="shared" si="135"/>
        <v>9.8000000000000007</v>
      </c>
      <c r="L346" s="644">
        <f t="shared" si="135"/>
        <v>7.26</v>
      </c>
      <c r="M346" s="10">
        <f t="shared" si="135"/>
        <v>42.6</v>
      </c>
      <c r="N346" s="644">
        <f t="shared" si="135"/>
        <v>10.4</v>
      </c>
      <c r="O346" s="495">
        <f t="shared" si="135"/>
        <v>29.7</v>
      </c>
      <c r="P346" s="496">
        <f t="shared" si="135"/>
        <v>33.799999999999997</v>
      </c>
      <c r="Q346" s="628">
        <f t="shared" si="135"/>
        <v>87</v>
      </c>
      <c r="R346" s="497">
        <f t="shared" si="135"/>
        <v>66</v>
      </c>
      <c r="S346" s="627">
        <f t="shared" si="135"/>
        <v>110</v>
      </c>
      <c r="T346" s="497">
        <f t="shared" si="135"/>
        <v>115</v>
      </c>
      <c r="U346" s="628">
        <f t="shared" si="135"/>
        <v>68</v>
      </c>
      <c r="V346" s="497">
        <f t="shared" si="135"/>
        <v>69</v>
      </c>
      <c r="W346" s="628">
        <f t="shared" si="135"/>
        <v>54</v>
      </c>
      <c r="X346" s="497">
        <f t="shared" si="135"/>
        <v>54</v>
      </c>
      <c r="Y346" s="629">
        <f t="shared" si="135"/>
        <v>39.1</v>
      </c>
      <c r="Z346" s="629">
        <f t="shared" si="135"/>
        <v>39.1</v>
      </c>
      <c r="AA346" s="10">
        <f t="shared" si="135"/>
        <v>29.1</v>
      </c>
      <c r="AB346" s="629">
        <f t="shared" si="135"/>
        <v>14.9</v>
      </c>
      <c r="AC346" s="647">
        <f>IF(COUNT(AC315:AC345)=0,"",MAX(AC315:AC345))</f>
        <v>0.3</v>
      </c>
      <c r="AD346" s="513">
        <f t="shared" si="135"/>
        <v>230</v>
      </c>
      <c r="AE346" s="648">
        <f t="shared" si="135"/>
        <v>0</v>
      </c>
      <c r="AF346" s="715">
        <f t="shared" si="135"/>
        <v>6473</v>
      </c>
      <c r="AG346" s="716">
        <f t="shared" si="135"/>
        <v>3577</v>
      </c>
      <c r="AH346" s="683">
        <f t="shared" si="135"/>
        <v>2318</v>
      </c>
      <c r="AI346" s="83"/>
      <c r="AJ346" s="749" t="s">
        <v>302</v>
      </c>
      <c r="AK346" s="750"/>
      <c r="AL346" s="750"/>
      <c r="AM346" s="750"/>
      <c r="AN346" s="750"/>
      <c r="AO346" s="751"/>
    </row>
    <row r="347" spans="1:42" x14ac:dyDescent="0.2">
      <c r="A347" s="1060"/>
      <c r="B347" s="1052" t="s">
        <v>239</v>
      </c>
      <c r="C347" s="1052"/>
      <c r="D347" s="229"/>
      <c r="E347" s="230"/>
      <c r="F347" s="516">
        <f t="shared" ref="F347:AE347" si="136">IF(COUNT(F315:F345)=0,"",MIN(F315:F345))</f>
        <v>-5</v>
      </c>
      <c r="G347" s="11">
        <f t="shared" si="136"/>
        <v>3</v>
      </c>
      <c r="H347" s="219">
        <f t="shared" si="136"/>
        <v>5</v>
      </c>
      <c r="I347" s="12">
        <f t="shared" si="136"/>
        <v>21.3</v>
      </c>
      <c r="J347" s="221">
        <f t="shared" si="136"/>
        <v>5.3</v>
      </c>
      <c r="K347" s="11">
        <f t="shared" si="136"/>
        <v>8.76</v>
      </c>
      <c r="L347" s="369">
        <f t="shared" si="136"/>
        <v>6.85</v>
      </c>
      <c r="M347" s="11">
        <f t="shared" si="136"/>
        <v>23.5</v>
      </c>
      <c r="N347" s="369">
        <f t="shared" si="136"/>
        <v>5.0999999999999996</v>
      </c>
      <c r="O347" s="12">
        <f t="shared" si="136"/>
        <v>24.2</v>
      </c>
      <c r="P347" s="221">
        <f t="shared" si="136"/>
        <v>28.6</v>
      </c>
      <c r="Q347" s="112">
        <f t="shared" si="136"/>
        <v>64</v>
      </c>
      <c r="R347" s="220">
        <f t="shared" si="136"/>
        <v>41</v>
      </c>
      <c r="S347" s="635">
        <f t="shared" si="136"/>
        <v>92</v>
      </c>
      <c r="T347" s="220">
        <f t="shared" si="136"/>
        <v>97</v>
      </c>
      <c r="U347" s="112">
        <f t="shared" si="136"/>
        <v>50</v>
      </c>
      <c r="V347" s="220">
        <f t="shared" si="136"/>
        <v>52</v>
      </c>
      <c r="W347" s="112">
        <f t="shared" si="136"/>
        <v>38</v>
      </c>
      <c r="X347" s="220">
        <f t="shared" si="136"/>
        <v>34</v>
      </c>
      <c r="Y347" s="655">
        <f t="shared" si="136"/>
        <v>29.1</v>
      </c>
      <c r="Z347" s="655">
        <f t="shared" si="136"/>
        <v>28.4</v>
      </c>
      <c r="AA347" s="654">
        <f t="shared" si="136"/>
        <v>21.5</v>
      </c>
      <c r="AB347" s="655">
        <f t="shared" si="136"/>
        <v>9.5</v>
      </c>
      <c r="AC347" s="656">
        <f>IF(COUNT(AC315:AC345)=0,"",MIN(AC315:AC345))</f>
        <v>0</v>
      </c>
      <c r="AD347" s="520">
        <f t="shared" si="136"/>
        <v>210</v>
      </c>
      <c r="AE347" s="657">
        <f t="shared" si="136"/>
        <v>0</v>
      </c>
      <c r="AF347" s="704"/>
      <c r="AG347" s="705"/>
      <c r="AH347" s="660"/>
      <c r="AI347" s="83"/>
      <c r="AJ347" s="752"/>
      <c r="AK347" s="920"/>
      <c r="AL347" s="753"/>
      <c r="AM347" s="753"/>
      <c r="AN347" s="753"/>
      <c r="AO347" s="754"/>
    </row>
    <row r="348" spans="1:42" x14ac:dyDescent="0.2">
      <c r="A348" s="1060"/>
      <c r="B348" s="1052" t="s">
        <v>240</v>
      </c>
      <c r="C348" s="1052"/>
      <c r="D348" s="418"/>
      <c r="E348" s="231"/>
      <c r="F348" s="523">
        <f t="shared" ref="F348:AE348" si="137">IF(COUNT(F315:F345)=0,"",AVERAGE(F315:F345))</f>
        <v>0.54838709677419351</v>
      </c>
      <c r="G348" s="307">
        <f t="shared" si="137"/>
        <v>6.258064516129032</v>
      </c>
      <c r="H348" s="539">
        <f t="shared" si="137"/>
        <v>7.435483870967742</v>
      </c>
      <c r="I348" s="540">
        <f t="shared" si="137"/>
        <v>29.767741935483869</v>
      </c>
      <c r="J348" s="541">
        <f t="shared" si="137"/>
        <v>6.9387096774193537</v>
      </c>
      <c r="K348" s="307">
        <f t="shared" si="137"/>
        <v>9.4767741935483887</v>
      </c>
      <c r="L348" s="675">
        <f t="shared" si="137"/>
        <v>7.1003225806451598</v>
      </c>
      <c r="M348" s="307">
        <f t="shared" si="137"/>
        <v>29.851612903225817</v>
      </c>
      <c r="N348" s="675">
        <f t="shared" si="137"/>
        <v>8.0870967741935473</v>
      </c>
      <c r="O348" s="540">
        <f t="shared" si="137"/>
        <v>27.274193548387093</v>
      </c>
      <c r="P348" s="541">
        <f t="shared" si="137"/>
        <v>31.100000000000005</v>
      </c>
      <c r="Q348" s="112">
        <f t="shared" si="137"/>
        <v>76.677419354838705</v>
      </c>
      <c r="R348" s="542">
        <f t="shared" si="137"/>
        <v>51.322580645161288</v>
      </c>
      <c r="S348" s="677">
        <f t="shared" si="137"/>
        <v>102.70967741935483</v>
      </c>
      <c r="T348" s="542">
        <f t="shared" si="137"/>
        <v>105.64516129032258</v>
      </c>
      <c r="U348" s="112">
        <f t="shared" si="137"/>
        <v>58.645161290322584</v>
      </c>
      <c r="V348" s="220">
        <f t="shared" si="137"/>
        <v>61.354838709677416</v>
      </c>
      <c r="W348" s="112">
        <f t="shared" si="137"/>
        <v>44.064516129032256</v>
      </c>
      <c r="X348" s="220">
        <f t="shared" si="137"/>
        <v>44.29032258064516</v>
      </c>
      <c r="Y348" s="655">
        <f t="shared" si="137"/>
        <v>32.293548387096777</v>
      </c>
      <c r="Z348" s="655">
        <f t="shared" si="137"/>
        <v>32.616129032258065</v>
      </c>
      <c r="AA348" s="654">
        <f t="shared" si="137"/>
        <v>24.587096774193547</v>
      </c>
      <c r="AB348" s="655">
        <f t="shared" si="137"/>
        <v>12.261290322580647</v>
      </c>
      <c r="AC348" s="656">
        <f>IF(COUNT(AC315:AC345)=0,"",AVERAGE(AC315:AC345))</f>
        <v>9.8387096774193564E-2</v>
      </c>
      <c r="AD348" s="550">
        <f t="shared" si="137"/>
        <v>217.09677419354838</v>
      </c>
      <c r="AE348" s="684">
        <f t="shared" si="137"/>
        <v>0</v>
      </c>
      <c r="AF348" s="706"/>
      <c r="AG348" s="707"/>
      <c r="AH348" s="685"/>
      <c r="AI348" s="83"/>
      <c r="AJ348" s="752"/>
      <c r="AK348" s="920"/>
      <c r="AL348" s="753"/>
      <c r="AM348" s="753"/>
      <c r="AN348" s="753"/>
      <c r="AO348" s="754"/>
    </row>
    <row r="349" spans="1:42" x14ac:dyDescent="0.2">
      <c r="A349" s="1061"/>
      <c r="B349" s="1053" t="s">
        <v>241</v>
      </c>
      <c r="C349" s="1053"/>
      <c r="D349" s="396"/>
      <c r="E349" s="526">
        <f>SUM(E315:E345)</f>
        <v>1.7</v>
      </c>
      <c r="F349" s="232"/>
      <c r="G349" s="232"/>
      <c r="H349" s="390"/>
      <c r="I349" s="232"/>
      <c r="J349" s="390"/>
      <c r="K349" s="528"/>
      <c r="L349" s="529"/>
      <c r="M349" s="663"/>
      <c r="N349" s="555"/>
      <c r="O349" s="553"/>
      <c r="P349" s="554"/>
      <c r="Q349" s="662"/>
      <c r="R349" s="555"/>
      <c r="S349" s="662"/>
      <c r="T349" s="555"/>
      <c r="U349" s="662"/>
      <c r="V349" s="555"/>
      <c r="W349" s="663"/>
      <c r="X349" s="555"/>
      <c r="Y349" s="528"/>
      <c r="Z349" s="664"/>
      <c r="AA349" s="665"/>
      <c r="AB349" s="666"/>
      <c r="AC349" s="667"/>
      <c r="AD349" s="234"/>
      <c r="AE349" s="668"/>
      <c r="AF349" s="717">
        <f t="shared" ref="AF349:AG349" si="138">SUM(AF315:AF345)</f>
        <v>167541</v>
      </c>
      <c r="AG349" s="718">
        <f t="shared" si="138"/>
        <v>91426</v>
      </c>
      <c r="AH349" s="687">
        <f>SUM(AH315:AH345)</f>
        <v>61928</v>
      </c>
      <c r="AI349" s="83"/>
      <c r="AJ349" s="617"/>
      <c r="AK349" s="923"/>
      <c r="AL349" s="622"/>
      <c r="AM349" s="622"/>
      <c r="AN349" s="758"/>
      <c r="AO349" s="759"/>
      <c r="AP349" s="760"/>
    </row>
    <row r="350" spans="1:42" ht="16.2" x14ac:dyDescent="0.2">
      <c r="A350" s="1058" t="s">
        <v>249</v>
      </c>
      <c r="B350" s="329">
        <f>南八幡!B350</f>
        <v>46054</v>
      </c>
      <c r="C350" s="433" t="str">
        <f>IF(B350="","",IF(WEEKDAY(B350)=1,"(日)",IF(WEEKDAY(B350)=2,"(月)",IF(WEEKDAY(B350)=3,"(火)",IF(WEEKDAY(B350)=4,"(水)",IF(WEEKDAY(B350)=5,"(木)",IF(WEEKDAY(B350)=6,"(金)","(土)")))))))</f>
        <v>(日)</v>
      </c>
      <c r="D350" s="558" t="s">
        <v>405</v>
      </c>
      <c r="E350" s="493"/>
      <c r="F350" s="494">
        <v>-1</v>
      </c>
      <c r="G350" s="10">
        <v>5.5</v>
      </c>
      <c r="H350" s="589">
        <v>7</v>
      </c>
      <c r="I350" s="495">
        <v>27</v>
      </c>
      <c r="J350" s="509">
        <v>9.1999999999999993</v>
      </c>
      <c r="K350" s="10">
        <v>9.68</v>
      </c>
      <c r="L350" s="629">
        <v>7.08</v>
      </c>
      <c r="M350" s="628">
        <v>25.1</v>
      </c>
      <c r="N350" s="497">
        <v>9</v>
      </c>
      <c r="O350" s="495">
        <v>27.3</v>
      </c>
      <c r="P350" s="589">
        <v>31.2</v>
      </c>
      <c r="Q350" s="510">
        <v>78</v>
      </c>
      <c r="R350" s="497">
        <v>46</v>
      </c>
      <c r="S350" s="510">
        <v>112</v>
      </c>
      <c r="T350" s="497">
        <v>110</v>
      </c>
      <c r="U350" s="510">
        <v>61</v>
      </c>
      <c r="V350" s="497">
        <v>62</v>
      </c>
      <c r="W350" s="628">
        <v>51</v>
      </c>
      <c r="X350" s="497">
        <v>48</v>
      </c>
      <c r="Y350" s="10">
        <v>37.6</v>
      </c>
      <c r="Z350" s="629">
        <v>39.1</v>
      </c>
      <c r="AA350" s="495">
        <v>24</v>
      </c>
      <c r="AB350" s="496">
        <v>14.2</v>
      </c>
      <c r="AC350" s="672">
        <v>0.1</v>
      </c>
      <c r="AD350" s="501">
        <v>230</v>
      </c>
      <c r="AE350" s="673">
        <v>0</v>
      </c>
      <c r="AF350" s="632">
        <v>5574</v>
      </c>
      <c r="AG350" s="633">
        <v>3245</v>
      </c>
      <c r="AH350" s="634">
        <v>1952</v>
      </c>
      <c r="AI350" s="83"/>
      <c r="AJ350" s="266" t="s">
        <v>284</v>
      </c>
      <c r="AK350" s="365"/>
      <c r="AL350" s="1092">
        <v>46065</v>
      </c>
      <c r="AM350" s="1093"/>
      <c r="AN350" s="1098">
        <v>46079</v>
      </c>
      <c r="AO350" s="1099"/>
    </row>
    <row r="351" spans="1:42" x14ac:dyDescent="0.2">
      <c r="A351" s="1059"/>
      <c r="B351" s="391">
        <f>南八幡!B351</f>
        <v>46055</v>
      </c>
      <c r="C351" s="434" t="str">
        <f t="shared" ref="C351:C377" si="139">IF(B351="","",IF(WEEKDAY(B351)=1,"(日)",IF(WEEKDAY(B351)=2,"(月)",IF(WEEKDAY(B351)=3,"(火)",IF(WEEKDAY(B351)=4,"(水)",IF(WEEKDAY(B351)=5,"(木)",IF(WEEKDAY(B351)=6,"(金)","(土)")))))))</f>
        <v>(月)</v>
      </c>
      <c r="D351" s="560" t="s">
        <v>405</v>
      </c>
      <c r="E351" s="503"/>
      <c r="F351" s="504">
        <v>2</v>
      </c>
      <c r="G351" s="11">
        <v>5.5</v>
      </c>
      <c r="H351" s="240">
        <v>7.5</v>
      </c>
      <c r="I351" s="12">
        <v>26.7</v>
      </c>
      <c r="J351" s="516">
        <v>9.3000000000000007</v>
      </c>
      <c r="K351" s="11">
        <v>9.44</v>
      </c>
      <c r="L351" s="636">
        <v>7.1</v>
      </c>
      <c r="M351" s="112">
        <v>24.7</v>
      </c>
      <c r="N351" s="220">
        <v>9.6999999999999993</v>
      </c>
      <c r="O351" s="12">
        <v>27.2</v>
      </c>
      <c r="P351" s="240">
        <v>30.1</v>
      </c>
      <c r="Q351" s="517">
        <v>76</v>
      </c>
      <c r="R351" s="220">
        <v>52</v>
      </c>
      <c r="S351" s="517">
        <v>106</v>
      </c>
      <c r="T351" s="220">
        <v>110</v>
      </c>
      <c r="U351" s="517">
        <v>64</v>
      </c>
      <c r="V351" s="220">
        <v>58</v>
      </c>
      <c r="W351" s="112">
        <v>42</v>
      </c>
      <c r="X351" s="220">
        <v>52</v>
      </c>
      <c r="Y351" s="11">
        <v>38.299999999999997</v>
      </c>
      <c r="Z351" s="636">
        <v>33.4</v>
      </c>
      <c r="AA351" s="12">
        <v>25.3</v>
      </c>
      <c r="AB351" s="221">
        <v>13.6</v>
      </c>
      <c r="AC351" s="643">
        <v>0.15</v>
      </c>
      <c r="AD351" s="507">
        <v>230</v>
      </c>
      <c r="AE351" s="674">
        <v>0</v>
      </c>
      <c r="AF351" s="639">
        <v>5526</v>
      </c>
      <c r="AG351" s="640">
        <v>3244</v>
      </c>
      <c r="AH351" s="641">
        <v>2216</v>
      </c>
      <c r="AI351" s="83"/>
      <c r="AJ351" s="311" t="s">
        <v>2</v>
      </c>
      <c r="AK351" s="346" t="s">
        <v>303</v>
      </c>
      <c r="AL351" s="1086">
        <v>2</v>
      </c>
      <c r="AM351" s="1087"/>
      <c r="AN351" s="1086">
        <v>7</v>
      </c>
      <c r="AO351" s="1087"/>
    </row>
    <row r="352" spans="1:42" x14ac:dyDescent="0.2">
      <c r="A352" s="1059"/>
      <c r="B352" s="391">
        <f>南八幡!B352</f>
        <v>46056</v>
      </c>
      <c r="C352" s="434" t="str">
        <f t="shared" si="139"/>
        <v>(火)</v>
      </c>
      <c r="D352" s="560" t="s">
        <v>405</v>
      </c>
      <c r="E352" s="503"/>
      <c r="F352" s="504">
        <v>-2</v>
      </c>
      <c r="G352" s="11">
        <v>6</v>
      </c>
      <c r="H352" s="240">
        <v>8.5</v>
      </c>
      <c r="I352" s="12">
        <v>24.5</v>
      </c>
      <c r="J352" s="516">
        <v>6.2</v>
      </c>
      <c r="K352" s="11">
        <v>9.5399999999999991</v>
      </c>
      <c r="L352" s="636">
        <v>7.08</v>
      </c>
      <c r="M352" s="112">
        <v>24.8</v>
      </c>
      <c r="N352" s="220">
        <v>6.9</v>
      </c>
      <c r="O352" s="12">
        <v>26.9</v>
      </c>
      <c r="P352" s="221">
        <v>28.9</v>
      </c>
      <c r="Q352" s="517">
        <v>78</v>
      </c>
      <c r="R352" s="220">
        <v>52</v>
      </c>
      <c r="S352" s="517">
        <v>110</v>
      </c>
      <c r="T352" s="220">
        <v>106</v>
      </c>
      <c r="U352" s="517">
        <v>58</v>
      </c>
      <c r="V352" s="220">
        <v>60</v>
      </c>
      <c r="W352" s="112">
        <v>52</v>
      </c>
      <c r="X352" s="220">
        <v>46</v>
      </c>
      <c r="Y352" s="11">
        <v>36.9</v>
      </c>
      <c r="Z352" s="636">
        <v>36.9</v>
      </c>
      <c r="AA352" s="12">
        <v>25.6</v>
      </c>
      <c r="AB352" s="221">
        <v>13.9</v>
      </c>
      <c r="AC352" s="643">
        <v>0.15</v>
      </c>
      <c r="AD352" s="507">
        <v>240</v>
      </c>
      <c r="AE352" s="674">
        <v>0</v>
      </c>
      <c r="AF352" s="639">
        <v>5095</v>
      </c>
      <c r="AG352" s="640">
        <v>2930</v>
      </c>
      <c r="AH352" s="641">
        <v>1848</v>
      </c>
      <c r="AI352" s="83"/>
      <c r="AJ352" s="4" t="s">
        <v>19</v>
      </c>
      <c r="AK352" s="5" t="s">
        <v>20</v>
      </c>
      <c r="AL352" s="6" t="s">
        <v>21</v>
      </c>
      <c r="AM352" s="5" t="s">
        <v>22</v>
      </c>
      <c r="AN352" s="6" t="s">
        <v>21</v>
      </c>
      <c r="AO352" s="5" t="s">
        <v>22</v>
      </c>
    </row>
    <row r="353" spans="1:41" x14ac:dyDescent="0.2">
      <c r="A353" s="1059"/>
      <c r="B353" s="391">
        <f>南八幡!B353</f>
        <v>46057</v>
      </c>
      <c r="C353" s="434" t="str">
        <f t="shared" si="139"/>
        <v>(水)</v>
      </c>
      <c r="D353" s="560" t="s">
        <v>405</v>
      </c>
      <c r="E353" s="503"/>
      <c r="F353" s="504">
        <v>1</v>
      </c>
      <c r="G353" s="11">
        <v>6</v>
      </c>
      <c r="H353" s="221">
        <v>8</v>
      </c>
      <c r="I353" s="12">
        <v>32.6</v>
      </c>
      <c r="J353" s="516">
        <v>7.8</v>
      </c>
      <c r="K353" s="11">
        <v>9.57</v>
      </c>
      <c r="L353" s="636">
        <v>7.11</v>
      </c>
      <c r="M353" s="112">
        <v>26.6</v>
      </c>
      <c r="N353" s="220">
        <v>8.6</v>
      </c>
      <c r="O353" s="12">
        <v>25.8</v>
      </c>
      <c r="P353" s="221">
        <v>33</v>
      </c>
      <c r="Q353" s="635">
        <v>64</v>
      </c>
      <c r="R353" s="220">
        <v>46</v>
      </c>
      <c r="S353" s="517">
        <v>96</v>
      </c>
      <c r="T353" s="220">
        <v>102</v>
      </c>
      <c r="U353" s="517">
        <v>62</v>
      </c>
      <c r="V353" s="220">
        <v>55</v>
      </c>
      <c r="W353" s="112">
        <v>34</v>
      </c>
      <c r="X353" s="220">
        <v>47</v>
      </c>
      <c r="Y353" s="11">
        <v>34.799999999999997</v>
      </c>
      <c r="Z353" s="636">
        <v>36.200000000000003</v>
      </c>
      <c r="AA353" s="12">
        <v>26.5</v>
      </c>
      <c r="AB353" s="221">
        <v>12.3</v>
      </c>
      <c r="AC353" s="643">
        <v>0.1</v>
      </c>
      <c r="AD353" s="507">
        <v>240</v>
      </c>
      <c r="AE353" s="674">
        <v>0</v>
      </c>
      <c r="AF353" s="639">
        <v>5016</v>
      </c>
      <c r="AG353" s="640">
        <v>3161</v>
      </c>
      <c r="AH353" s="641">
        <v>2196</v>
      </c>
      <c r="AI353" s="83"/>
      <c r="AJ353" s="2" t="s">
        <v>182</v>
      </c>
      <c r="AK353" s="398" t="s">
        <v>11</v>
      </c>
      <c r="AL353" s="10">
        <v>8.5</v>
      </c>
      <c r="AM353" s="218">
        <v>8</v>
      </c>
      <c r="AN353" s="10">
        <v>10</v>
      </c>
      <c r="AO353" s="218">
        <v>11</v>
      </c>
    </row>
    <row r="354" spans="1:41" x14ac:dyDescent="0.2">
      <c r="A354" s="1059"/>
      <c r="B354" s="391">
        <f>南八幡!B354</f>
        <v>46058</v>
      </c>
      <c r="C354" s="434" t="str">
        <f t="shared" si="139"/>
        <v>(木)</v>
      </c>
      <c r="D354" s="560" t="s">
        <v>406</v>
      </c>
      <c r="E354" s="503"/>
      <c r="F354" s="504">
        <v>2</v>
      </c>
      <c r="G354" s="11">
        <v>6</v>
      </c>
      <c r="H354" s="221">
        <v>8</v>
      </c>
      <c r="I354" s="12">
        <v>25.7</v>
      </c>
      <c r="J354" s="219">
        <v>8.5</v>
      </c>
      <c r="K354" s="11">
        <v>9.59</v>
      </c>
      <c r="L354" s="369">
        <v>7</v>
      </c>
      <c r="M354" s="112">
        <v>22.5</v>
      </c>
      <c r="N354" s="220">
        <v>8.4</v>
      </c>
      <c r="O354" s="12">
        <v>28.1</v>
      </c>
      <c r="P354" s="221">
        <v>32.6</v>
      </c>
      <c r="Q354" s="635">
        <v>64</v>
      </c>
      <c r="R354" s="220">
        <v>52</v>
      </c>
      <c r="S354" s="635">
        <v>108</v>
      </c>
      <c r="T354" s="220">
        <v>106</v>
      </c>
      <c r="U354" s="517">
        <v>64</v>
      </c>
      <c r="V354" s="220">
        <v>65</v>
      </c>
      <c r="W354" s="112">
        <v>44</v>
      </c>
      <c r="X354" s="220">
        <v>41</v>
      </c>
      <c r="Y354" s="11">
        <v>33.4</v>
      </c>
      <c r="Z354" s="636">
        <v>35.5</v>
      </c>
      <c r="AA354" s="12">
        <v>25</v>
      </c>
      <c r="AB354" s="221">
        <v>13.6</v>
      </c>
      <c r="AC354" s="643">
        <v>0.1</v>
      </c>
      <c r="AD354" s="507">
        <v>230</v>
      </c>
      <c r="AE354" s="674">
        <v>0</v>
      </c>
      <c r="AF354" s="639">
        <v>4869</v>
      </c>
      <c r="AG354" s="640">
        <v>2996</v>
      </c>
      <c r="AH354" s="641">
        <v>2196</v>
      </c>
      <c r="AI354" s="83"/>
      <c r="AJ354" s="3" t="s">
        <v>183</v>
      </c>
      <c r="AK354" s="921" t="s">
        <v>184</v>
      </c>
      <c r="AL354" s="11">
        <v>27.6</v>
      </c>
      <c r="AM354" s="219">
        <v>11.9</v>
      </c>
      <c r="AN354" s="11">
        <v>61.8</v>
      </c>
      <c r="AO354" s="219">
        <v>7</v>
      </c>
    </row>
    <row r="355" spans="1:41" x14ac:dyDescent="0.2">
      <c r="A355" s="1059"/>
      <c r="B355" s="391">
        <f>南八幡!B355</f>
        <v>46059</v>
      </c>
      <c r="C355" s="434" t="str">
        <f t="shared" si="139"/>
        <v>(金)</v>
      </c>
      <c r="D355" s="560" t="s">
        <v>405</v>
      </c>
      <c r="E355" s="503"/>
      <c r="F355" s="504">
        <v>-2</v>
      </c>
      <c r="G355" s="11">
        <v>6</v>
      </c>
      <c r="H355" s="221">
        <v>7.5</v>
      </c>
      <c r="I355" s="12">
        <v>17.399999999999999</v>
      </c>
      <c r="J355" s="219">
        <v>6.9</v>
      </c>
      <c r="K355" s="11">
        <v>9.31</v>
      </c>
      <c r="L355" s="369">
        <v>7.17</v>
      </c>
      <c r="M355" s="112">
        <v>22.4</v>
      </c>
      <c r="N355" s="220">
        <v>10.5</v>
      </c>
      <c r="O355" s="12">
        <v>26.9</v>
      </c>
      <c r="P355" s="221">
        <v>32.1</v>
      </c>
      <c r="Q355" s="635">
        <v>88</v>
      </c>
      <c r="R355" s="220">
        <v>64</v>
      </c>
      <c r="S355" s="635">
        <v>106</v>
      </c>
      <c r="T355" s="220">
        <v>110</v>
      </c>
      <c r="U355" s="517">
        <v>64</v>
      </c>
      <c r="V355" s="220">
        <v>65</v>
      </c>
      <c r="W355" s="112">
        <v>42</v>
      </c>
      <c r="X355" s="220">
        <v>45</v>
      </c>
      <c r="Y355" s="11">
        <v>29.1</v>
      </c>
      <c r="Z355" s="636">
        <v>32.299999999999997</v>
      </c>
      <c r="AA355" s="12">
        <v>21.5</v>
      </c>
      <c r="AB355" s="221">
        <v>17.100000000000001</v>
      </c>
      <c r="AC355" s="643">
        <v>0.1</v>
      </c>
      <c r="AD355" s="507">
        <v>220</v>
      </c>
      <c r="AE355" s="674">
        <v>0</v>
      </c>
      <c r="AF355" s="639">
        <v>5017</v>
      </c>
      <c r="AG355" s="640">
        <v>3162</v>
      </c>
      <c r="AH355" s="641">
        <v>1952</v>
      </c>
      <c r="AI355" s="83"/>
      <c r="AJ355" s="3" t="s">
        <v>12</v>
      </c>
      <c r="AK355" s="921"/>
      <c r="AL355" s="11">
        <v>9.8000000000000007</v>
      </c>
      <c r="AM355" s="219">
        <v>7.17</v>
      </c>
      <c r="AN355" s="11">
        <v>7.65</v>
      </c>
      <c r="AO355" s="219">
        <v>6.79</v>
      </c>
    </row>
    <row r="356" spans="1:41" x14ac:dyDescent="0.2">
      <c r="A356" s="1059"/>
      <c r="B356" s="391">
        <f>南八幡!B356</f>
        <v>46060</v>
      </c>
      <c r="C356" s="434" t="str">
        <f t="shared" si="139"/>
        <v>(土)</v>
      </c>
      <c r="D356" s="560" t="s">
        <v>487</v>
      </c>
      <c r="E356" s="503">
        <v>0.2</v>
      </c>
      <c r="F356" s="504">
        <v>0</v>
      </c>
      <c r="G356" s="11">
        <v>11</v>
      </c>
      <c r="H356" s="221">
        <v>10</v>
      </c>
      <c r="I356" s="12">
        <v>21.4</v>
      </c>
      <c r="J356" s="219">
        <v>8.3000000000000007</v>
      </c>
      <c r="K356" s="11">
        <v>9.49</v>
      </c>
      <c r="L356" s="369">
        <v>7.2</v>
      </c>
      <c r="M356" s="112">
        <v>23.6</v>
      </c>
      <c r="N356" s="220">
        <v>7.8</v>
      </c>
      <c r="O356" s="12">
        <v>29.3</v>
      </c>
      <c r="P356" s="221">
        <v>35</v>
      </c>
      <c r="Q356" s="635">
        <v>86</v>
      </c>
      <c r="R356" s="220">
        <v>58</v>
      </c>
      <c r="S356" s="635">
        <v>104</v>
      </c>
      <c r="T356" s="220">
        <v>108</v>
      </c>
      <c r="U356" s="635">
        <v>60</v>
      </c>
      <c r="V356" s="220">
        <v>64</v>
      </c>
      <c r="W356" s="112">
        <v>44</v>
      </c>
      <c r="X356" s="220">
        <v>44</v>
      </c>
      <c r="Y356" s="11">
        <v>32</v>
      </c>
      <c r="Z356" s="636">
        <v>32.700000000000003</v>
      </c>
      <c r="AA356" s="12">
        <v>25.3</v>
      </c>
      <c r="AB356" s="221">
        <v>14.2</v>
      </c>
      <c r="AC356" s="643">
        <v>0.05</v>
      </c>
      <c r="AD356" s="507">
        <v>220</v>
      </c>
      <c r="AE356" s="674">
        <v>0</v>
      </c>
      <c r="AF356" s="639">
        <v>4459</v>
      </c>
      <c r="AG356" s="640">
        <v>2333</v>
      </c>
      <c r="AH356" s="641">
        <v>2196</v>
      </c>
      <c r="AI356" s="83"/>
      <c r="AJ356" s="3" t="s">
        <v>198</v>
      </c>
      <c r="AK356" s="921" t="s">
        <v>184</v>
      </c>
      <c r="AL356" s="112">
        <v>24.1</v>
      </c>
      <c r="AM356" s="220">
        <v>11.1</v>
      </c>
      <c r="AN356" s="112">
        <v>75.400000000000006</v>
      </c>
      <c r="AO356" s="220">
        <v>8.3000000000000007</v>
      </c>
    </row>
    <row r="357" spans="1:41" x14ac:dyDescent="0.2">
      <c r="A357" s="1059"/>
      <c r="B357" s="391">
        <f>南八幡!B357</f>
        <v>46061</v>
      </c>
      <c r="C357" s="434" t="str">
        <f t="shared" si="139"/>
        <v>(日)</v>
      </c>
      <c r="D357" s="560" t="s">
        <v>488</v>
      </c>
      <c r="E357" s="503">
        <v>5.2</v>
      </c>
      <c r="F357" s="504">
        <v>-1</v>
      </c>
      <c r="G357" s="11">
        <v>5</v>
      </c>
      <c r="H357" s="221">
        <v>6.5</v>
      </c>
      <c r="I357" s="12">
        <v>27.8</v>
      </c>
      <c r="J357" s="219">
        <v>7.1</v>
      </c>
      <c r="K357" s="11">
        <v>9.19</v>
      </c>
      <c r="L357" s="369">
        <v>6.89</v>
      </c>
      <c r="M357" s="112">
        <v>26.9</v>
      </c>
      <c r="N357" s="220">
        <v>7.8</v>
      </c>
      <c r="O357" s="12">
        <v>27.3</v>
      </c>
      <c r="P357" s="221">
        <v>32.9</v>
      </c>
      <c r="Q357" s="635">
        <v>86</v>
      </c>
      <c r="R357" s="220">
        <v>59</v>
      </c>
      <c r="S357" s="635">
        <v>102</v>
      </c>
      <c r="T357" s="220">
        <v>109</v>
      </c>
      <c r="U357" s="635">
        <v>62</v>
      </c>
      <c r="V357" s="220">
        <v>64</v>
      </c>
      <c r="W357" s="112">
        <v>40</v>
      </c>
      <c r="X357" s="220">
        <v>45</v>
      </c>
      <c r="Y357" s="11">
        <v>30.5</v>
      </c>
      <c r="Z357" s="636">
        <v>31.2</v>
      </c>
      <c r="AA357" s="12">
        <v>23.7</v>
      </c>
      <c r="AB357" s="221">
        <v>13.6</v>
      </c>
      <c r="AC357" s="643">
        <v>0.1</v>
      </c>
      <c r="AD357" s="507">
        <v>200</v>
      </c>
      <c r="AE357" s="674">
        <v>0</v>
      </c>
      <c r="AF357" s="639">
        <v>4459</v>
      </c>
      <c r="AG357" s="640">
        <v>2995</v>
      </c>
      <c r="AH357" s="641">
        <v>2074</v>
      </c>
      <c r="AI357" s="83"/>
      <c r="AJ357" s="3" t="s">
        <v>185</v>
      </c>
      <c r="AK357" s="921" t="s">
        <v>13</v>
      </c>
      <c r="AL357" s="11">
        <v>28.4</v>
      </c>
      <c r="AM357" s="219">
        <v>32.700000000000003</v>
      </c>
      <c r="AN357" s="11">
        <v>17.399999999999999</v>
      </c>
      <c r="AO357" s="219">
        <v>25.7</v>
      </c>
    </row>
    <row r="358" spans="1:41" x14ac:dyDescent="0.2">
      <c r="A358" s="1059"/>
      <c r="B358" s="391">
        <f>南八幡!B358</f>
        <v>46062</v>
      </c>
      <c r="C358" s="434" t="str">
        <f t="shared" si="139"/>
        <v>(月)</v>
      </c>
      <c r="D358" s="560" t="s">
        <v>405</v>
      </c>
      <c r="E358" s="503"/>
      <c r="F358" s="504">
        <v>1</v>
      </c>
      <c r="G358" s="11">
        <v>4</v>
      </c>
      <c r="H358" s="221">
        <v>7</v>
      </c>
      <c r="I358" s="12">
        <v>27</v>
      </c>
      <c r="J358" s="219">
        <v>7.2</v>
      </c>
      <c r="K358" s="11">
        <v>9.6</v>
      </c>
      <c r="L358" s="369">
        <v>7.18</v>
      </c>
      <c r="M358" s="112">
        <v>23.9</v>
      </c>
      <c r="N358" s="220">
        <v>6.6</v>
      </c>
      <c r="O358" s="12">
        <v>31.8</v>
      </c>
      <c r="P358" s="221">
        <v>33.700000000000003</v>
      </c>
      <c r="Q358" s="635">
        <v>87</v>
      </c>
      <c r="R358" s="220">
        <v>58</v>
      </c>
      <c r="S358" s="635">
        <v>122</v>
      </c>
      <c r="T358" s="220">
        <v>115</v>
      </c>
      <c r="U358" s="635">
        <v>66</v>
      </c>
      <c r="V358" s="220">
        <v>70</v>
      </c>
      <c r="W358" s="112">
        <v>56</v>
      </c>
      <c r="X358" s="220">
        <v>45</v>
      </c>
      <c r="Y358" s="11">
        <v>29.8</v>
      </c>
      <c r="Z358" s="636">
        <v>34.1</v>
      </c>
      <c r="AA358" s="12">
        <v>22.6</v>
      </c>
      <c r="AB358" s="221">
        <v>15.2</v>
      </c>
      <c r="AC358" s="643">
        <v>0.15</v>
      </c>
      <c r="AD358" s="507">
        <v>200</v>
      </c>
      <c r="AE358" s="674">
        <v>0</v>
      </c>
      <c r="AF358" s="639">
        <v>5272</v>
      </c>
      <c r="AG358" s="640">
        <v>3079</v>
      </c>
      <c r="AH358" s="641">
        <v>2196</v>
      </c>
      <c r="AI358" s="83"/>
      <c r="AJ358" s="3" t="s">
        <v>186</v>
      </c>
      <c r="AK358" s="921" t="s">
        <v>311</v>
      </c>
      <c r="AL358" s="112">
        <v>82</v>
      </c>
      <c r="AM358" s="220">
        <v>57</v>
      </c>
      <c r="AN358" s="112">
        <v>42</v>
      </c>
      <c r="AO358" s="220">
        <v>36</v>
      </c>
    </row>
    <row r="359" spans="1:41" x14ac:dyDescent="0.2">
      <c r="A359" s="1059"/>
      <c r="B359" s="391">
        <f>南八幡!B359</f>
        <v>46063</v>
      </c>
      <c r="C359" s="434" t="str">
        <f t="shared" si="139"/>
        <v>(火)</v>
      </c>
      <c r="D359" s="560" t="s">
        <v>405</v>
      </c>
      <c r="E359" s="503"/>
      <c r="F359" s="504">
        <v>-3</v>
      </c>
      <c r="G359" s="11">
        <v>4</v>
      </c>
      <c r="H359" s="221">
        <v>5</v>
      </c>
      <c r="I359" s="12">
        <v>26.9</v>
      </c>
      <c r="J359" s="219">
        <v>8.8000000000000007</v>
      </c>
      <c r="K359" s="11">
        <v>9.67</v>
      </c>
      <c r="L359" s="369">
        <v>7.18</v>
      </c>
      <c r="M359" s="112">
        <v>16.600000000000001</v>
      </c>
      <c r="N359" s="220">
        <v>7.3</v>
      </c>
      <c r="O359" s="12">
        <v>28.6</v>
      </c>
      <c r="P359" s="221">
        <v>33.1</v>
      </c>
      <c r="Q359" s="635">
        <v>86</v>
      </c>
      <c r="R359" s="220">
        <v>61</v>
      </c>
      <c r="S359" s="635">
        <v>137</v>
      </c>
      <c r="T359" s="220">
        <v>124</v>
      </c>
      <c r="U359" s="635">
        <v>66</v>
      </c>
      <c r="V359" s="220">
        <v>62</v>
      </c>
      <c r="W359" s="112">
        <v>71</v>
      </c>
      <c r="X359" s="220">
        <v>62</v>
      </c>
      <c r="Y359" s="11">
        <v>31.6</v>
      </c>
      <c r="Z359" s="636">
        <v>34.1</v>
      </c>
      <c r="AA359" s="12">
        <v>23.7</v>
      </c>
      <c r="AB359" s="221">
        <v>14.4</v>
      </c>
      <c r="AC359" s="643">
        <v>0.1</v>
      </c>
      <c r="AD359" s="507">
        <v>200</v>
      </c>
      <c r="AE359" s="674">
        <v>0</v>
      </c>
      <c r="AF359" s="639">
        <v>4831</v>
      </c>
      <c r="AG359" s="640">
        <v>3078</v>
      </c>
      <c r="AH359" s="641">
        <v>1908</v>
      </c>
      <c r="AI359" s="83"/>
      <c r="AJ359" s="3" t="s">
        <v>187</v>
      </c>
      <c r="AK359" s="921" t="s">
        <v>311</v>
      </c>
      <c r="AL359" s="112">
        <v>102</v>
      </c>
      <c r="AM359" s="220">
        <v>106</v>
      </c>
      <c r="AN359" s="112">
        <v>70</v>
      </c>
      <c r="AO359" s="220">
        <v>80</v>
      </c>
    </row>
    <row r="360" spans="1:41" x14ac:dyDescent="0.2">
      <c r="A360" s="1059"/>
      <c r="B360" s="391">
        <f>南八幡!B360</f>
        <v>46064</v>
      </c>
      <c r="C360" s="434" t="str">
        <f t="shared" si="139"/>
        <v>(水)</v>
      </c>
      <c r="D360" s="560" t="s">
        <v>437</v>
      </c>
      <c r="E360" s="503">
        <v>11.9</v>
      </c>
      <c r="F360" s="504">
        <v>11</v>
      </c>
      <c r="G360" s="11">
        <v>7</v>
      </c>
      <c r="H360" s="221">
        <v>8</v>
      </c>
      <c r="I360" s="12">
        <v>31.5</v>
      </c>
      <c r="J360" s="219">
        <v>7.1</v>
      </c>
      <c r="K360" s="11">
        <v>9.6300000000000008</v>
      </c>
      <c r="L360" s="369">
        <v>7.14</v>
      </c>
      <c r="M360" s="112">
        <v>18</v>
      </c>
      <c r="N360" s="220">
        <v>7.9</v>
      </c>
      <c r="O360" s="12">
        <v>27</v>
      </c>
      <c r="P360" s="221">
        <v>32.9</v>
      </c>
      <c r="Q360" s="635">
        <v>90</v>
      </c>
      <c r="R360" s="220">
        <v>52</v>
      </c>
      <c r="S360" s="635">
        <v>102</v>
      </c>
      <c r="T360" s="220">
        <v>110</v>
      </c>
      <c r="U360" s="635">
        <v>56</v>
      </c>
      <c r="V360" s="220">
        <v>60</v>
      </c>
      <c r="W360" s="112">
        <v>46</v>
      </c>
      <c r="X360" s="220">
        <v>50</v>
      </c>
      <c r="Y360" s="11">
        <v>36.200000000000003</v>
      </c>
      <c r="Z360" s="636">
        <v>33.299999999999997</v>
      </c>
      <c r="AA360" s="12">
        <v>24.3</v>
      </c>
      <c r="AB360" s="221">
        <v>14.2</v>
      </c>
      <c r="AC360" s="643">
        <v>0.05</v>
      </c>
      <c r="AD360" s="507">
        <v>210</v>
      </c>
      <c r="AE360" s="674">
        <v>0</v>
      </c>
      <c r="AF360" s="639">
        <v>5016</v>
      </c>
      <c r="AG360" s="640">
        <v>2995</v>
      </c>
      <c r="AH360" s="641">
        <v>2318</v>
      </c>
      <c r="AI360" s="83"/>
      <c r="AJ360" s="3" t="s">
        <v>188</v>
      </c>
      <c r="AK360" s="921" t="s">
        <v>311</v>
      </c>
      <c r="AL360" s="112">
        <v>56</v>
      </c>
      <c r="AM360" s="220">
        <v>60</v>
      </c>
      <c r="AN360" s="112">
        <v>44</v>
      </c>
      <c r="AO360" s="220">
        <v>48</v>
      </c>
    </row>
    <row r="361" spans="1:41" x14ac:dyDescent="0.2">
      <c r="A361" s="1059"/>
      <c r="B361" s="391">
        <f>南八幡!B361</f>
        <v>46065</v>
      </c>
      <c r="C361" s="434" t="str">
        <f t="shared" si="139"/>
        <v>(木)</v>
      </c>
      <c r="D361" s="560" t="s">
        <v>406</v>
      </c>
      <c r="E361" s="503"/>
      <c r="F361" s="504">
        <v>2</v>
      </c>
      <c r="G361" s="11">
        <v>8.5</v>
      </c>
      <c r="H361" s="221">
        <v>8</v>
      </c>
      <c r="I361" s="12">
        <v>27.6</v>
      </c>
      <c r="J361" s="219">
        <v>11.9</v>
      </c>
      <c r="K361" s="11">
        <v>9.8000000000000007</v>
      </c>
      <c r="L361" s="369">
        <v>7.17</v>
      </c>
      <c r="M361" s="112">
        <v>24.1</v>
      </c>
      <c r="N361" s="220">
        <v>11.1</v>
      </c>
      <c r="O361" s="12">
        <v>28.4</v>
      </c>
      <c r="P361" s="221">
        <v>32.700000000000003</v>
      </c>
      <c r="Q361" s="635">
        <v>82</v>
      </c>
      <c r="R361" s="220">
        <v>57</v>
      </c>
      <c r="S361" s="635">
        <v>102</v>
      </c>
      <c r="T361" s="220">
        <v>106</v>
      </c>
      <c r="U361" s="635">
        <v>56</v>
      </c>
      <c r="V361" s="220">
        <v>60</v>
      </c>
      <c r="W361" s="112">
        <v>46</v>
      </c>
      <c r="X361" s="220">
        <v>46</v>
      </c>
      <c r="Y361" s="11">
        <v>31.2</v>
      </c>
      <c r="Z361" s="636">
        <v>36.6</v>
      </c>
      <c r="AA361" s="12">
        <v>23.7</v>
      </c>
      <c r="AB361" s="221">
        <v>14.9</v>
      </c>
      <c r="AC361" s="643">
        <v>0</v>
      </c>
      <c r="AD361" s="507">
        <v>210</v>
      </c>
      <c r="AE361" s="674">
        <v>0</v>
      </c>
      <c r="AF361" s="639">
        <v>5802</v>
      </c>
      <c r="AG361" s="640">
        <v>3046</v>
      </c>
      <c r="AH361" s="641">
        <v>1972</v>
      </c>
      <c r="AI361" s="83"/>
      <c r="AJ361" s="3" t="s">
        <v>189</v>
      </c>
      <c r="AK361" s="921" t="s">
        <v>311</v>
      </c>
      <c r="AL361" s="112">
        <v>46</v>
      </c>
      <c r="AM361" s="220">
        <v>46</v>
      </c>
      <c r="AN361" s="112">
        <v>26</v>
      </c>
      <c r="AO361" s="220">
        <v>32</v>
      </c>
    </row>
    <row r="362" spans="1:41" x14ac:dyDescent="0.2">
      <c r="A362" s="1059"/>
      <c r="B362" s="391">
        <f>南八幡!B362</f>
        <v>46066</v>
      </c>
      <c r="C362" s="434" t="str">
        <f t="shared" si="139"/>
        <v>(金)</v>
      </c>
      <c r="D362" s="560" t="s">
        <v>436</v>
      </c>
      <c r="E362" s="503"/>
      <c r="F362" s="504">
        <v>2</v>
      </c>
      <c r="G362" s="11">
        <v>9.5</v>
      </c>
      <c r="H362" s="221">
        <v>8</v>
      </c>
      <c r="I362" s="12">
        <v>24.7</v>
      </c>
      <c r="J362" s="219">
        <v>8.1999999999999993</v>
      </c>
      <c r="K362" s="11">
        <v>9.68</v>
      </c>
      <c r="L362" s="369">
        <v>7.1</v>
      </c>
      <c r="M362" s="112">
        <v>22.2</v>
      </c>
      <c r="N362" s="220">
        <v>8</v>
      </c>
      <c r="O362" s="12">
        <v>28.1</v>
      </c>
      <c r="P362" s="221">
        <v>32.299999999999997</v>
      </c>
      <c r="Q362" s="635">
        <v>88</v>
      </c>
      <c r="R362" s="220">
        <v>60</v>
      </c>
      <c r="S362" s="635">
        <v>120</v>
      </c>
      <c r="T362" s="220">
        <v>114</v>
      </c>
      <c r="U362" s="635">
        <v>64</v>
      </c>
      <c r="V362" s="220">
        <v>61</v>
      </c>
      <c r="W362" s="112">
        <v>56</v>
      </c>
      <c r="X362" s="220">
        <v>53</v>
      </c>
      <c r="Y362" s="11">
        <v>30.5</v>
      </c>
      <c r="Z362" s="636">
        <v>31.2</v>
      </c>
      <c r="AA362" s="12">
        <v>25.9</v>
      </c>
      <c r="AB362" s="221">
        <v>14.4</v>
      </c>
      <c r="AC362" s="643">
        <v>0.1</v>
      </c>
      <c r="AD362" s="507">
        <v>220</v>
      </c>
      <c r="AE362" s="674">
        <v>0</v>
      </c>
      <c r="AF362" s="639">
        <v>4644</v>
      </c>
      <c r="AG362" s="640">
        <v>3078</v>
      </c>
      <c r="AH362" s="641">
        <v>2074</v>
      </c>
      <c r="AI362" s="83"/>
      <c r="AJ362" s="3" t="s">
        <v>190</v>
      </c>
      <c r="AK362" s="921" t="s">
        <v>311</v>
      </c>
      <c r="AL362" s="11">
        <v>31.2</v>
      </c>
      <c r="AM362" s="221">
        <v>36.6</v>
      </c>
      <c r="AN362" s="12">
        <v>17</v>
      </c>
      <c r="AO362" s="221">
        <v>25.6</v>
      </c>
    </row>
    <row r="363" spans="1:41" x14ac:dyDescent="0.2">
      <c r="A363" s="1059"/>
      <c r="B363" s="391">
        <f>南八幡!B363</f>
        <v>46067</v>
      </c>
      <c r="C363" s="434" t="str">
        <f t="shared" si="139"/>
        <v>(土)</v>
      </c>
      <c r="D363" s="560" t="s">
        <v>405</v>
      </c>
      <c r="E363" s="503"/>
      <c r="F363" s="504">
        <v>0</v>
      </c>
      <c r="G363" s="11">
        <v>8</v>
      </c>
      <c r="H363" s="221">
        <v>9</v>
      </c>
      <c r="I363" s="12">
        <v>24.1</v>
      </c>
      <c r="J363" s="219">
        <v>6.4</v>
      </c>
      <c r="K363" s="11">
        <v>9.8699999999999992</v>
      </c>
      <c r="L363" s="369">
        <v>7.22</v>
      </c>
      <c r="M363" s="112">
        <v>21.8</v>
      </c>
      <c r="N363" s="220">
        <v>7.1</v>
      </c>
      <c r="O363" s="12">
        <v>26.1</v>
      </c>
      <c r="P363" s="221">
        <v>30.5</v>
      </c>
      <c r="Q363" s="635">
        <v>76</v>
      </c>
      <c r="R363" s="220">
        <v>50</v>
      </c>
      <c r="S363" s="635">
        <v>102</v>
      </c>
      <c r="T363" s="220">
        <v>118</v>
      </c>
      <c r="U363" s="635">
        <v>58</v>
      </c>
      <c r="V363" s="220">
        <v>62</v>
      </c>
      <c r="W363" s="112">
        <v>44</v>
      </c>
      <c r="X363" s="220">
        <v>56</v>
      </c>
      <c r="Y363" s="11">
        <v>32</v>
      </c>
      <c r="Z363" s="636">
        <v>39.1</v>
      </c>
      <c r="AA363" s="12">
        <v>22.1</v>
      </c>
      <c r="AB363" s="221">
        <v>14.9</v>
      </c>
      <c r="AC363" s="643">
        <v>0.1</v>
      </c>
      <c r="AD363" s="507">
        <v>210</v>
      </c>
      <c r="AE363" s="674">
        <v>0</v>
      </c>
      <c r="AF363" s="639">
        <v>4645</v>
      </c>
      <c r="AG363" s="640">
        <v>3162</v>
      </c>
      <c r="AH363" s="641">
        <v>2074</v>
      </c>
      <c r="AI363" s="83"/>
      <c r="AJ363" s="3" t="s">
        <v>286</v>
      </c>
      <c r="AK363" s="921" t="s">
        <v>311</v>
      </c>
      <c r="AL363" s="11">
        <v>23.7</v>
      </c>
      <c r="AM363" s="221">
        <v>14.9</v>
      </c>
      <c r="AN363" s="12">
        <v>30.5</v>
      </c>
      <c r="AO363" s="221">
        <v>9.5</v>
      </c>
    </row>
    <row r="364" spans="1:41" x14ac:dyDescent="0.2">
      <c r="A364" s="1059"/>
      <c r="B364" s="391">
        <f>南八幡!B364</f>
        <v>46068</v>
      </c>
      <c r="C364" s="434" t="str">
        <f t="shared" si="139"/>
        <v>(日)</v>
      </c>
      <c r="D364" s="560" t="s">
        <v>405</v>
      </c>
      <c r="E364" s="503"/>
      <c r="F364" s="504">
        <v>5</v>
      </c>
      <c r="G364" s="11">
        <v>10</v>
      </c>
      <c r="H364" s="221">
        <v>11</v>
      </c>
      <c r="I364" s="12">
        <v>23.5</v>
      </c>
      <c r="J364" s="219">
        <v>8</v>
      </c>
      <c r="K364" s="11">
        <v>9.7200000000000006</v>
      </c>
      <c r="L364" s="369">
        <v>7.15</v>
      </c>
      <c r="M364" s="112">
        <v>19.100000000000001</v>
      </c>
      <c r="N364" s="220">
        <v>5.3</v>
      </c>
      <c r="O364" s="12">
        <v>28.8</v>
      </c>
      <c r="P364" s="221">
        <v>29.4</v>
      </c>
      <c r="Q364" s="635">
        <v>78</v>
      </c>
      <c r="R364" s="220">
        <v>50</v>
      </c>
      <c r="S364" s="635">
        <v>106</v>
      </c>
      <c r="T364" s="220">
        <v>106</v>
      </c>
      <c r="U364" s="635">
        <v>62</v>
      </c>
      <c r="V364" s="220">
        <v>64</v>
      </c>
      <c r="W364" s="112">
        <v>44</v>
      </c>
      <c r="X364" s="220">
        <v>42</v>
      </c>
      <c r="Y364" s="11">
        <v>32.700000000000003</v>
      </c>
      <c r="Z364" s="636">
        <v>33.4</v>
      </c>
      <c r="AA364" s="12">
        <v>22.1</v>
      </c>
      <c r="AB364" s="221">
        <v>14.9</v>
      </c>
      <c r="AC364" s="643">
        <v>0.1</v>
      </c>
      <c r="AD364" s="507">
        <v>210</v>
      </c>
      <c r="AE364" s="674">
        <v>0</v>
      </c>
      <c r="AF364" s="639">
        <v>5017</v>
      </c>
      <c r="AG364" s="640">
        <v>3078</v>
      </c>
      <c r="AH364" s="641">
        <v>2074</v>
      </c>
      <c r="AI364" s="83"/>
      <c r="AJ364" s="3" t="s">
        <v>287</v>
      </c>
      <c r="AK364" s="921" t="s">
        <v>311</v>
      </c>
      <c r="AL364" s="454"/>
      <c r="AM364" s="455">
        <v>0</v>
      </c>
      <c r="AN364" s="454"/>
      <c r="AO364" s="455">
        <v>0.05</v>
      </c>
    </row>
    <row r="365" spans="1:41" x14ac:dyDescent="0.2">
      <c r="A365" s="1059"/>
      <c r="B365" s="391">
        <f>南八幡!B365</f>
        <v>46069</v>
      </c>
      <c r="C365" s="434" t="str">
        <f t="shared" si="139"/>
        <v>(月)</v>
      </c>
      <c r="D365" s="560" t="s">
        <v>415</v>
      </c>
      <c r="E365" s="503">
        <v>1.8</v>
      </c>
      <c r="F365" s="504">
        <v>7</v>
      </c>
      <c r="G365" s="11">
        <v>9</v>
      </c>
      <c r="H365" s="221">
        <v>11</v>
      </c>
      <c r="I365" s="12">
        <v>24.8</v>
      </c>
      <c r="J365" s="219">
        <v>11.5</v>
      </c>
      <c r="K365" s="11">
        <v>9.5399999999999991</v>
      </c>
      <c r="L365" s="369">
        <v>7.1</v>
      </c>
      <c r="M365" s="112">
        <v>21.1</v>
      </c>
      <c r="N365" s="220">
        <v>10.3</v>
      </c>
      <c r="O365" s="12">
        <v>27.2</v>
      </c>
      <c r="P365" s="221">
        <v>31.8</v>
      </c>
      <c r="Q365" s="635">
        <v>84</v>
      </c>
      <c r="R365" s="220">
        <v>57</v>
      </c>
      <c r="S365" s="635">
        <v>97</v>
      </c>
      <c r="T365" s="220">
        <v>103</v>
      </c>
      <c r="U365" s="635">
        <v>51</v>
      </c>
      <c r="V365" s="220">
        <v>56</v>
      </c>
      <c r="W365" s="112">
        <v>46</v>
      </c>
      <c r="X365" s="220">
        <v>47</v>
      </c>
      <c r="Y365" s="11">
        <v>30.2</v>
      </c>
      <c r="Z365" s="636">
        <v>35.5</v>
      </c>
      <c r="AA365" s="12">
        <v>24</v>
      </c>
      <c r="AB365" s="221">
        <v>15.5</v>
      </c>
      <c r="AC365" s="643">
        <v>0.1</v>
      </c>
      <c r="AD365" s="507">
        <v>200</v>
      </c>
      <c r="AE365" s="674">
        <v>0</v>
      </c>
      <c r="AF365" s="639">
        <v>4531</v>
      </c>
      <c r="AG365" s="640">
        <v>2743</v>
      </c>
      <c r="AH365" s="641">
        <v>2196</v>
      </c>
      <c r="AI365" s="83"/>
      <c r="AJ365" s="3" t="s">
        <v>191</v>
      </c>
      <c r="AK365" s="921" t="s">
        <v>311</v>
      </c>
      <c r="AL365" s="112" t="s">
        <v>24</v>
      </c>
      <c r="AM365" s="220">
        <v>210</v>
      </c>
      <c r="AN365" s="274">
        <v>220</v>
      </c>
      <c r="AO365" s="220">
        <v>200</v>
      </c>
    </row>
    <row r="366" spans="1:41" x14ac:dyDescent="0.2">
      <c r="A366" s="1059"/>
      <c r="B366" s="391">
        <f>南八幡!B366</f>
        <v>46070</v>
      </c>
      <c r="C366" s="434" t="str">
        <f t="shared" si="139"/>
        <v>(火)</v>
      </c>
      <c r="D366" s="560" t="s">
        <v>437</v>
      </c>
      <c r="E366" s="503">
        <v>2.6</v>
      </c>
      <c r="F366" s="504">
        <v>5</v>
      </c>
      <c r="G366" s="11">
        <v>12</v>
      </c>
      <c r="H366" s="221">
        <v>10.5</v>
      </c>
      <c r="I366" s="12">
        <v>30.8</v>
      </c>
      <c r="J366" s="219">
        <v>7.4</v>
      </c>
      <c r="K366" s="11">
        <v>9.3800000000000008</v>
      </c>
      <c r="L366" s="369">
        <v>7.08</v>
      </c>
      <c r="M366" s="112">
        <v>27.2</v>
      </c>
      <c r="N366" s="220">
        <v>7.7</v>
      </c>
      <c r="O366" s="12">
        <v>28.8</v>
      </c>
      <c r="P366" s="221">
        <v>31.7</v>
      </c>
      <c r="Q366" s="635">
        <v>84</v>
      </c>
      <c r="R366" s="220">
        <v>53</v>
      </c>
      <c r="S366" s="635">
        <v>99</v>
      </c>
      <c r="T366" s="220">
        <v>108</v>
      </c>
      <c r="U366" s="635">
        <v>55</v>
      </c>
      <c r="V366" s="220">
        <v>57</v>
      </c>
      <c r="W366" s="112">
        <v>44</v>
      </c>
      <c r="X366" s="220">
        <v>51</v>
      </c>
      <c r="Y366" s="11">
        <v>34.1</v>
      </c>
      <c r="Z366" s="636">
        <v>32.700000000000003</v>
      </c>
      <c r="AA366" s="12">
        <v>25.4</v>
      </c>
      <c r="AB366" s="221">
        <v>13.9</v>
      </c>
      <c r="AC366" s="643">
        <v>0.1</v>
      </c>
      <c r="AD366" s="507">
        <v>210</v>
      </c>
      <c r="AE366" s="674">
        <v>0</v>
      </c>
      <c r="AF366" s="639">
        <v>5301</v>
      </c>
      <c r="AG366" s="640">
        <v>3162</v>
      </c>
      <c r="AH366" s="641">
        <v>2094</v>
      </c>
      <c r="AI366" s="83"/>
      <c r="AJ366" s="3" t="s">
        <v>192</v>
      </c>
      <c r="AK366" s="921" t="s">
        <v>311</v>
      </c>
      <c r="AL366" s="279" t="s">
        <v>24</v>
      </c>
      <c r="AM366" s="270">
        <v>0</v>
      </c>
      <c r="AN366" s="269">
        <v>1.77</v>
      </c>
      <c r="AO366" s="270">
        <v>0</v>
      </c>
    </row>
    <row r="367" spans="1:41" x14ac:dyDescent="0.2">
      <c r="A367" s="1059"/>
      <c r="B367" s="391">
        <f>南八幡!B367</f>
        <v>46071</v>
      </c>
      <c r="C367" s="434" t="str">
        <f t="shared" si="139"/>
        <v>(水)</v>
      </c>
      <c r="D367" s="560" t="s">
        <v>405</v>
      </c>
      <c r="E367" s="503"/>
      <c r="F367" s="504">
        <v>6</v>
      </c>
      <c r="G367" s="11">
        <v>9</v>
      </c>
      <c r="H367" s="221">
        <v>10.5</v>
      </c>
      <c r="I367" s="12">
        <v>31.4</v>
      </c>
      <c r="J367" s="219">
        <v>9</v>
      </c>
      <c r="K367" s="11">
        <v>9.39</v>
      </c>
      <c r="L367" s="369">
        <v>7.1</v>
      </c>
      <c r="M367" s="112">
        <v>32.1</v>
      </c>
      <c r="N367" s="220">
        <v>9.5</v>
      </c>
      <c r="O367" s="12">
        <v>28.2</v>
      </c>
      <c r="P367" s="221">
        <v>32.5</v>
      </c>
      <c r="Q367" s="635">
        <v>83</v>
      </c>
      <c r="R367" s="220">
        <v>53</v>
      </c>
      <c r="S367" s="635">
        <v>100</v>
      </c>
      <c r="T367" s="220">
        <v>106</v>
      </c>
      <c r="U367" s="635">
        <v>55</v>
      </c>
      <c r="V367" s="220">
        <v>59</v>
      </c>
      <c r="W367" s="112">
        <v>45</v>
      </c>
      <c r="X367" s="220">
        <v>47</v>
      </c>
      <c r="Y367" s="11">
        <v>32.700000000000003</v>
      </c>
      <c r="Z367" s="636">
        <v>35.5</v>
      </c>
      <c r="AA367" s="12">
        <v>25.4</v>
      </c>
      <c r="AB367" s="221">
        <v>14.9</v>
      </c>
      <c r="AC367" s="643">
        <v>0.05</v>
      </c>
      <c r="AD367" s="507">
        <v>210</v>
      </c>
      <c r="AE367" s="674">
        <v>0</v>
      </c>
      <c r="AF367" s="639">
        <v>5017</v>
      </c>
      <c r="AG367" s="640">
        <v>3078</v>
      </c>
      <c r="AH367" s="641">
        <v>1952</v>
      </c>
      <c r="AI367" s="83"/>
      <c r="AJ367" s="3" t="s">
        <v>288</v>
      </c>
      <c r="AK367" s="921" t="s">
        <v>311</v>
      </c>
      <c r="AL367" s="280" t="s">
        <v>24</v>
      </c>
      <c r="AM367" s="281" t="s">
        <v>24</v>
      </c>
      <c r="AN367" s="267">
        <v>0</v>
      </c>
      <c r="AO367" s="268">
        <v>0</v>
      </c>
    </row>
    <row r="368" spans="1:41" x14ac:dyDescent="0.2">
      <c r="A368" s="1059"/>
      <c r="B368" s="391">
        <f>南八幡!B368</f>
        <v>46072</v>
      </c>
      <c r="C368" s="434" t="str">
        <f t="shared" si="139"/>
        <v>(木)</v>
      </c>
      <c r="D368" s="560" t="s">
        <v>405</v>
      </c>
      <c r="E368" s="503"/>
      <c r="F368" s="504">
        <v>5</v>
      </c>
      <c r="G368" s="11">
        <v>8</v>
      </c>
      <c r="H368" s="221">
        <v>9.5</v>
      </c>
      <c r="I368" s="12">
        <v>37.4</v>
      </c>
      <c r="J368" s="219">
        <v>8.6</v>
      </c>
      <c r="K368" s="11">
        <v>9.5299999999999994</v>
      </c>
      <c r="L368" s="369">
        <v>7.17</v>
      </c>
      <c r="M368" s="112">
        <v>35.6</v>
      </c>
      <c r="N368" s="220">
        <v>8.8000000000000007</v>
      </c>
      <c r="O368" s="12">
        <v>28</v>
      </c>
      <c r="P368" s="221">
        <v>31.5</v>
      </c>
      <c r="Q368" s="635">
        <v>81</v>
      </c>
      <c r="R368" s="220">
        <v>55</v>
      </c>
      <c r="S368" s="635">
        <v>131</v>
      </c>
      <c r="T368" s="220">
        <v>103</v>
      </c>
      <c r="U368" s="635">
        <v>60</v>
      </c>
      <c r="V368" s="220">
        <v>56</v>
      </c>
      <c r="W368" s="112">
        <v>71</v>
      </c>
      <c r="X368" s="220">
        <v>47</v>
      </c>
      <c r="Y368" s="11">
        <v>34.1</v>
      </c>
      <c r="Z368" s="636">
        <v>33.4</v>
      </c>
      <c r="AA368" s="12">
        <v>28.9</v>
      </c>
      <c r="AB368" s="221">
        <v>14.7</v>
      </c>
      <c r="AC368" s="643">
        <v>0.05</v>
      </c>
      <c r="AD368" s="507">
        <v>210</v>
      </c>
      <c r="AE368" s="674">
        <v>0</v>
      </c>
      <c r="AF368" s="639">
        <v>4908</v>
      </c>
      <c r="AG368" s="640">
        <v>3411</v>
      </c>
      <c r="AH368" s="641">
        <v>1830</v>
      </c>
      <c r="AI368" s="83"/>
      <c r="AJ368" s="3" t="s">
        <v>199</v>
      </c>
      <c r="AK368" s="921" t="s">
        <v>311</v>
      </c>
      <c r="AL368" s="11" t="s">
        <v>24</v>
      </c>
      <c r="AM368" s="219" t="s">
        <v>24</v>
      </c>
      <c r="AN368" s="274">
        <v>80</v>
      </c>
      <c r="AO368" s="286">
        <v>10.3</v>
      </c>
    </row>
    <row r="369" spans="1:41" x14ac:dyDescent="0.2">
      <c r="A369" s="1059"/>
      <c r="B369" s="391">
        <f>南八幡!B369</f>
        <v>46073</v>
      </c>
      <c r="C369" s="434" t="str">
        <f t="shared" si="139"/>
        <v>(金)</v>
      </c>
      <c r="D369" s="591" t="s">
        <v>406</v>
      </c>
      <c r="E369" s="537"/>
      <c r="F369" s="538">
        <v>2</v>
      </c>
      <c r="G369" s="307">
        <v>8</v>
      </c>
      <c r="H369" s="541">
        <v>9</v>
      </c>
      <c r="I369" s="540">
        <v>32.200000000000003</v>
      </c>
      <c r="J369" s="539">
        <v>9.6</v>
      </c>
      <c r="K369" s="307">
        <v>9.4499999999999993</v>
      </c>
      <c r="L369" s="675">
        <v>7.09</v>
      </c>
      <c r="M369" s="676">
        <v>27.4</v>
      </c>
      <c r="N369" s="542">
        <v>8.8000000000000007</v>
      </c>
      <c r="O369" s="540">
        <v>25.3</v>
      </c>
      <c r="P369" s="541">
        <v>29.4</v>
      </c>
      <c r="Q369" s="677">
        <v>76</v>
      </c>
      <c r="R369" s="542">
        <v>46</v>
      </c>
      <c r="S369" s="677">
        <v>108</v>
      </c>
      <c r="T369" s="542">
        <v>110</v>
      </c>
      <c r="U369" s="677">
        <v>64</v>
      </c>
      <c r="V369" s="542">
        <v>60</v>
      </c>
      <c r="W369" s="676">
        <v>44</v>
      </c>
      <c r="X369" s="542">
        <v>50</v>
      </c>
      <c r="Y369" s="307">
        <v>36.6</v>
      </c>
      <c r="Z369" s="678">
        <v>35.5</v>
      </c>
      <c r="AA369" s="540">
        <v>25</v>
      </c>
      <c r="AB369" s="541">
        <v>14.5</v>
      </c>
      <c r="AC369" s="679">
        <v>0.1</v>
      </c>
      <c r="AD369" s="544">
        <v>220</v>
      </c>
      <c r="AE369" s="680">
        <v>0</v>
      </c>
      <c r="AF369" s="577">
        <v>4577</v>
      </c>
      <c r="AG369" s="681">
        <v>3411</v>
      </c>
      <c r="AH369" s="735">
        <v>1708</v>
      </c>
      <c r="AI369" s="83"/>
      <c r="AJ369" s="3" t="s">
        <v>289</v>
      </c>
      <c r="AK369" s="921"/>
      <c r="AL369" s="11" t="s">
        <v>24</v>
      </c>
      <c r="AM369" s="219" t="s">
        <v>24</v>
      </c>
      <c r="AN369" s="136">
        <v>-1.25</v>
      </c>
      <c r="AO369" s="224">
        <v>-2.11</v>
      </c>
    </row>
    <row r="370" spans="1:41" x14ac:dyDescent="0.2">
      <c r="A370" s="1059"/>
      <c r="B370" s="391">
        <f>南八幡!B370</f>
        <v>46074</v>
      </c>
      <c r="C370" s="434" t="str">
        <f t="shared" si="139"/>
        <v>(土)</v>
      </c>
      <c r="D370" s="591" t="s">
        <v>405</v>
      </c>
      <c r="E370" s="537"/>
      <c r="F370" s="538">
        <v>5</v>
      </c>
      <c r="G370" s="307">
        <v>8</v>
      </c>
      <c r="H370" s="541">
        <v>9.5</v>
      </c>
      <c r="I370" s="540">
        <v>36.6</v>
      </c>
      <c r="J370" s="539">
        <v>11.3</v>
      </c>
      <c r="K370" s="307">
        <v>9.4700000000000006</v>
      </c>
      <c r="L370" s="675">
        <v>7.1</v>
      </c>
      <c r="M370" s="676">
        <v>33.1</v>
      </c>
      <c r="N370" s="542">
        <v>11.7</v>
      </c>
      <c r="O370" s="540">
        <v>27.2</v>
      </c>
      <c r="P370" s="541">
        <v>30</v>
      </c>
      <c r="Q370" s="677">
        <v>78</v>
      </c>
      <c r="R370" s="542">
        <v>56</v>
      </c>
      <c r="S370" s="677">
        <v>110</v>
      </c>
      <c r="T370" s="542">
        <v>110</v>
      </c>
      <c r="U370" s="677">
        <v>58</v>
      </c>
      <c r="V370" s="542">
        <v>60</v>
      </c>
      <c r="W370" s="676">
        <v>52</v>
      </c>
      <c r="X370" s="542">
        <v>50</v>
      </c>
      <c r="Y370" s="307">
        <v>33.4</v>
      </c>
      <c r="Z370" s="678">
        <v>32.700000000000003</v>
      </c>
      <c r="AA370" s="540">
        <v>25.3</v>
      </c>
      <c r="AB370" s="541">
        <v>14.9</v>
      </c>
      <c r="AC370" s="679">
        <v>0</v>
      </c>
      <c r="AD370" s="544">
        <v>220</v>
      </c>
      <c r="AE370" s="680">
        <v>0</v>
      </c>
      <c r="AF370" s="577">
        <v>5315</v>
      </c>
      <c r="AG370" s="681">
        <v>2591</v>
      </c>
      <c r="AH370" s="735">
        <v>1830</v>
      </c>
      <c r="AI370" s="83"/>
      <c r="AJ370" s="3" t="s">
        <v>14</v>
      </c>
      <c r="AK370" s="921" t="s">
        <v>311</v>
      </c>
      <c r="AL370" s="136">
        <v>16</v>
      </c>
      <c r="AM370" s="224">
        <v>8.1999999999999993</v>
      </c>
      <c r="AN370" s="136">
        <v>11.4</v>
      </c>
      <c r="AO370" s="224">
        <v>5</v>
      </c>
    </row>
    <row r="371" spans="1:41" ht="13.5" customHeight="1" x14ac:dyDescent="0.2">
      <c r="A371" s="1059"/>
      <c r="B371" s="391">
        <f>南八幡!B371</f>
        <v>46075</v>
      </c>
      <c r="C371" s="434" t="str">
        <f t="shared" si="139"/>
        <v>(日)</v>
      </c>
      <c r="D371" s="560" t="s">
        <v>405</v>
      </c>
      <c r="E371" s="503"/>
      <c r="F371" s="504">
        <v>4</v>
      </c>
      <c r="G371" s="11">
        <v>9.5</v>
      </c>
      <c r="H371" s="221">
        <v>9.5</v>
      </c>
      <c r="I371" s="12">
        <v>29.7</v>
      </c>
      <c r="J371" s="219">
        <v>7.4</v>
      </c>
      <c r="K371" s="11">
        <v>9.61</v>
      </c>
      <c r="L371" s="369">
        <v>7.25</v>
      </c>
      <c r="M371" s="112">
        <v>28.2</v>
      </c>
      <c r="N371" s="220">
        <v>9.5</v>
      </c>
      <c r="O371" s="12">
        <v>26.2</v>
      </c>
      <c r="P371" s="221">
        <v>30.1</v>
      </c>
      <c r="Q371" s="635">
        <v>70</v>
      </c>
      <c r="R371" s="220">
        <v>51</v>
      </c>
      <c r="S371" s="635">
        <v>112</v>
      </c>
      <c r="T371" s="220">
        <v>103</v>
      </c>
      <c r="U371" s="635">
        <v>70</v>
      </c>
      <c r="V371" s="220">
        <v>53</v>
      </c>
      <c r="W371" s="112">
        <v>42</v>
      </c>
      <c r="X371" s="220">
        <v>50</v>
      </c>
      <c r="Y371" s="11">
        <v>39.1</v>
      </c>
      <c r="Z371" s="636">
        <v>34.799999999999997</v>
      </c>
      <c r="AA371" s="12">
        <v>25.9</v>
      </c>
      <c r="AB371" s="221">
        <v>13.3</v>
      </c>
      <c r="AC371" s="643">
        <v>0.05</v>
      </c>
      <c r="AD371" s="507">
        <v>210</v>
      </c>
      <c r="AE371" s="674">
        <v>0</v>
      </c>
      <c r="AF371" s="639">
        <v>5389</v>
      </c>
      <c r="AG371" s="640">
        <v>2995</v>
      </c>
      <c r="AH371" s="641">
        <v>1708</v>
      </c>
      <c r="AI371" s="80"/>
      <c r="AJ371" s="3" t="s">
        <v>15</v>
      </c>
      <c r="AK371" s="921" t="s">
        <v>311</v>
      </c>
      <c r="AL371" s="136">
        <v>11</v>
      </c>
      <c r="AM371" s="224">
        <v>3.3</v>
      </c>
      <c r="AN371" s="13" t="s">
        <v>24</v>
      </c>
      <c r="AO371" s="223" t="s">
        <v>24</v>
      </c>
    </row>
    <row r="372" spans="1:41" x14ac:dyDescent="0.2">
      <c r="A372" s="1059"/>
      <c r="B372" s="391">
        <f>南八幡!B372</f>
        <v>46076</v>
      </c>
      <c r="C372" s="434" t="str">
        <f t="shared" si="139"/>
        <v>(月)</v>
      </c>
      <c r="D372" s="560" t="s">
        <v>405</v>
      </c>
      <c r="E372" s="503"/>
      <c r="F372" s="504">
        <v>18</v>
      </c>
      <c r="G372" s="11">
        <v>11</v>
      </c>
      <c r="H372" s="221">
        <v>12</v>
      </c>
      <c r="I372" s="12">
        <v>35.200000000000003</v>
      </c>
      <c r="J372" s="219">
        <v>12.4</v>
      </c>
      <c r="K372" s="11">
        <v>9.6199999999999992</v>
      </c>
      <c r="L372" s="369">
        <v>7.19</v>
      </c>
      <c r="M372" s="112">
        <v>30.5</v>
      </c>
      <c r="N372" s="220">
        <v>10.199999999999999</v>
      </c>
      <c r="O372" s="12">
        <v>25.7</v>
      </c>
      <c r="P372" s="221">
        <v>29.3</v>
      </c>
      <c r="Q372" s="635">
        <v>72</v>
      </c>
      <c r="R372" s="220">
        <v>52</v>
      </c>
      <c r="S372" s="635">
        <v>107</v>
      </c>
      <c r="T372" s="220">
        <v>108</v>
      </c>
      <c r="U372" s="635">
        <v>53</v>
      </c>
      <c r="V372" s="220">
        <v>56</v>
      </c>
      <c r="W372" s="112">
        <v>54</v>
      </c>
      <c r="X372" s="220">
        <v>52</v>
      </c>
      <c r="Y372" s="11">
        <v>36.9</v>
      </c>
      <c r="Z372" s="636">
        <v>37.6</v>
      </c>
      <c r="AA372" s="12">
        <v>25.9</v>
      </c>
      <c r="AB372" s="221">
        <v>14.2</v>
      </c>
      <c r="AC372" s="643">
        <v>0.1</v>
      </c>
      <c r="AD372" s="507">
        <v>210</v>
      </c>
      <c r="AE372" s="674">
        <v>0</v>
      </c>
      <c r="AF372" s="639">
        <v>5759</v>
      </c>
      <c r="AG372" s="640">
        <v>2913</v>
      </c>
      <c r="AH372" s="641">
        <v>1952</v>
      </c>
      <c r="AI372" s="80"/>
      <c r="AJ372" s="3" t="s">
        <v>193</v>
      </c>
      <c r="AK372" s="921" t="s">
        <v>311</v>
      </c>
      <c r="AL372" s="136">
        <v>16</v>
      </c>
      <c r="AM372" s="224">
        <v>14</v>
      </c>
      <c r="AN372" s="13" t="s">
        <v>24</v>
      </c>
      <c r="AO372" s="223" t="s">
        <v>24</v>
      </c>
    </row>
    <row r="373" spans="1:41" x14ac:dyDescent="0.2">
      <c r="A373" s="1059"/>
      <c r="B373" s="391">
        <f>南八幡!B373</f>
        <v>46077</v>
      </c>
      <c r="C373" s="434" t="str">
        <f t="shared" si="139"/>
        <v>(火)</v>
      </c>
      <c r="D373" s="560" t="s">
        <v>406</v>
      </c>
      <c r="E373" s="503"/>
      <c r="F373" s="504">
        <v>11</v>
      </c>
      <c r="G373" s="11">
        <v>13.5</v>
      </c>
      <c r="H373" s="221">
        <v>14</v>
      </c>
      <c r="I373" s="12">
        <v>44.6</v>
      </c>
      <c r="J373" s="219">
        <v>8.6</v>
      </c>
      <c r="K373" s="11">
        <v>9.26</v>
      </c>
      <c r="L373" s="369">
        <v>6.81</v>
      </c>
      <c r="M373" s="112">
        <v>39.5</v>
      </c>
      <c r="N373" s="220">
        <v>9.1</v>
      </c>
      <c r="O373" s="12">
        <v>27.3</v>
      </c>
      <c r="P373" s="221">
        <v>31</v>
      </c>
      <c r="Q373" s="635">
        <v>74</v>
      </c>
      <c r="R373" s="220">
        <v>48</v>
      </c>
      <c r="S373" s="635">
        <v>98</v>
      </c>
      <c r="T373" s="220">
        <v>100</v>
      </c>
      <c r="U373" s="635">
        <v>48</v>
      </c>
      <c r="V373" s="220">
        <v>52</v>
      </c>
      <c r="W373" s="112">
        <v>50</v>
      </c>
      <c r="X373" s="220">
        <v>48</v>
      </c>
      <c r="Y373" s="11">
        <v>32.700000000000003</v>
      </c>
      <c r="Z373" s="636">
        <v>33.4</v>
      </c>
      <c r="AA373" s="12">
        <v>29.7</v>
      </c>
      <c r="AB373" s="221">
        <v>13.8</v>
      </c>
      <c r="AC373" s="643">
        <v>0.05</v>
      </c>
      <c r="AD373" s="507">
        <v>210</v>
      </c>
      <c r="AE373" s="674">
        <v>0</v>
      </c>
      <c r="AF373" s="639">
        <v>5875</v>
      </c>
      <c r="AG373" s="640">
        <v>2788</v>
      </c>
      <c r="AH373" s="641">
        <v>1708</v>
      </c>
      <c r="AI373" s="80"/>
      <c r="AJ373" s="3" t="s">
        <v>16</v>
      </c>
      <c r="AK373" s="921" t="s">
        <v>311</v>
      </c>
      <c r="AL373" s="303">
        <v>0</v>
      </c>
      <c r="AM373" s="304">
        <v>0.2</v>
      </c>
      <c r="AN373" s="282" t="s">
        <v>24</v>
      </c>
      <c r="AO373" s="283" t="s">
        <v>24</v>
      </c>
    </row>
    <row r="374" spans="1:41" x14ac:dyDescent="0.2">
      <c r="A374" s="1059"/>
      <c r="B374" s="391">
        <f>南八幡!B374</f>
        <v>46078</v>
      </c>
      <c r="C374" s="434" t="str">
        <f t="shared" si="139"/>
        <v>(水)</v>
      </c>
      <c r="D374" s="560" t="s">
        <v>404</v>
      </c>
      <c r="E374" s="503">
        <v>48.3</v>
      </c>
      <c r="F374" s="504">
        <v>10</v>
      </c>
      <c r="G374" s="11">
        <v>12.5</v>
      </c>
      <c r="H374" s="221">
        <v>13</v>
      </c>
      <c r="I374" s="12">
        <v>45.4</v>
      </c>
      <c r="J374" s="219">
        <v>8.9</v>
      </c>
      <c r="K374" s="11">
        <v>9.18</v>
      </c>
      <c r="L374" s="369">
        <v>6.88</v>
      </c>
      <c r="M374" s="112">
        <v>38.4</v>
      </c>
      <c r="N374" s="220">
        <v>9.8000000000000007</v>
      </c>
      <c r="O374" s="12">
        <v>27.1</v>
      </c>
      <c r="P374" s="221">
        <v>33</v>
      </c>
      <c r="Q374" s="635">
        <v>70</v>
      </c>
      <c r="R374" s="220">
        <v>46</v>
      </c>
      <c r="S374" s="635">
        <v>92</v>
      </c>
      <c r="T374" s="220">
        <v>96</v>
      </c>
      <c r="U374" s="635">
        <v>56</v>
      </c>
      <c r="V374" s="220">
        <v>58</v>
      </c>
      <c r="W374" s="112">
        <v>36</v>
      </c>
      <c r="X374" s="220">
        <v>38</v>
      </c>
      <c r="Y374" s="11">
        <v>32.700000000000003</v>
      </c>
      <c r="Z374" s="636">
        <v>34.1</v>
      </c>
      <c r="AA374" s="12">
        <v>28.4</v>
      </c>
      <c r="AB374" s="221">
        <v>13.6</v>
      </c>
      <c r="AC374" s="643">
        <v>0.05</v>
      </c>
      <c r="AD374" s="507">
        <v>210</v>
      </c>
      <c r="AE374" s="674">
        <v>0</v>
      </c>
      <c r="AF374" s="639">
        <v>5389</v>
      </c>
      <c r="AG374" s="640">
        <v>2663</v>
      </c>
      <c r="AH374" s="641">
        <v>1708</v>
      </c>
      <c r="AI374" s="80"/>
      <c r="AJ374" s="3" t="s">
        <v>195</v>
      </c>
      <c r="AK374" s="921" t="s">
        <v>311</v>
      </c>
      <c r="AL374" s="138">
        <v>2.4</v>
      </c>
      <c r="AM374" s="225">
        <v>1.7</v>
      </c>
      <c r="AN374" s="13" t="s">
        <v>24</v>
      </c>
      <c r="AO374" s="223" t="s">
        <v>24</v>
      </c>
    </row>
    <row r="375" spans="1:41" x14ac:dyDescent="0.2">
      <c r="A375" s="1059"/>
      <c r="B375" s="391">
        <f>南八幡!B375</f>
        <v>46079</v>
      </c>
      <c r="C375" s="434" t="str">
        <f t="shared" si="139"/>
        <v>(木)</v>
      </c>
      <c r="D375" s="560" t="s">
        <v>437</v>
      </c>
      <c r="E375" s="503">
        <v>0.2</v>
      </c>
      <c r="F375" s="504">
        <v>7</v>
      </c>
      <c r="G375" s="11">
        <v>10</v>
      </c>
      <c r="H375" s="221">
        <v>11</v>
      </c>
      <c r="I375" s="12">
        <v>61.8</v>
      </c>
      <c r="J375" s="219">
        <v>7</v>
      </c>
      <c r="K375" s="11">
        <v>7.65</v>
      </c>
      <c r="L375" s="369">
        <v>6.79</v>
      </c>
      <c r="M375" s="112">
        <v>75.400000000000006</v>
      </c>
      <c r="N375" s="220">
        <v>8.3000000000000007</v>
      </c>
      <c r="O375" s="12">
        <v>17.399999999999999</v>
      </c>
      <c r="P375" s="221">
        <v>25.7</v>
      </c>
      <c r="Q375" s="635">
        <v>42</v>
      </c>
      <c r="R375" s="220">
        <v>36</v>
      </c>
      <c r="S375" s="635">
        <v>70</v>
      </c>
      <c r="T375" s="220">
        <v>80</v>
      </c>
      <c r="U375" s="635">
        <v>44</v>
      </c>
      <c r="V375" s="220">
        <v>48</v>
      </c>
      <c r="W375" s="112">
        <v>26</v>
      </c>
      <c r="X375" s="220">
        <v>32</v>
      </c>
      <c r="Y375" s="11">
        <v>17</v>
      </c>
      <c r="Z375" s="636">
        <v>25.6</v>
      </c>
      <c r="AA375" s="12">
        <v>30.5</v>
      </c>
      <c r="AB375" s="221">
        <v>9.5</v>
      </c>
      <c r="AC375" s="643">
        <v>0.05</v>
      </c>
      <c r="AD375" s="507">
        <v>200</v>
      </c>
      <c r="AE375" s="674">
        <v>0</v>
      </c>
      <c r="AF375" s="639">
        <v>5016</v>
      </c>
      <c r="AG375" s="640">
        <v>1790</v>
      </c>
      <c r="AH375" s="641">
        <v>1644</v>
      </c>
      <c r="AI375" s="80"/>
      <c r="AJ375" s="3" t="s">
        <v>196</v>
      </c>
      <c r="AK375" s="921" t="s">
        <v>311</v>
      </c>
      <c r="AL375" s="305">
        <v>0.13</v>
      </c>
      <c r="AM375" s="306">
        <v>0</v>
      </c>
      <c r="AN375" s="284" t="s">
        <v>24</v>
      </c>
      <c r="AO375" s="285" t="s">
        <v>24</v>
      </c>
    </row>
    <row r="376" spans="1:41" x14ac:dyDescent="0.2">
      <c r="A376" s="1059"/>
      <c r="B376" s="391">
        <f>南八幡!B376</f>
        <v>46080</v>
      </c>
      <c r="C376" s="434" t="str">
        <f t="shared" si="139"/>
        <v>(金)</v>
      </c>
      <c r="D376" s="560" t="s">
        <v>405</v>
      </c>
      <c r="E376" s="503"/>
      <c r="F376" s="504">
        <v>10</v>
      </c>
      <c r="G376" s="11">
        <v>10.5</v>
      </c>
      <c r="H376" s="221">
        <v>10</v>
      </c>
      <c r="I376" s="12">
        <v>37.6</v>
      </c>
      <c r="J376" s="219">
        <v>8.6</v>
      </c>
      <c r="K376" s="11">
        <v>7.61</v>
      </c>
      <c r="L376" s="369">
        <v>6.84</v>
      </c>
      <c r="M376" s="112">
        <v>41.4</v>
      </c>
      <c r="N376" s="220">
        <v>7.7</v>
      </c>
      <c r="O376" s="12">
        <v>22.4</v>
      </c>
      <c r="P376" s="221">
        <v>25.7</v>
      </c>
      <c r="Q376" s="635">
        <v>60</v>
      </c>
      <c r="R376" s="220">
        <v>41</v>
      </c>
      <c r="S376" s="635">
        <v>90</v>
      </c>
      <c r="T376" s="220">
        <v>86</v>
      </c>
      <c r="U376" s="635">
        <v>56</v>
      </c>
      <c r="V376" s="220">
        <v>49</v>
      </c>
      <c r="W376" s="112">
        <v>34</v>
      </c>
      <c r="X376" s="220">
        <v>37</v>
      </c>
      <c r="Y376" s="11">
        <v>22.7</v>
      </c>
      <c r="Z376" s="636">
        <v>25.9</v>
      </c>
      <c r="AA376" s="12">
        <v>24.5</v>
      </c>
      <c r="AB376" s="221">
        <v>13</v>
      </c>
      <c r="AC376" s="643">
        <v>0.05</v>
      </c>
      <c r="AD376" s="507">
        <v>200</v>
      </c>
      <c r="AE376" s="674">
        <v>0</v>
      </c>
      <c r="AF376" s="639">
        <v>5615</v>
      </c>
      <c r="AG376" s="640">
        <v>2163</v>
      </c>
      <c r="AH376" s="641">
        <v>1766</v>
      </c>
      <c r="AI376" s="80"/>
      <c r="AJ376" s="3" t="s">
        <v>197</v>
      </c>
      <c r="AK376" s="921" t="s">
        <v>311</v>
      </c>
      <c r="AL376" s="136">
        <v>28</v>
      </c>
      <c r="AM376" s="224">
        <v>61</v>
      </c>
      <c r="AN376" s="11" t="s">
        <v>24</v>
      </c>
      <c r="AO376" s="219" t="s">
        <v>24</v>
      </c>
    </row>
    <row r="377" spans="1:41" x14ac:dyDescent="0.2">
      <c r="A377" s="1059"/>
      <c r="B377" s="391">
        <f>南八幡!B377</f>
        <v>46081</v>
      </c>
      <c r="C377" s="434" t="str">
        <f t="shared" si="139"/>
        <v>(土)</v>
      </c>
      <c r="D377" s="591" t="s">
        <v>405</v>
      </c>
      <c r="E377" s="537"/>
      <c r="F377" s="538">
        <v>11</v>
      </c>
      <c r="G377" s="307">
        <v>12.5</v>
      </c>
      <c r="H377" s="541">
        <v>12</v>
      </c>
      <c r="I377" s="540">
        <v>29</v>
      </c>
      <c r="J377" s="539">
        <v>4.7</v>
      </c>
      <c r="K377" s="307">
        <v>7.98</v>
      </c>
      <c r="L377" s="675">
        <v>6.8</v>
      </c>
      <c r="M377" s="676">
        <v>33.5</v>
      </c>
      <c r="N377" s="542">
        <v>6.5</v>
      </c>
      <c r="O377" s="540">
        <v>20.2</v>
      </c>
      <c r="P377" s="541">
        <v>23.5</v>
      </c>
      <c r="Q377" s="677">
        <v>48</v>
      </c>
      <c r="R377" s="542">
        <v>35</v>
      </c>
      <c r="S377" s="677">
        <v>76</v>
      </c>
      <c r="T377" s="542">
        <v>77</v>
      </c>
      <c r="U377" s="677">
        <v>49</v>
      </c>
      <c r="V377" s="542">
        <v>52</v>
      </c>
      <c r="W377" s="676">
        <v>27</v>
      </c>
      <c r="X377" s="542">
        <v>25</v>
      </c>
      <c r="Y377" s="307">
        <v>19.899999999999999</v>
      </c>
      <c r="Z377" s="678">
        <v>22.7</v>
      </c>
      <c r="AA377" s="540">
        <v>22.1</v>
      </c>
      <c r="AB377" s="541">
        <v>10.1</v>
      </c>
      <c r="AC377" s="679">
        <v>0.1</v>
      </c>
      <c r="AD377" s="544">
        <v>200</v>
      </c>
      <c r="AE377" s="680">
        <v>0</v>
      </c>
      <c r="AF377" s="577">
        <v>4831</v>
      </c>
      <c r="AG377" s="681">
        <v>2163</v>
      </c>
      <c r="AH377" s="735">
        <v>2074</v>
      </c>
      <c r="AI377" s="118"/>
      <c r="AJ377" s="3" t="s">
        <v>17</v>
      </c>
      <c r="AK377" s="921" t="s">
        <v>311</v>
      </c>
      <c r="AL377" s="136">
        <v>5.8</v>
      </c>
      <c r="AM377" s="224">
        <v>5.3</v>
      </c>
      <c r="AN377" s="11" t="s">
        <v>24</v>
      </c>
      <c r="AO377" s="219" t="s">
        <v>24</v>
      </c>
    </row>
    <row r="378" spans="1:41" x14ac:dyDescent="0.2">
      <c r="A378" s="1059"/>
      <c r="B378" s="1051" t="s">
        <v>238</v>
      </c>
      <c r="C378" s="1051"/>
      <c r="D378" s="508"/>
      <c r="E378" s="493">
        <f>MAX(E350:E377)</f>
        <v>48.3</v>
      </c>
      <c r="F378" s="509">
        <f t="shared" ref="F378:AH378" si="140">IF(COUNT(F350:F377)=0,"",MAX(F350:F377))</f>
        <v>18</v>
      </c>
      <c r="G378" s="10">
        <f t="shared" si="140"/>
        <v>13.5</v>
      </c>
      <c r="H378" s="218">
        <f t="shared" si="140"/>
        <v>14</v>
      </c>
      <c r="I378" s="495">
        <f t="shared" si="140"/>
        <v>61.8</v>
      </c>
      <c r="J378" s="496">
        <f t="shared" si="140"/>
        <v>12.4</v>
      </c>
      <c r="K378" s="10">
        <f t="shared" si="140"/>
        <v>9.8699999999999992</v>
      </c>
      <c r="L378" s="644">
        <f t="shared" si="140"/>
        <v>7.25</v>
      </c>
      <c r="M378" s="628">
        <f t="shared" si="140"/>
        <v>75.400000000000006</v>
      </c>
      <c r="N378" s="627">
        <f t="shared" si="140"/>
        <v>11.7</v>
      </c>
      <c r="O378" s="495">
        <f t="shared" si="140"/>
        <v>31.8</v>
      </c>
      <c r="P378" s="496">
        <f t="shared" si="140"/>
        <v>35</v>
      </c>
      <c r="Q378" s="627">
        <f t="shared" si="140"/>
        <v>90</v>
      </c>
      <c r="R378" s="497">
        <f t="shared" si="140"/>
        <v>64</v>
      </c>
      <c r="S378" s="627">
        <f t="shared" si="140"/>
        <v>137</v>
      </c>
      <c r="T378" s="497">
        <f t="shared" si="140"/>
        <v>124</v>
      </c>
      <c r="U378" s="628">
        <f t="shared" si="140"/>
        <v>70</v>
      </c>
      <c r="V378" s="497">
        <f t="shared" si="140"/>
        <v>70</v>
      </c>
      <c r="W378" s="628">
        <f t="shared" si="140"/>
        <v>71</v>
      </c>
      <c r="X378" s="497">
        <f t="shared" si="140"/>
        <v>62</v>
      </c>
      <c r="Y378" s="629">
        <f t="shared" si="140"/>
        <v>39.1</v>
      </c>
      <c r="Z378" s="218">
        <f t="shared" si="140"/>
        <v>39.1</v>
      </c>
      <c r="AA378" s="10">
        <f t="shared" si="140"/>
        <v>30.5</v>
      </c>
      <c r="AB378" s="629">
        <f t="shared" si="140"/>
        <v>17.100000000000001</v>
      </c>
      <c r="AC378" s="647">
        <f t="shared" si="140"/>
        <v>0.15</v>
      </c>
      <c r="AD378" s="513">
        <f t="shared" si="140"/>
        <v>240</v>
      </c>
      <c r="AE378" s="648">
        <f t="shared" si="140"/>
        <v>0</v>
      </c>
      <c r="AF378" s="1020">
        <f t="shared" si="140"/>
        <v>5875</v>
      </c>
      <c r="AG378" s="1021">
        <f t="shared" si="140"/>
        <v>3411</v>
      </c>
      <c r="AH378" s="1022">
        <f t="shared" si="140"/>
        <v>2318</v>
      </c>
      <c r="AI378" s="80"/>
      <c r="AJ378" s="288"/>
      <c r="AK378" s="925"/>
      <c r="AL378" s="368"/>
      <c r="AM378" s="369"/>
      <c r="AN378" s="368"/>
      <c r="AO378" s="219"/>
    </row>
    <row r="379" spans="1:41" x14ac:dyDescent="0.2">
      <c r="A379" s="1059"/>
      <c r="B379" s="1052" t="s">
        <v>239</v>
      </c>
      <c r="C379" s="1052"/>
      <c r="D379" s="229"/>
      <c r="E379" s="230"/>
      <c r="F379" s="516">
        <f t="shared" ref="F379:AE379" si="141">IF(COUNT(F350:F377)=0,"",MIN(F350:F377))</f>
        <v>-3</v>
      </c>
      <c r="G379" s="11">
        <f t="shared" si="141"/>
        <v>4</v>
      </c>
      <c r="H379" s="219">
        <f t="shared" si="141"/>
        <v>5</v>
      </c>
      <c r="I379" s="12">
        <f t="shared" si="141"/>
        <v>17.399999999999999</v>
      </c>
      <c r="J379" s="221">
        <f t="shared" si="141"/>
        <v>4.7</v>
      </c>
      <c r="K379" s="11">
        <f t="shared" si="141"/>
        <v>7.61</v>
      </c>
      <c r="L379" s="369">
        <f t="shared" si="141"/>
        <v>6.79</v>
      </c>
      <c r="M379" s="112">
        <f t="shared" si="141"/>
        <v>16.600000000000001</v>
      </c>
      <c r="N379" s="635">
        <f t="shared" si="141"/>
        <v>5.3</v>
      </c>
      <c r="O379" s="12">
        <f t="shared" si="141"/>
        <v>17.399999999999999</v>
      </c>
      <c r="P379" s="221">
        <f t="shared" si="141"/>
        <v>23.5</v>
      </c>
      <c r="Q379" s="635">
        <f t="shared" si="141"/>
        <v>42</v>
      </c>
      <c r="R379" s="220">
        <f t="shared" si="141"/>
        <v>35</v>
      </c>
      <c r="S379" s="635">
        <f t="shared" si="141"/>
        <v>70</v>
      </c>
      <c r="T379" s="220">
        <f t="shared" si="141"/>
        <v>77</v>
      </c>
      <c r="U379" s="112">
        <f t="shared" si="141"/>
        <v>44</v>
      </c>
      <c r="V379" s="220">
        <f t="shared" si="141"/>
        <v>48</v>
      </c>
      <c r="W379" s="112">
        <f t="shared" si="141"/>
        <v>26</v>
      </c>
      <c r="X379" s="220">
        <f t="shared" si="141"/>
        <v>25</v>
      </c>
      <c r="Y379" s="655">
        <f t="shared" si="141"/>
        <v>17</v>
      </c>
      <c r="Z379" s="696">
        <f t="shared" si="141"/>
        <v>22.7</v>
      </c>
      <c r="AA379" s="654">
        <f t="shared" si="141"/>
        <v>21.5</v>
      </c>
      <c r="AB379" s="655">
        <f t="shared" si="141"/>
        <v>9.5</v>
      </c>
      <c r="AC379" s="656">
        <f t="shared" si="141"/>
        <v>0</v>
      </c>
      <c r="AD379" s="520">
        <f t="shared" si="141"/>
        <v>200</v>
      </c>
      <c r="AE379" s="657">
        <f t="shared" si="141"/>
        <v>0</v>
      </c>
      <c r="AF379" s="704"/>
      <c r="AG379" s="705"/>
      <c r="AH379" s="738"/>
      <c r="AI379" s="80"/>
      <c r="AJ379" s="102" t="s">
        <v>237</v>
      </c>
      <c r="AK379" s="924"/>
      <c r="AL379" s="105"/>
      <c r="AM379" s="105"/>
      <c r="AN379" s="105"/>
      <c r="AO379" s="748"/>
    </row>
    <row r="380" spans="1:41" x14ac:dyDescent="0.2">
      <c r="A380" s="1059"/>
      <c r="B380" s="1052" t="s">
        <v>240</v>
      </c>
      <c r="C380" s="1052"/>
      <c r="D380" s="418"/>
      <c r="E380" s="231"/>
      <c r="F380" s="523">
        <f t="shared" ref="F380:AE380" si="142">IF(COUNT(F350:F377)=0,"",AVERAGE(F350:F377))</f>
        <v>4.2142857142857144</v>
      </c>
      <c r="G380" s="307">
        <f t="shared" si="142"/>
        <v>8.4107142857142865</v>
      </c>
      <c r="H380" s="539">
        <f t="shared" si="142"/>
        <v>9.3035714285714288</v>
      </c>
      <c r="I380" s="540">
        <f t="shared" si="142"/>
        <v>30.889285714285723</v>
      </c>
      <c r="J380" s="541">
        <f t="shared" si="142"/>
        <v>8.4250000000000007</v>
      </c>
      <c r="K380" s="307">
        <f t="shared" si="142"/>
        <v>9.3375000000000004</v>
      </c>
      <c r="L380" s="675">
        <f t="shared" si="142"/>
        <v>7.0703571428571426</v>
      </c>
      <c r="M380" s="676">
        <f t="shared" si="142"/>
        <v>28.775000000000002</v>
      </c>
      <c r="N380" s="677">
        <f t="shared" si="142"/>
        <v>8.5678571428571413</v>
      </c>
      <c r="O380" s="540">
        <f t="shared" si="142"/>
        <v>26.735714285714291</v>
      </c>
      <c r="P380" s="541">
        <f t="shared" si="142"/>
        <v>30.914285714285715</v>
      </c>
      <c r="Q380" s="677">
        <f t="shared" si="142"/>
        <v>76.035714285714292</v>
      </c>
      <c r="R380" s="220">
        <f t="shared" si="142"/>
        <v>51.642857142857146</v>
      </c>
      <c r="S380" s="677">
        <f t="shared" si="142"/>
        <v>104.46428571428571</v>
      </c>
      <c r="T380" s="542">
        <f t="shared" si="142"/>
        <v>105.14285714285714</v>
      </c>
      <c r="U380" s="112">
        <f t="shared" si="142"/>
        <v>58.642857142857146</v>
      </c>
      <c r="V380" s="220">
        <f t="shared" si="142"/>
        <v>58.857142857142854</v>
      </c>
      <c r="W380" s="112">
        <f t="shared" si="142"/>
        <v>45.821428571428569</v>
      </c>
      <c r="X380" s="220">
        <f t="shared" si="142"/>
        <v>46.285714285714285</v>
      </c>
      <c r="Y380" s="655">
        <f t="shared" si="142"/>
        <v>32.096428571428582</v>
      </c>
      <c r="Z380" s="696">
        <f t="shared" si="142"/>
        <v>33.517857142857153</v>
      </c>
      <c r="AA380" s="654">
        <f t="shared" si="142"/>
        <v>25.082142857142856</v>
      </c>
      <c r="AB380" s="655">
        <f t="shared" si="142"/>
        <v>13.975</v>
      </c>
      <c r="AC380" s="656">
        <f t="shared" si="142"/>
        <v>8.2142857142857156E-2</v>
      </c>
      <c r="AD380" s="524">
        <f t="shared" si="142"/>
        <v>213.57142857142858</v>
      </c>
      <c r="AE380" s="657">
        <f t="shared" si="142"/>
        <v>0</v>
      </c>
      <c r="AF380" s="704"/>
      <c r="AG380" s="705"/>
      <c r="AH380" s="739"/>
      <c r="AI380" s="80"/>
      <c r="AJ380" s="749" t="s">
        <v>302</v>
      </c>
      <c r="AK380" s="750"/>
      <c r="AL380" s="750"/>
      <c r="AM380" s="750"/>
      <c r="AN380" s="750"/>
      <c r="AO380" s="751"/>
    </row>
    <row r="381" spans="1:41" x14ac:dyDescent="0.2">
      <c r="A381" s="1064"/>
      <c r="B381" s="1053" t="s">
        <v>241</v>
      </c>
      <c r="C381" s="1053"/>
      <c r="D381" s="396"/>
      <c r="E381" s="526">
        <f>SUM(E350:E377)</f>
        <v>70.2</v>
      </c>
      <c r="F381" s="232"/>
      <c r="G381" s="232"/>
      <c r="H381" s="527"/>
      <c r="I381" s="232"/>
      <c r="J381" s="527"/>
      <c r="K381" s="529"/>
      <c r="L381" s="529"/>
      <c r="M381" s="663"/>
      <c r="N381" s="555"/>
      <c r="O381" s="553"/>
      <c r="P381" s="531"/>
      <c r="Q381" s="532"/>
      <c r="R381" s="662"/>
      <c r="S381" s="661"/>
      <c r="T381" s="555"/>
      <c r="U381" s="532"/>
      <c r="V381" s="555"/>
      <c r="W381" s="663"/>
      <c r="X381" s="555"/>
      <c r="Y381" s="528"/>
      <c r="Z381" s="740"/>
      <c r="AA381" s="741"/>
      <c r="AB381" s="742"/>
      <c r="AC381" s="667"/>
      <c r="AD381" s="234"/>
      <c r="AE381" s="668"/>
      <c r="AF381" s="535">
        <f>SUM(AF350:AF377)</f>
        <v>142765</v>
      </c>
      <c r="AG381" s="720">
        <f>SUM(AG350:AG377)</f>
        <v>81453</v>
      </c>
      <c r="AH381" s="671">
        <f>SUM(AH350:AH377)</f>
        <v>55416</v>
      </c>
      <c r="AI381" s="80"/>
      <c r="AJ381" s="755"/>
      <c r="AK381" s="922"/>
      <c r="AL381" s="756"/>
      <c r="AM381" s="756"/>
      <c r="AN381" s="756"/>
      <c r="AO381" s="757"/>
    </row>
    <row r="382" spans="1:41" ht="13.5" customHeight="1" x14ac:dyDescent="0.2">
      <c r="A382" s="1065" t="s">
        <v>250</v>
      </c>
      <c r="B382" s="329">
        <f>南八幡!B382</f>
        <v>46082</v>
      </c>
      <c r="C382" s="433" t="str">
        <f>IF(B382="","",IF(WEEKDAY(B382)=1,"(日)",IF(WEEKDAY(B382)=2,"(月)",IF(WEEKDAY(B382)=3,"(火)",IF(WEEKDAY(B382)=4,"(水)",IF(WEEKDAY(B382)=5,"(木)",IF(WEEKDAY(B382)=6,"(金)","(土)")))))))</f>
        <v>(日)</v>
      </c>
      <c r="D382" s="492" t="s">
        <v>405</v>
      </c>
      <c r="E382" s="493"/>
      <c r="F382" s="494">
        <v>13</v>
      </c>
      <c r="G382" s="10">
        <v>12</v>
      </c>
      <c r="H382" s="218">
        <v>13.5</v>
      </c>
      <c r="I382" s="495">
        <v>29.2</v>
      </c>
      <c r="J382" s="496">
        <v>8.3000000000000007</v>
      </c>
      <c r="K382" s="10">
        <v>9.1300000000000008</v>
      </c>
      <c r="L382" s="644">
        <v>7.08</v>
      </c>
      <c r="M382" s="628">
        <v>33.700000000000003</v>
      </c>
      <c r="N382" s="497">
        <v>9.6</v>
      </c>
      <c r="O382" s="495">
        <v>28.6</v>
      </c>
      <c r="P382" s="496">
        <v>28</v>
      </c>
      <c r="Q382" s="627">
        <v>72</v>
      </c>
      <c r="R382" s="497">
        <v>44</v>
      </c>
      <c r="S382" s="627">
        <v>106</v>
      </c>
      <c r="T382" s="497">
        <v>102</v>
      </c>
      <c r="U382" s="627">
        <v>66</v>
      </c>
      <c r="V382" s="497">
        <v>60</v>
      </c>
      <c r="W382" s="628">
        <v>40</v>
      </c>
      <c r="X382" s="497">
        <v>42</v>
      </c>
      <c r="Y382" s="10">
        <v>27</v>
      </c>
      <c r="Z382" s="629">
        <v>28.4</v>
      </c>
      <c r="AA382" s="495">
        <v>27.8</v>
      </c>
      <c r="AB382" s="496">
        <v>11.7</v>
      </c>
      <c r="AC382" s="672">
        <v>0.05</v>
      </c>
      <c r="AD382" s="501">
        <v>220</v>
      </c>
      <c r="AE382" s="673">
        <v>0</v>
      </c>
      <c r="AF382" s="632">
        <v>4460</v>
      </c>
      <c r="AG382" s="633">
        <v>2246</v>
      </c>
      <c r="AH382" s="918">
        <v>1830</v>
      </c>
      <c r="AI382" s="80"/>
      <c r="AJ382" s="266" t="s">
        <v>284</v>
      </c>
      <c r="AK382" s="344"/>
      <c r="AL382" s="1088">
        <v>46092</v>
      </c>
      <c r="AM382" s="1089"/>
      <c r="AN382" s="1084">
        <v>46104</v>
      </c>
      <c r="AO382" s="1085"/>
    </row>
    <row r="383" spans="1:41" x14ac:dyDescent="0.2">
      <c r="A383" s="1065"/>
      <c r="B383" s="391">
        <f>南八幡!B383</f>
        <v>46083</v>
      </c>
      <c r="C383" s="434" t="str">
        <f t="shared" ref="C383:C412" si="143">IF(B383="","",IF(WEEKDAY(B383)=1,"(日)",IF(WEEKDAY(B383)=2,"(月)",IF(WEEKDAY(B383)=3,"(火)",IF(WEEKDAY(B383)=4,"(水)",IF(WEEKDAY(B383)=5,"(木)",IF(WEEKDAY(B383)=6,"(金)","(土)")))))))</f>
        <v>(月)</v>
      </c>
      <c r="D383" s="502" t="s">
        <v>406</v>
      </c>
      <c r="E383" s="503"/>
      <c r="F383" s="504">
        <v>10</v>
      </c>
      <c r="G383" s="11">
        <v>13</v>
      </c>
      <c r="H383" s="219">
        <v>14</v>
      </c>
      <c r="I383" s="12">
        <v>33.6</v>
      </c>
      <c r="J383" s="221">
        <v>6</v>
      </c>
      <c r="K383" s="11">
        <v>9.43</v>
      </c>
      <c r="L383" s="369">
        <v>6.97</v>
      </c>
      <c r="M383" s="112">
        <v>35.200000000000003</v>
      </c>
      <c r="N383" s="220">
        <v>7.9</v>
      </c>
      <c r="O383" s="12">
        <v>23.9</v>
      </c>
      <c r="P383" s="221">
        <v>27.3</v>
      </c>
      <c r="Q383" s="635">
        <v>54</v>
      </c>
      <c r="R383" s="220">
        <v>40</v>
      </c>
      <c r="S383" s="635">
        <v>88</v>
      </c>
      <c r="T383" s="220">
        <v>90</v>
      </c>
      <c r="U383" s="635">
        <v>58</v>
      </c>
      <c r="V383" s="220">
        <v>60</v>
      </c>
      <c r="W383" s="112">
        <v>30</v>
      </c>
      <c r="X383" s="220">
        <v>30</v>
      </c>
      <c r="Y383" s="11">
        <v>27.7</v>
      </c>
      <c r="Z383" s="636">
        <v>26.3</v>
      </c>
      <c r="AA383" s="12">
        <v>23.7</v>
      </c>
      <c r="AB383" s="221">
        <v>10.7</v>
      </c>
      <c r="AC383" s="643">
        <v>0.05</v>
      </c>
      <c r="AD383" s="507">
        <v>220</v>
      </c>
      <c r="AE383" s="674">
        <v>0</v>
      </c>
      <c r="AF383" s="639">
        <v>4830</v>
      </c>
      <c r="AG383" s="640">
        <v>1932</v>
      </c>
      <c r="AH383" s="653">
        <v>2196</v>
      </c>
      <c r="AI383" s="80"/>
      <c r="AJ383" s="311" t="s">
        <v>2</v>
      </c>
      <c r="AK383" s="346" t="s">
        <v>303</v>
      </c>
      <c r="AL383" s="1086">
        <v>6</v>
      </c>
      <c r="AM383" s="1087"/>
      <c r="AN383" s="1086">
        <v>9</v>
      </c>
      <c r="AO383" s="1087"/>
    </row>
    <row r="384" spans="1:41" x14ac:dyDescent="0.2">
      <c r="A384" s="1065"/>
      <c r="B384" s="391">
        <f>南八幡!B384</f>
        <v>46084</v>
      </c>
      <c r="C384" s="434" t="str">
        <f t="shared" si="143"/>
        <v>(火)</v>
      </c>
      <c r="D384" s="502" t="s">
        <v>404</v>
      </c>
      <c r="E384" s="503">
        <v>15.9</v>
      </c>
      <c r="F384" s="504">
        <v>9</v>
      </c>
      <c r="G384" s="11">
        <v>12.5</v>
      </c>
      <c r="H384" s="219">
        <v>14.5</v>
      </c>
      <c r="I384" s="12">
        <v>32.9</v>
      </c>
      <c r="J384" s="221">
        <v>9</v>
      </c>
      <c r="K384" s="11">
        <v>9.15</v>
      </c>
      <c r="L384" s="369">
        <v>7.05</v>
      </c>
      <c r="M384" s="112">
        <v>36.299999999999997</v>
      </c>
      <c r="N384" s="220">
        <v>10.7</v>
      </c>
      <c r="O384" s="12">
        <v>26.6</v>
      </c>
      <c r="P384" s="221">
        <v>27.3</v>
      </c>
      <c r="Q384" s="635">
        <v>71</v>
      </c>
      <c r="R384" s="220">
        <v>45</v>
      </c>
      <c r="S384" s="635">
        <v>98</v>
      </c>
      <c r="T384" s="220">
        <v>93</v>
      </c>
      <c r="U384" s="635">
        <v>62</v>
      </c>
      <c r="V384" s="220">
        <v>59</v>
      </c>
      <c r="W384" s="112">
        <v>36</v>
      </c>
      <c r="X384" s="220">
        <v>34</v>
      </c>
      <c r="Y384" s="11">
        <v>28.4</v>
      </c>
      <c r="Z384" s="636">
        <v>29.8</v>
      </c>
      <c r="AA384" s="12">
        <v>24.6</v>
      </c>
      <c r="AB384" s="221">
        <v>13.6</v>
      </c>
      <c r="AC384" s="643">
        <v>0</v>
      </c>
      <c r="AD384" s="507">
        <v>210</v>
      </c>
      <c r="AE384" s="674">
        <v>0</v>
      </c>
      <c r="AF384" s="639">
        <v>4781</v>
      </c>
      <c r="AG384" s="640">
        <v>2245</v>
      </c>
      <c r="AH384" s="653">
        <v>1830</v>
      </c>
      <c r="AI384" s="80"/>
      <c r="AJ384" s="4" t="s">
        <v>19</v>
      </c>
      <c r="AK384" s="5" t="s">
        <v>20</v>
      </c>
      <c r="AL384" s="6" t="s">
        <v>21</v>
      </c>
      <c r="AM384" s="5" t="s">
        <v>22</v>
      </c>
      <c r="AN384" s="6" t="s">
        <v>21</v>
      </c>
      <c r="AO384" s="5" t="s">
        <v>22</v>
      </c>
    </row>
    <row r="385" spans="1:41" x14ac:dyDescent="0.2">
      <c r="A385" s="1065"/>
      <c r="B385" s="391">
        <f>南八幡!B385</f>
        <v>46085</v>
      </c>
      <c r="C385" s="434" t="str">
        <f t="shared" si="143"/>
        <v>(水)</v>
      </c>
      <c r="D385" s="502" t="s">
        <v>416</v>
      </c>
      <c r="E385" s="503">
        <v>35.700000000000003</v>
      </c>
      <c r="F385" s="504">
        <v>6</v>
      </c>
      <c r="G385" s="11">
        <v>9.5</v>
      </c>
      <c r="H385" s="219">
        <v>10</v>
      </c>
      <c r="I385" s="12">
        <v>47.8</v>
      </c>
      <c r="J385" s="221">
        <v>6.9</v>
      </c>
      <c r="K385" s="11">
        <v>8.59</v>
      </c>
      <c r="L385" s="369">
        <v>6.93</v>
      </c>
      <c r="M385" s="112">
        <v>59.9</v>
      </c>
      <c r="N385" s="220">
        <v>8.6999999999999993</v>
      </c>
      <c r="O385" s="12">
        <v>21.3</v>
      </c>
      <c r="P385" s="221">
        <v>27.5</v>
      </c>
      <c r="Q385" s="635">
        <v>53</v>
      </c>
      <c r="R385" s="220">
        <v>48</v>
      </c>
      <c r="S385" s="635">
        <v>81</v>
      </c>
      <c r="T385" s="220">
        <v>96</v>
      </c>
      <c r="U385" s="635">
        <v>52</v>
      </c>
      <c r="V385" s="220">
        <v>56</v>
      </c>
      <c r="W385" s="112">
        <v>29</v>
      </c>
      <c r="X385" s="220">
        <v>40</v>
      </c>
      <c r="Y385" s="11">
        <v>22.4</v>
      </c>
      <c r="Z385" s="636">
        <v>27</v>
      </c>
      <c r="AA385" s="12">
        <v>24.6</v>
      </c>
      <c r="AB385" s="221">
        <v>13.8</v>
      </c>
      <c r="AC385" s="643">
        <v>0.1</v>
      </c>
      <c r="AD385" s="507">
        <v>210</v>
      </c>
      <c r="AE385" s="674">
        <v>0</v>
      </c>
      <c r="AF385" s="639">
        <v>4273</v>
      </c>
      <c r="AG385" s="640">
        <v>2247</v>
      </c>
      <c r="AH385" s="653">
        <v>2074</v>
      </c>
      <c r="AI385" s="80"/>
      <c r="AJ385" s="2" t="s">
        <v>182</v>
      </c>
      <c r="AK385" s="398" t="s">
        <v>11</v>
      </c>
      <c r="AL385" s="10">
        <v>9</v>
      </c>
      <c r="AM385" s="218">
        <v>8.5</v>
      </c>
      <c r="AN385" s="10">
        <v>13</v>
      </c>
      <c r="AO385" s="218">
        <v>13</v>
      </c>
    </row>
    <row r="386" spans="1:41" x14ac:dyDescent="0.2">
      <c r="A386" s="1065"/>
      <c r="B386" s="391">
        <f>南八幡!B386</f>
        <v>46086</v>
      </c>
      <c r="C386" s="434" t="str">
        <f t="shared" si="143"/>
        <v>(木)</v>
      </c>
      <c r="D386" s="502" t="s">
        <v>405</v>
      </c>
      <c r="E386" s="503"/>
      <c r="F386" s="504">
        <v>9</v>
      </c>
      <c r="G386" s="11">
        <v>10</v>
      </c>
      <c r="H386" s="219">
        <v>9.5</v>
      </c>
      <c r="I386" s="12">
        <v>30.2</v>
      </c>
      <c r="J386" s="221">
        <v>6.4</v>
      </c>
      <c r="K386" s="11">
        <v>9.0500000000000007</v>
      </c>
      <c r="L386" s="369">
        <v>6.93</v>
      </c>
      <c r="M386" s="112">
        <v>33.1</v>
      </c>
      <c r="N386" s="220">
        <v>8.3000000000000007</v>
      </c>
      <c r="O386" s="12">
        <v>21.5</v>
      </c>
      <c r="P386" s="221">
        <v>26.9</v>
      </c>
      <c r="Q386" s="635">
        <v>54</v>
      </c>
      <c r="R386" s="220">
        <v>42</v>
      </c>
      <c r="S386" s="635">
        <v>86</v>
      </c>
      <c r="T386" s="220">
        <v>93</v>
      </c>
      <c r="U386" s="635">
        <v>59</v>
      </c>
      <c r="V386" s="220">
        <v>63</v>
      </c>
      <c r="W386" s="112">
        <v>27</v>
      </c>
      <c r="X386" s="220">
        <v>30</v>
      </c>
      <c r="Y386" s="11">
        <v>23.4</v>
      </c>
      <c r="Z386" s="636">
        <v>24.9</v>
      </c>
      <c r="AA386" s="12">
        <v>24.3</v>
      </c>
      <c r="AB386" s="221">
        <v>10</v>
      </c>
      <c r="AC386" s="643">
        <v>0.05</v>
      </c>
      <c r="AD386" s="507">
        <v>190</v>
      </c>
      <c r="AE386" s="674">
        <v>0</v>
      </c>
      <c r="AF386" s="639">
        <v>4088</v>
      </c>
      <c r="AG386" s="640">
        <v>2330</v>
      </c>
      <c r="AH386" s="653">
        <v>1952</v>
      </c>
      <c r="AI386" s="80"/>
      <c r="AJ386" s="3" t="s">
        <v>183</v>
      </c>
      <c r="AK386" s="921" t="s">
        <v>184</v>
      </c>
      <c r="AL386" s="11">
        <v>32.9</v>
      </c>
      <c r="AM386" s="219">
        <v>6.6</v>
      </c>
      <c r="AN386" s="11">
        <v>24.3</v>
      </c>
      <c r="AO386" s="219">
        <v>4.7</v>
      </c>
    </row>
    <row r="387" spans="1:41" x14ac:dyDescent="0.2">
      <c r="A387" s="1065"/>
      <c r="B387" s="391">
        <f>南八幡!B387</f>
        <v>46087</v>
      </c>
      <c r="C387" s="434" t="str">
        <f t="shared" si="143"/>
        <v>(金)</v>
      </c>
      <c r="D387" s="502" t="s">
        <v>406</v>
      </c>
      <c r="E387" s="503"/>
      <c r="F387" s="504">
        <v>4</v>
      </c>
      <c r="G387" s="11">
        <v>9.5</v>
      </c>
      <c r="H387" s="219">
        <v>11.5</v>
      </c>
      <c r="I387" s="12">
        <v>30.9</v>
      </c>
      <c r="J387" s="221">
        <v>6.8</v>
      </c>
      <c r="K387" s="11">
        <v>8.4499999999999993</v>
      </c>
      <c r="L387" s="369">
        <v>6.91</v>
      </c>
      <c r="M387" s="112">
        <v>34</v>
      </c>
      <c r="N387" s="220">
        <v>7.3</v>
      </c>
      <c r="O387" s="12">
        <v>24.7</v>
      </c>
      <c r="P387" s="221">
        <v>24.5</v>
      </c>
      <c r="Q387" s="635">
        <v>52</v>
      </c>
      <c r="R387" s="220">
        <v>40</v>
      </c>
      <c r="S387" s="635">
        <v>108</v>
      </c>
      <c r="T387" s="220">
        <v>104</v>
      </c>
      <c r="U387" s="635">
        <v>63</v>
      </c>
      <c r="V387" s="220">
        <v>64</v>
      </c>
      <c r="W387" s="112">
        <v>45</v>
      </c>
      <c r="X387" s="220">
        <v>40</v>
      </c>
      <c r="Y387" s="11">
        <v>27.7</v>
      </c>
      <c r="Z387" s="636">
        <v>27.7</v>
      </c>
      <c r="AA387" s="12">
        <v>19.3</v>
      </c>
      <c r="AB387" s="221">
        <v>10.7</v>
      </c>
      <c r="AC387" s="643">
        <v>0.05</v>
      </c>
      <c r="AD387" s="507">
        <v>200</v>
      </c>
      <c r="AE387" s="674">
        <v>0</v>
      </c>
      <c r="AF387" s="639">
        <v>3901</v>
      </c>
      <c r="AG387" s="640">
        <v>2246</v>
      </c>
      <c r="AH387" s="653">
        <v>1340</v>
      </c>
      <c r="AI387" s="80"/>
      <c r="AJ387" s="3" t="s">
        <v>12</v>
      </c>
      <c r="AK387" s="921"/>
      <c r="AL387" s="11">
        <v>9.3800000000000008</v>
      </c>
      <c r="AM387" s="219">
        <v>6.98</v>
      </c>
      <c r="AN387" s="11">
        <v>9.59</v>
      </c>
      <c r="AO387" s="219">
        <v>6.94</v>
      </c>
    </row>
    <row r="388" spans="1:41" x14ac:dyDescent="0.2">
      <c r="A388" s="1065"/>
      <c r="B388" s="391">
        <f>南八幡!B388</f>
        <v>46088</v>
      </c>
      <c r="C388" s="434" t="str">
        <f t="shared" si="143"/>
        <v>(土)</v>
      </c>
      <c r="D388" s="502" t="s">
        <v>438</v>
      </c>
      <c r="E388" s="503">
        <v>4.8</v>
      </c>
      <c r="F388" s="504">
        <v>10</v>
      </c>
      <c r="G388" s="11">
        <v>12</v>
      </c>
      <c r="H388" s="219">
        <v>12</v>
      </c>
      <c r="I388" s="12">
        <v>32.1</v>
      </c>
      <c r="J388" s="221">
        <v>7.3</v>
      </c>
      <c r="K388" s="11">
        <v>9.39</v>
      </c>
      <c r="L388" s="369">
        <v>6.95</v>
      </c>
      <c r="M388" s="112">
        <v>36.1</v>
      </c>
      <c r="N388" s="220">
        <v>8.3000000000000007</v>
      </c>
      <c r="O388" s="12">
        <v>23.2</v>
      </c>
      <c r="P388" s="221">
        <v>25.1</v>
      </c>
      <c r="Q388" s="635">
        <v>54</v>
      </c>
      <c r="R388" s="220">
        <v>40</v>
      </c>
      <c r="S388" s="635">
        <v>84</v>
      </c>
      <c r="T388" s="220">
        <v>92</v>
      </c>
      <c r="U388" s="635">
        <v>56</v>
      </c>
      <c r="V388" s="220">
        <v>58</v>
      </c>
      <c r="W388" s="112">
        <v>28</v>
      </c>
      <c r="X388" s="220">
        <v>34</v>
      </c>
      <c r="Y388" s="11">
        <v>22</v>
      </c>
      <c r="Z388" s="636">
        <v>23.4</v>
      </c>
      <c r="AA388" s="12">
        <v>22.1</v>
      </c>
      <c r="AB388" s="221">
        <v>11.1</v>
      </c>
      <c r="AC388" s="643">
        <v>0</v>
      </c>
      <c r="AD388" s="507">
        <v>200</v>
      </c>
      <c r="AE388" s="674">
        <v>0</v>
      </c>
      <c r="AF388" s="639">
        <v>3966</v>
      </c>
      <c r="AG388" s="640">
        <v>2052</v>
      </c>
      <c r="AH388" s="653">
        <v>1948</v>
      </c>
      <c r="AI388" s="80"/>
      <c r="AJ388" s="3" t="s">
        <v>198</v>
      </c>
      <c r="AK388" s="921" t="s">
        <v>184</v>
      </c>
      <c r="AL388" s="112">
        <v>32.9</v>
      </c>
      <c r="AM388" s="220">
        <v>8.6999999999999993</v>
      </c>
      <c r="AN388" s="112">
        <v>30.3</v>
      </c>
      <c r="AO388" s="220">
        <v>6.1</v>
      </c>
    </row>
    <row r="389" spans="1:41" x14ac:dyDescent="0.2">
      <c r="A389" s="1065"/>
      <c r="B389" s="391">
        <f>南八幡!B389</f>
        <v>46089</v>
      </c>
      <c r="C389" s="434" t="str">
        <f t="shared" si="143"/>
        <v>(日)</v>
      </c>
      <c r="D389" s="502" t="s">
        <v>405</v>
      </c>
      <c r="E389" s="503"/>
      <c r="F389" s="504">
        <v>7</v>
      </c>
      <c r="G389" s="11">
        <v>12.5</v>
      </c>
      <c r="H389" s="219">
        <v>12</v>
      </c>
      <c r="I389" s="12">
        <v>33.700000000000003</v>
      </c>
      <c r="J389" s="221">
        <v>7.4</v>
      </c>
      <c r="K389" s="11">
        <v>9.06</v>
      </c>
      <c r="L389" s="369">
        <v>6.96</v>
      </c>
      <c r="M389" s="112">
        <v>36.200000000000003</v>
      </c>
      <c r="N389" s="220">
        <v>8.4</v>
      </c>
      <c r="O389" s="12">
        <v>22.5</v>
      </c>
      <c r="P389" s="221">
        <v>26.5</v>
      </c>
      <c r="Q389" s="635">
        <v>60</v>
      </c>
      <c r="R389" s="220">
        <v>39</v>
      </c>
      <c r="S389" s="635">
        <v>95</v>
      </c>
      <c r="T389" s="220">
        <v>93</v>
      </c>
      <c r="U389" s="635">
        <v>58</v>
      </c>
      <c r="V389" s="220">
        <v>62</v>
      </c>
      <c r="W389" s="112">
        <v>37</v>
      </c>
      <c r="X389" s="220">
        <v>31</v>
      </c>
      <c r="Y389" s="11">
        <v>19.899999999999999</v>
      </c>
      <c r="Z389" s="636">
        <v>24.9</v>
      </c>
      <c r="AA389" s="12">
        <v>23.1</v>
      </c>
      <c r="AB389" s="221">
        <v>11.7</v>
      </c>
      <c r="AC389" s="643">
        <v>0</v>
      </c>
      <c r="AD389" s="507">
        <v>200</v>
      </c>
      <c r="AE389" s="674">
        <v>0</v>
      </c>
      <c r="AF389" s="639">
        <v>4088</v>
      </c>
      <c r="AG389" s="640">
        <v>2413</v>
      </c>
      <c r="AH389" s="653">
        <v>2196</v>
      </c>
      <c r="AI389" s="80"/>
      <c r="AJ389" s="3" t="s">
        <v>185</v>
      </c>
      <c r="AK389" s="921" t="s">
        <v>13</v>
      </c>
      <c r="AL389" s="11">
        <v>22</v>
      </c>
      <c r="AM389" s="219">
        <v>25.4</v>
      </c>
      <c r="AN389" s="11">
        <v>22.8</v>
      </c>
      <c r="AO389" s="219">
        <v>25.1</v>
      </c>
    </row>
    <row r="390" spans="1:41" x14ac:dyDescent="0.2">
      <c r="A390" s="1065"/>
      <c r="B390" s="391">
        <f>南八幡!B390</f>
        <v>46090</v>
      </c>
      <c r="C390" s="434" t="str">
        <f t="shared" si="143"/>
        <v>(月)</v>
      </c>
      <c r="D390" s="502" t="s">
        <v>406</v>
      </c>
      <c r="E390" s="503"/>
      <c r="F390" s="504">
        <v>4</v>
      </c>
      <c r="G390" s="11">
        <v>11</v>
      </c>
      <c r="H390" s="219">
        <v>11</v>
      </c>
      <c r="I390" s="12">
        <v>33</v>
      </c>
      <c r="J390" s="221">
        <v>6.2</v>
      </c>
      <c r="K390" s="11">
        <v>9.3800000000000008</v>
      </c>
      <c r="L390" s="369">
        <v>6.95</v>
      </c>
      <c r="M390" s="112">
        <v>31.8</v>
      </c>
      <c r="N390" s="220">
        <v>7.1</v>
      </c>
      <c r="O390" s="12">
        <v>24.7</v>
      </c>
      <c r="P390" s="221">
        <v>26.4</v>
      </c>
      <c r="Q390" s="635">
        <v>63</v>
      </c>
      <c r="R390" s="220">
        <v>38</v>
      </c>
      <c r="S390" s="635">
        <v>105</v>
      </c>
      <c r="T390" s="220">
        <v>105</v>
      </c>
      <c r="U390" s="635">
        <v>64</v>
      </c>
      <c r="V390" s="220">
        <v>64</v>
      </c>
      <c r="W390" s="112">
        <v>41</v>
      </c>
      <c r="X390" s="220">
        <v>41</v>
      </c>
      <c r="Y390" s="11">
        <v>19.5</v>
      </c>
      <c r="Z390" s="636">
        <v>22.4</v>
      </c>
      <c r="AA390" s="12">
        <v>23.9</v>
      </c>
      <c r="AB390" s="221">
        <v>10.3</v>
      </c>
      <c r="AC390" s="643">
        <v>0</v>
      </c>
      <c r="AD390" s="507">
        <v>200</v>
      </c>
      <c r="AE390" s="674">
        <v>0</v>
      </c>
      <c r="AF390" s="639">
        <v>4273</v>
      </c>
      <c r="AG390" s="640">
        <v>2078</v>
      </c>
      <c r="AH390" s="653">
        <v>1952</v>
      </c>
      <c r="AI390" s="80"/>
      <c r="AJ390" s="3" t="s">
        <v>186</v>
      </c>
      <c r="AK390" s="921" t="s">
        <v>311</v>
      </c>
      <c r="AL390" s="112">
        <v>68</v>
      </c>
      <c r="AM390" s="220">
        <v>38</v>
      </c>
      <c r="AN390" s="112">
        <v>50</v>
      </c>
      <c r="AO390" s="220">
        <v>34</v>
      </c>
    </row>
    <row r="391" spans="1:41" x14ac:dyDescent="0.2">
      <c r="A391" s="1065"/>
      <c r="B391" s="391">
        <f>南八幡!B391</f>
        <v>46091</v>
      </c>
      <c r="C391" s="434" t="str">
        <f t="shared" si="143"/>
        <v>(火)</v>
      </c>
      <c r="D391" s="502" t="s">
        <v>416</v>
      </c>
      <c r="E391" s="503">
        <v>0.1</v>
      </c>
      <c r="F391" s="504">
        <v>5</v>
      </c>
      <c r="G391" s="11">
        <v>10.5</v>
      </c>
      <c r="H391" s="219">
        <v>11</v>
      </c>
      <c r="I391" s="12">
        <v>37.5</v>
      </c>
      <c r="J391" s="221">
        <v>9.4</v>
      </c>
      <c r="K391" s="11">
        <v>9.26</v>
      </c>
      <c r="L391" s="369">
        <v>6.99</v>
      </c>
      <c r="M391" s="112">
        <v>35.299999999999997</v>
      </c>
      <c r="N391" s="220">
        <v>11.7</v>
      </c>
      <c r="O391" s="12">
        <v>25</v>
      </c>
      <c r="P391" s="221">
        <v>26.6</v>
      </c>
      <c r="Q391" s="635">
        <v>66</v>
      </c>
      <c r="R391" s="220">
        <v>39</v>
      </c>
      <c r="S391" s="635">
        <v>112</v>
      </c>
      <c r="T391" s="220">
        <v>92</v>
      </c>
      <c r="U391" s="635">
        <v>60</v>
      </c>
      <c r="V391" s="220">
        <v>61</v>
      </c>
      <c r="W391" s="112">
        <v>52</v>
      </c>
      <c r="X391" s="220">
        <v>31</v>
      </c>
      <c r="Y391" s="11">
        <v>22.4</v>
      </c>
      <c r="Z391" s="636">
        <v>26.6</v>
      </c>
      <c r="AA391" s="12">
        <v>22.3</v>
      </c>
      <c r="AB391" s="221">
        <v>12.3</v>
      </c>
      <c r="AC391" s="643">
        <v>0.05</v>
      </c>
      <c r="AD391" s="507">
        <v>190</v>
      </c>
      <c r="AE391" s="674">
        <v>0</v>
      </c>
      <c r="AF391" s="639">
        <v>4009</v>
      </c>
      <c r="AG391" s="640">
        <v>2496</v>
      </c>
      <c r="AH391" s="653">
        <v>2196</v>
      </c>
      <c r="AI391" s="80"/>
      <c r="AJ391" s="3" t="s">
        <v>187</v>
      </c>
      <c r="AK391" s="921" t="s">
        <v>311</v>
      </c>
      <c r="AL391" s="112">
        <v>102</v>
      </c>
      <c r="AM391" s="220">
        <v>91</v>
      </c>
      <c r="AN391" s="112">
        <v>86</v>
      </c>
      <c r="AO391" s="220">
        <v>82</v>
      </c>
    </row>
    <row r="392" spans="1:41" x14ac:dyDescent="0.2">
      <c r="A392" s="1065"/>
      <c r="B392" s="391">
        <f>南八幡!B392</f>
        <v>46092</v>
      </c>
      <c r="C392" s="434" t="str">
        <f t="shared" si="143"/>
        <v>(水)</v>
      </c>
      <c r="D392" s="502" t="s">
        <v>405</v>
      </c>
      <c r="E392" s="503"/>
      <c r="F392" s="504">
        <v>6</v>
      </c>
      <c r="G392" s="11">
        <v>9</v>
      </c>
      <c r="H392" s="219">
        <v>8.5</v>
      </c>
      <c r="I392" s="12">
        <v>32.9</v>
      </c>
      <c r="J392" s="221">
        <v>6.6</v>
      </c>
      <c r="K392" s="11">
        <v>9.3800000000000008</v>
      </c>
      <c r="L392" s="369">
        <v>6.98</v>
      </c>
      <c r="M392" s="112">
        <v>32.9</v>
      </c>
      <c r="N392" s="220">
        <v>8.6999999999999993</v>
      </c>
      <c r="O392" s="12">
        <v>22</v>
      </c>
      <c r="P392" s="221">
        <v>25.4</v>
      </c>
      <c r="Q392" s="635">
        <v>68</v>
      </c>
      <c r="R392" s="220">
        <v>38</v>
      </c>
      <c r="S392" s="635">
        <v>102</v>
      </c>
      <c r="T392" s="220">
        <v>91</v>
      </c>
      <c r="U392" s="635">
        <v>56</v>
      </c>
      <c r="V392" s="220">
        <v>60</v>
      </c>
      <c r="W392" s="112">
        <v>46</v>
      </c>
      <c r="X392" s="220">
        <v>31</v>
      </c>
      <c r="Y392" s="11">
        <v>23.4</v>
      </c>
      <c r="Z392" s="636">
        <v>22</v>
      </c>
      <c r="AA392" s="12">
        <v>22.9</v>
      </c>
      <c r="AB392" s="221">
        <v>11.2</v>
      </c>
      <c r="AC392" s="643">
        <v>0.05</v>
      </c>
      <c r="AD392" s="507">
        <v>190</v>
      </c>
      <c r="AE392" s="674">
        <v>0</v>
      </c>
      <c r="AF392" s="639">
        <v>3901</v>
      </c>
      <c r="AG392" s="640">
        <v>2329</v>
      </c>
      <c r="AH392" s="653">
        <v>2074</v>
      </c>
      <c r="AI392" s="80"/>
      <c r="AJ392" s="3" t="s">
        <v>188</v>
      </c>
      <c r="AK392" s="921" t="s">
        <v>311</v>
      </c>
      <c r="AL392" s="112">
        <v>56</v>
      </c>
      <c r="AM392" s="220">
        <v>60</v>
      </c>
      <c r="AN392" s="112">
        <v>48</v>
      </c>
      <c r="AO392" s="220">
        <v>51</v>
      </c>
    </row>
    <row r="393" spans="1:41" x14ac:dyDescent="0.2">
      <c r="A393" s="1065"/>
      <c r="B393" s="391">
        <f>南八幡!B393</f>
        <v>46093</v>
      </c>
      <c r="C393" s="434" t="str">
        <f t="shared" si="143"/>
        <v>(木)</v>
      </c>
      <c r="D393" s="502" t="s">
        <v>405</v>
      </c>
      <c r="E393" s="503"/>
      <c r="F393" s="504">
        <v>6</v>
      </c>
      <c r="G393" s="11">
        <v>9.5</v>
      </c>
      <c r="H393" s="219">
        <v>11.5</v>
      </c>
      <c r="I393" s="12">
        <v>34.1</v>
      </c>
      <c r="J393" s="221">
        <v>8.1</v>
      </c>
      <c r="K393" s="11">
        <v>9.59</v>
      </c>
      <c r="L393" s="369">
        <v>7.18</v>
      </c>
      <c r="M393" s="112">
        <v>34.299999999999997</v>
      </c>
      <c r="N393" s="220">
        <v>9.5</v>
      </c>
      <c r="O393" s="12">
        <v>23.1</v>
      </c>
      <c r="P393" s="221">
        <v>25.5</v>
      </c>
      <c r="Q393" s="635">
        <v>60</v>
      </c>
      <c r="R393" s="220">
        <v>38</v>
      </c>
      <c r="S393" s="635">
        <v>94</v>
      </c>
      <c r="T393" s="220">
        <v>90</v>
      </c>
      <c r="U393" s="635">
        <v>60</v>
      </c>
      <c r="V393" s="220">
        <v>58</v>
      </c>
      <c r="W393" s="112">
        <v>34</v>
      </c>
      <c r="X393" s="220">
        <v>32</v>
      </c>
      <c r="Y393" s="11">
        <v>22.7</v>
      </c>
      <c r="Z393" s="636">
        <v>24.9</v>
      </c>
      <c r="AA393" s="12">
        <v>27.5</v>
      </c>
      <c r="AB393" s="221">
        <v>12.5</v>
      </c>
      <c r="AC393" s="643">
        <v>0.05</v>
      </c>
      <c r="AD393" s="507">
        <v>190</v>
      </c>
      <c r="AE393" s="674">
        <v>0</v>
      </c>
      <c r="AF393" s="639">
        <v>3530</v>
      </c>
      <c r="AG393" s="640">
        <v>2413</v>
      </c>
      <c r="AH393" s="653">
        <v>1952</v>
      </c>
      <c r="AI393" s="80"/>
      <c r="AJ393" s="3" t="s">
        <v>189</v>
      </c>
      <c r="AK393" s="921" t="s">
        <v>311</v>
      </c>
      <c r="AL393" s="112">
        <v>46</v>
      </c>
      <c r="AM393" s="220">
        <v>31</v>
      </c>
      <c r="AN393" s="112">
        <v>38</v>
      </c>
      <c r="AO393" s="220">
        <v>31</v>
      </c>
    </row>
    <row r="394" spans="1:41" x14ac:dyDescent="0.2">
      <c r="A394" s="1065"/>
      <c r="B394" s="391">
        <f>南八幡!B394</f>
        <v>46094</v>
      </c>
      <c r="C394" s="434" t="str">
        <f t="shared" si="143"/>
        <v>(金)</v>
      </c>
      <c r="D394" s="502" t="s">
        <v>406</v>
      </c>
      <c r="E394" s="503"/>
      <c r="F394" s="504">
        <v>5</v>
      </c>
      <c r="G394" s="11">
        <v>11</v>
      </c>
      <c r="H394" s="219">
        <v>13</v>
      </c>
      <c r="I394" s="12">
        <v>34.200000000000003</v>
      </c>
      <c r="J394" s="221">
        <v>10.6</v>
      </c>
      <c r="K394" s="11">
        <v>9.57</v>
      </c>
      <c r="L394" s="369">
        <v>7.17</v>
      </c>
      <c r="M394" s="112">
        <v>33.5</v>
      </c>
      <c r="N394" s="220">
        <v>12.2</v>
      </c>
      <c r="O394" s="12">
        <v>22.9</v>
      </c>
      <c r="P394" s="221">
        <v>26.5</v>
      </c>
      <c r="Q394" s="635">
        <v>64</v>
      </c>
      <c r="R394" s="220">
        <v>44</v>
      </c>
      <c r="S394" s="635">
        <v>112</v>
      </c>
      <c r="T394" s="220">
        <v>112</v>
      </c>
      <c r="U394" s="635">
        <v>70</v>
      </c>
      <c r="V394" s="220">
        <v>66</v>
      </c>
      <c r="W394" s="112">
        <v>42</v>
      </c>
      <c r="X394" s="220">
        <v>46</v>
      </c>
      <c r="Y394" s="11">
        <v>26.3</v>
      </c>
      <c r="Z394" s="636">
        <v>24.9</v>
      </c>
      <c r="AA394" s="12">
        <v>24</v>
      </c>
      <c r="AB394" s="221">
        <v>14.2</v>
      </c>
      <c r="AC394" s="643">
        <v>0.1</v>
      </c>
      <c r="AD394" s="507">
        <v>190</v>
      </c>
      <c r="AE394" s="674">
        <v>0</v>
      </c>
      <c r="AF394" s="639">
        <v>4452</v>
      </c>
      <c r="AG394" s="640">
        <v>2413</v>
      </c>
      <c r="AH394" s="653">
        <v>2196</v>
      </c>
      <c r="AI394" s="80"/>
      <c r="AJ394" s="3" t="s">
        <v>190</v>
      </c>
      <c r="AK394" s="921" t="s">
        <v>311</v>
      </c>
      <c r="AL394" s="11">
        <v>23.4</v>
      </c>
      <c r="AM394" s="221">
        <v>22</v>
      </c>
      <c r="AN394" s="12">
        <v>23.4</v>
      </c>
      <c r="AO394" s="221">
        <v>24.1</v>
      </c>
    </row>
    <row r="395" spans="1:41" x14ac:dyDescent="0.2">
      <c r="A395" s="1065"/>
      <c r="B395" s="391">
        <f>南八幡!B395</f>
        <v>46095</v>
      </c>
      <c r="C395" s="434" t="str">
        <f t="shared" si="143"/>
        <v>(土)</v>
      </c>
      <c r="D395" s="502" t="s">
        <v>405</v>
      </c>
      <c r="E395" s="503"/>
      <c r="F395" s="504">
        <v>8</v>
      </c>
      <c r="G395" s="11">
        <v>10.5</v>
      </c>
      <c r="H395" s="219">
        <v>10</v>
      </c>
      <c r="I395" s="12">
        <v>38.9</v>
      </c>
      <c r="J395" s="221">
        <v>7.4</v>
      </c>
      <c r="K395" s="11">
        <v>9.52</v>
      </c>
      <c r="L395" s="369">
        <v>7.07</v>
      </c>
      <c r="M395" s="112">
        <v>38</v>
      </c>
      <c r="N395" s="220">
        <v>8.6999999999999993</v>
      </c>
      <c r="O395" s="12">
        <v>21.8</v>
      </c>
      <c r="P395" s="221">
        <v>26</v>
      </c>
      <c r="Q395" s="635">
        <v>60</v>
      </c>
      <c r="R395" s="220">
        <v>40</v>
      </c>
      <c r="S395" s="635">
        <v>107</v>
      </c>
      <c r="T395" s="220">
        <v>90</v>
      </c>
      <c r="U395" s="635">
        <v>64</v>
      </c>
      <c r="V395" s="220">
        <v>58</v>
      </c>
      <c r="W395" s="112">
        <v>43</v>
      </c>
      <c r="X395" s="220">
        <v>32</v>
      </c>
      <c r="Y395" s="11">
        <v>29.1</v>
      </c>
      <c r="Z395" s="636">
        <v>22.7</v>
      </c>
      <c r="AA395" s="12">
        <v>26.9</v>
      </c>
      <c r="AB395" s="221">
        <v>12.2</v>
      </c>
      <c r="AC395" s="643">
        <v>0.05</v>
      </c>
      <c r="AD395" s="507">
        <v>190</v>
      </c>
      <c r="AE395" s="674">
        <v>0</v>
      </c>
      <c r="AF395" s="639">
        <v>4677</v>
      </c>
      <c r="AG395" s="640">
        <v>2246</v>
      </c>
      <c r="AH395" s="653">
        <v>1684</v>
      </c>
      <c r="AI395" s="80"/>
      <c r="AJ395" s="3" t="s">
        <v>286</v>
      </c>
      <c r="AK395" s="921" t="s">
        <v>311</v>
      </c>
      <c r="AL395" s="11">
        <v>22.9</v>
      </c>
      <c r="AM395" s="221">
        <v>11.2</v>
      </c>
      <c r="AN395" s="12">
        <v>24</v>
      </c>
      <c r="AO395" s="221">
        <v>10</v>
      </c>
    </row>
    <row r="396" spans="1:41" x14ac:dyDescent="0.2">
      <c r="A396" s="1065"/>
      <c r="B396" s="391">
        <f>南八幡!B396</f>
        <v>46096</v>
      </c>
      <c r="C396" s="434" t="str">
        <f t="shared" si="143"/>
        <v>(日)</v>
      </c>
      <c r="D396" s="502" t="s">
        <v>405</v>
      </c>
      <c r="E396" s="503"/>
      <c r="F396" s="504">
        <v>7</v>
      </c>
      <c r="G396" s="11">
        <v>11.5</v>
      </c>
      <c r="H396" s="219">
        <v>11.5</v>
      </c>
      <c r="I396" s="12">
        <v>39.1</v>
      </c>
      <c r="J396" s="221">
        <v>8.9</v>
      </c>
      <c r="K396" s="11">
        <v>9.57</v>
      </c>
      <c r="L396" s="369">
        <v>7.08</v>
      </c>
      <c r="M396" s="112">
        <v>37.700000000000003</v>
      </c>
      <c r="N396" s="220">
        <v>6.5</v>
      </c>
      <c r="O396" s="12">
        <v>22.3</v>
      </c>
      <c r="P396" s="221">
        <v>25.6</v>
      </c>
      <c r="Q396" s="635">
        <v>58</v>
      </c>
      <c r="R396" s="220">
        <v>42</v>
      </c>
      <c r="S396" s="635">
        <v>104</v>
      </c>
      <c r="T396" s="220">
        <v>106</v>
      </c>
      <c r="U396" s="635">
        <v>62</v>
      </c>
      <c r="V396" s="220">
        <v>66</v>
      </c>
      <c r="W396" s="112">
        <v>42</v>
      </c>
      <c r="X396" s="220">
        <v>40</v>
      </c>
      <c r="Y396" s="11">
        <v>24.9</v>
      </c>
      <c r="Z396" s="636">
        <v>24.9</v>
      </c>
      <c r="AA396" s="12">
        <v>27.2</v>
      </c>
      <c r="AB396" s="221">
        <v>12</v>
      </c>
      <c r="AC396" s="643">
        <v>0.1</v>
      </c>
      <c r="AD396" s="507">
        <v>190</v>
      </c>
      <c r="AE396" s="674">
        <v>0</v>
      </c>
      <c r="AF396" s="639">
        <v>4645</v>
      </c>
      <c r="AG396" s="640">
        <v>2496</v>
      </c>
      <c r="AH396" s="653">
        <v>2074</v>
      </c>
      <c r="AI396" s="80"/>
      <c r="AJ396" s="3" t="s">
        <v>287</v>
      </c>
      <c r="AK396" s="921" t="s">
        <v>311</v>
      </c>
      <c r="AL396" s="454"/>
      <c r="AM396" s="455">
        <v>0.05</v>
      </c>
      <c r="AN396" s="454"/>
      <c r="AO396" s="455">
        <v>0.1</v>
      </c>
    </row>
    <row r="397" spans="1:41" x14ac:dyDescent="0.2">
      <c r="A397" s="1065"/>
      <c r="B397" s="391">
        <f>南八幡!B397</f>
        <v>46097</v>
      </c>
      <c r="C397" s="434" t="str">
        <f t="shared" si="143"/>
        <v>(月)</v>
      </c>
      <c r="D397" s="502" t="s">
        <v>406</v>
      </c>
      <c r="E397" s="503"/>
      <c r="F397" s="504">
        <v>8</v>
      </c>
      <c r="G397" s="11">
        <v>11</v>
      </c>
      <c r="H397" s="219">
        <v>12.5</v>
      </c>
      <c r="I397" s="12">
        <v>38.5</v>
      </c>
      <c r="J397" s="221">
        <v>5.2</v>
      </c>
      <c r="K397" s="11">
        <v>9.59</v>
      </c>
      <c r="L397" s="369">
        <v>6.9</v>
      </c>
      <c r="M397" s="112">
        <v>38.5</v>
      </c>
      <c r="N397" s="220">
        <v>6.4</v>
      </c>
      <c r="O397" s="12">
        <v>20.9</v>
      </c>
      <c r="P397" s="221">
        <v>24.7</v>
      </c>
      <c r="Q397" s="635">
        <v>56</v>
      </c>
      <c r="R397" s="220">
        <v>36</v>
      </c>
      <c r="S397" s="635">
        <v>98</v>
      </c>
      <c r="T397" s="220">
        <v>84</v>
      </c>
      <c r="U397" s="635">
        <v>56</v>
      </c>
      <c r="V397" s="220">
        <v>53</v>
      </c>
      <c r="W397" s="112">
        <v>42</v>
      </c>
      <c r="X397" s="220">
        <v>31</v>
      </c>
      <c r="Y397" s="11">
        <v>22.7</v>
      </c>
      <c r="Z397" s="636">
        <v>23.4</v>
      </c>
      <c r="AA397" s="12">
        <v>27.5</v>
      </c>
      <c r="AB397" s="221">
        <v>10.1</v>
      </c>
      <c r="AC397" s="643">
        <v>0</v>
      </c>
      <c r="AD397" s="507">
        <v>180</v>
      </c>
      <c r="AE397" s="674">
        <v>0</v>
      </c>
      <c r="AF397" s="639">
        <v>4273</v>
      </c>
      <c r="AG397" s="640">
        <v>1964</v>
      </c>
      <c r="AH397" s="653">
        <v>2074</v>
      </c>
      <c r="AI397" s="80"/>
      <c r="AJ397" s="3" t="s">
        <v>191</v>
      </c>
      <c r="AK397" s="921" t="s">
        <v>311</v>
      </c>
      <c r="AL397" s="112" t="s">
        <v>24</v>
      </c>
      <c r="AM397" s="220">
        <v>190</v>
      </c>
      <c r="AN397" s="274">
        <v>180</v>
      </c>
      <c r="AO397" s="220">
        <v>160</v>
      </c>
    </row>
    <row r="398" spans="1:41" x14ac:dyDescent="0.2">
      <c r="A398" s="1065"/>
      <c r="B398" s="391">
        <f>南八幡!B398</f>
        <v>46098</v>
      </c>
      <c r="C398" s="434" t="str">
        <f t="shared" si="143"/>
        <v>(火)</v>
      </c>
      <c r="D398" s="502" t="s">
        <v>405</v>
      </c>
      <c r="E398" s="503"/>
      <c r="F398" s="504">
        <v>9</v>
      </c>
      <c r="G398" s="11">
        <v>11</v>
      </c>
      <c r="H398" s="219">
        <v>12</v>
      </c>
      <c r="I398" s="12">
        <v>34.5</v>
      </c>
      <c r="J398" s="221">
        <v>5.4</v>
      </c>
      <c r="K398" s="11">
        <v>9.65</v>
      </c>
      <c r="L398" s="369">
        <v>6.91</v>
      </c>
      <c r="M398" s="112">
        <v>34.700000000000003</v>
      </c>
      <c r="N398" s="220">
        <v>7.9</v>
      </c>
      <c r="O398" s="12">
        <v>21.5</v>
      </c>
      <c r="P398" s="221">
        <v>24.5</v>
      </c>
      <c r="Q398" s="635">
        <v>50</v>
      </c>
      <c r="R398" s="220">
        <v>38</v>
      </c>
      <c r="S398" s="635">
        <v>82</v>
      </c>
      <c r="T398" s="220">
        <v>94</v>
      </c>
      <c r="U398" s="635">
        <v>46</v>
      </c>
      <c r="V398" s="220">
        <v>52</v>
      </c>
      <c r="W398" s="112">
        <v>36</v>
      </c>
      <c r="X398" s="220">
        <v>42</v>
      </c>
      <c r="Y398" s="11">
        <v>22</v>
      </c>
      <c r="Z398" s="636">
        <v>24.1</v>
      </c>
      <c r="AA398" s="12">
        <v>25</v>
      </c>
      <c r="AB398" s="221">
        <v>10.1</v>
      </c>
      <c r="AC398" s="643">
        <v>0.05</v>
      </c>
      <c r="AD398" s="507">
        <v>170</v>
      </c>
      <c r="AE398" s="674">
        <v>0</v>
      </c>
      <c r="AF398" s="639">
        <v>5138</v>
      </c>
      <c r="AG398" s="640">
        <v>2330</v>
      </c>
      <c r="AH398" s="653">
        <v>1952</v>
      </c>
      <c r="AI398" s="80"/>
      <c r="AJ398" s="3" t="s">
        <v>192</v>
      </c>
      <c r="AK398" s="921" t="s">
        <v>311</v>
      </c>
      <c r="AL398" s="279" t="s">
        <v>24</v>
      </c>
      <c r="AM398" s="270">
        <v>0</v>
      </c>
      <c r="AN398" s="269">
        <v>0.55000000000000004</v>
      </c>
      <c r="AO398" s="270">
        <v>0</v>
      </c>
    </row>
    <row r="399" spans="1:41" x14ac:dyDescent="0.2">
      <c r="A399" s="1065"/>
      <c r="B399" s="391">
        <f>南八幡!B399</f>
        <v>46099</v>
      </c>
      <c r="C399" s="434" t="str">
        <f t="shared" si="143"/>
        <v>(水)</v>
      </c>
      <c r="D399" s="502" t="s">
        <v>405</v>
      </c>
      <c r="E399" s="503"/>
      <c r="F399" s="504">
        <v>11</v>
      </c>
      <c r="G399" s="11">
        <v>12.5</v>
      </c>
      <c r="H399" s="219">
        <v>12.5</v>
      </c>
      <c r="I399" s="12">
        <v>33</v>
      </c>
      <c r="J399" s="221">
        <v>6.3</v>
      </c>
      <c r="K399" s="11">
        <v>9.6</v>
      </c>
      <c r="L399" s="369">
        <v>6.93</v>
      </c>
      <c r="M399" s="112">
        <v>33.5</v>
      </c>
      <c r="N399" s="220">
        <v>8.1</v>
      </c>
      <c r="O399" s="12">
        <v>21.2</v>
      </c>
      <c r="P399" s="221">
        <v>24</v>
      </c>
      <c r="Q399" s="635">
        <v>52</v>
      </c>
      <c r="R399" s="220">
        <v>35</v>
      </c>
      <c r="S399" s="635">
        <v>84</v>
      </c>
      <c r="T399" s="220">
        <v>80</v>
      </c>
      <c r="U399" s="635">
        <v>52</v>
      </c>
      <c r="V399" s="220">
        <v>46</v>
      </c>
      <c r="W399" s="112">
        <v>32</v>
      </c>
      <c r="X399" s="220">
        <v>34</v>
      </c>
      <c r="Y399" s="11">
        <v>25.6</v>
      </c>
      <c r="Z399" s="636">
        <v>26.6</v>
      </c>
      <c r="AA399" s="12">
        <v>24.3</v>
      </c>
      <c r="AB399" s="221">
        <v>10.4</v>
      </c>
      <c r="AC399" s="643">
        <v>0.05</v>
      </c>
      <c r="AD399" s="507">
        <v>180</v>
      </c>
      <c r="AE399" s="674">
        <v>0</v>
      </c>
      <c r="AF399" s="639">
        <v>4459</v>
      </c>
      <c r="AG399" s="640">
        <v>2163</v>
      </c>
      <c r="AH399" s="653">
        <v>1952</v>
      </c>
      <c r="AI399" s="80"/>
      <c r="AJ399" s="3" t="s">
        <v>288</v>
      </c>
      <c r="AK399" s="921" t="s">
        <v>311</v>
      </c>
      <c r="AL399" s="280"/>
      <c r="AM399" s="281"/>
      <c r="AN399" s="267">
        <v>0</v>
      </c>
      <c r="AO399" s="268">
        <v>0</v>
      </c>
    </row>
    <row r="400" spans="1:41" x14ac:dyDescent="0.2">
      <c r="A400" s="1065"/>
      <c r="B400" s="391">
        <f>南八幡!B400</f>
        <v>46100</v>
      </c>
      <c r="C400" s="434" t="str">
        <f t="shared" si="143"/>
        <v>(木)</v>
      </c>
      <c r="D400" s="502" t="s">
        <v>437</v>
      </c>
      <c r="E400" s="503">
        <v>5.9</v>
      </c>
      <c r="F400" s="504">
        <v>17</v>
      </c>
      <c r="G400" s="11">
        <v>14.5</v>
      </c>
      <c r="H400" s="219">
        <v>14</v>
      </c>
      <c r="I400" s="12">
        <v>29.9</v>
      </c>
      <c r="J400" s="221">
        <v>7.7</v>
      </c>
      <c r="K400" s="11">
        <v>9.4600000000000009</v>
      </c>
      <c r="L400" s="369">
        <v>6.92</v>
      </c>
      <c r="M400" s="112">
        <v>32.799999999999997</v>
      </c>
      <c r="N400" s="220">
        <v>9</v>
      </c>
      <c r="O400" s="12">
        <v>22</v>
      </c>
      <c r="P400" s="221">
        <v>24</v>
      </c>
      <c r="Q400" s="635">
        <v>48</v>
      </c>
      <c r="R400" s="220">
        <v>32</v>
      </c>
      <c r="S400" s="635">
        <v>86</v>
      </c>
      <c r="T400" s="220">
        <v>90</v>
      </c>
      <c r="U400" s="635">
        <v>46</v>
      </c>
      <c r="V400" s="220">
        <v>50</v>
      </c>
      <c r="W400" s="112">
        <v>40</v>
      </c>
      <c r="X400" s="220">
        <v>40</v>
      </c>
      <c r="Y400" s="11">
        <v>22.7</v>
      </c>
      <c r="Z400" s="636">
        <v>23.4</v>
      </c>
      <c r="AA400" s="12">
        <v>24.6</v>
      </c>
      <c r="AB400" s="221">
        <v>10.1</v>
      </c>
      <c r="AC400" s="643">
        <v>0.05</v>
      </c>
      <c r="AD400" s="507">
        <v>170</v>
      </c>
      <c r="AE400" s="674">
        <v>0</v>
      </c>
      <c r="AF400" s="639">
        <v>4087</v>
      </c>
      <c r="AG400" s="640">
        <v>1997</v>
      </c>
      <c r="AH400" s="653">
        <v>1830</v>
      </c>
      <c r="AI400" s="80"/>
      <c r="AJ400" s="3" t="s">
        <v>199</v>
      </c>
      <c r="AK400" s="921" t="s">
        <v>311</v>
      </c>
      <c r="AL400" s="11"/>
      <c r="AM400" s="219"/>
      <c r="AN400" s="274">
        <v>34</v>
      </c>
      <c r="AO400" s="286">
        <v>8.1999999999999993</v>
      </c>
    </row>
    <row r="401" spans="1:41" x14ac:dyDescent="0.2">
      <c r="A401" s="1065"/>
      <c r="B401" s="391">
        <f>南八幡!B401</f>
        <v>46101</v>
      </c>
      <c r="C401" s="434" t="str">
        <f t="shared" si="143"/>
        <v>(金)</v>
      </c>
      <c r="D401" s="502" t="s">
        <v>414</v>
      </c>
      <c r="E401" s="503">
        <v>1.4</v>
      </c>
      <c r="F401" s="504">
        <v>10</v>
      </c>
      <c r="G401" s="11">
        <v>13.5</v>
      </c>
      <c r="H401" s="219">
        <v>13.5</v>
      </c>
      <c r="I401" s="12">
        <v>29.1</v>
      </c>
      <c r="J401" s="221">
        <v>6.8</v>
      </c>
      <c r="K401" s="11">
        <v>9.31</v>
      </c>
      <c r="L401" s="369">
        <v>6.82</v>
      </c>
      <c r="M401" s="112">
        <v>32.9</v>
      </c>
      <c r="N401" s="220">
        <v>8.9</v>
      </c>
      <c r="O401" s="12">
        <v>22.8</v>
      </c>
      <c r="P401" s="221">
        <v>24.7</v>
      </c>
      <c r="Q401" s="635">
        <v>56</v>
      </c>
      <c r="R401" s="220">
        <v>33</v>
      </c>
      <c r="S401" s="635">
        <v>81</v>
      </c>
      <c r="T401" s="220">
        <v>82</v>
      </c>
      <c r="U401" s="635">
        <v>50</v>
      </c>
      <c r="V401" s="220">
        <v>51</v>
      </c>
      <c r="W401" s="112">
        <v>31</v>
      </c>
      <c r="X401" s="220">
        <v>31</v>
      </c>
      <c r="Y401" s="11">
        <v>24.9</v>
      </c>
      <c r="Z401" s="636">
        <v>24.9</v>
      </c>
      <c r="AA401" s="12">
        <v>23.7</v>
      </c>
      <c r="AB401" s="221">
        <v>10.1</v>
      </c>
      <c r="AC401" s="643">
        <v>0.05</v>
      </c>
      <c r="AD401" s="507">
        <v>180</v>
      </c>
      <c r="AE401" s="674">
        <v>0</v>
      </c>
      <c r="AF401" s="639">
        <v>4089</v>
      </c>
      <c r="AG401" s="640">
        <v>2329</v>
      </c>
      <c r="AH401" s="653">
        <v>2074</v>
      </c>
      <c r="AI401" s="80"/>
      <c r="AJ401" s="3" t="s">
        <v>289</v>
      </c>
      <c r="AK401" s="921"/>
      <c r="AL401" s="11"/>
      <c r="AM401" s="219"/>
      <c r="AN401" s="136">
        <v>0.88</v>
      </c>
      <c r="AO401" s="224">
        <v>-1.91</v>
      </c>
    </row>
    <row r="402" spans="1:41" x14ac:dyDescent="0.2">
      <c r="A402" s="1065"/>
      <c r="B402" s="391">
        <f>南八幡!B402</f>
        <v>46102</v>
      </c>
      <c r="C402" s="434" t="str">
        <f t="shared" si="143"/>
        <v>(土)</v>
      </c>
      <c r="D402" s="502" t="s">
        <v>405</v>
      </c>
      <c r="E402" s="503"/>
      <c r="F402" s="504">
        <v>5</v>
      </c>
      <c r="G402" s="11">
        <v>12</v>
      </c>
      <c r="H402" s="219">
        <v>12</v>
      </c>
      <c r="I402" s="12">
        <v>30.4</v>
      </c>
      <c r="J402" s="221">
        <v>6.9</v>
      </c>
      <c r="K402" s="11">
        <v>9.2100000000000009</v>
      </c>
      <c r="L402" s="369">
        <v>6.86</v>
      </c>
      <c r="M402" s="112">
        <v>35</v>
      </c>
      <c r="N402" s="220">
        <v>8.6</v>
      </c>
      <c r="O402" s="12">
        <v>23.1</v>
      </c>
      <c r="P402" s="221">
        <v>25.5</v>
      </c>
      <c r="Q402" s="635">
        <v>50</v>
      </c>
      <c r="R402" s="220">
        <v>34</v>
      </c>
      <c r="S402" s="635">
        <v>88</v>
      </c>
      <c r="T402" s="220">
        <v>92</v>
      </c>
      <c r="U402" s="635">
        <v>50</v>
      </c>
      <c r="V402" s="220">
        <v>57</v>
      </c>
      <c r="W402" s="112">
        <v>38</v>
      </c>
      <c r="X402" s="220">
        <v>35</v>
      </c>
      <c r="Y402" s="11">
        <v>24.1</v>
      </c>
      <c r="Z402" s="636">
        <v>24.9</v>
      </c>
      <c r="AA402" s="12">
        <v>27.8</v>
      </c>
      <c r="AB402" s="221">
        <v>12</v>
      </c>
      <c r="AC402" s="643">
        <v>0.1</v>
      </c>
      <c r="AD402" s="507">
        <v>170</v>
      </c>
      <c r="AE402" s="674">
        <v>0</v>
      </c>
      <c r="AF402" s="639">
        <v>4947</v>
      </c>
      <c r="AG402" s="640">
        <v>2177</v>
      </c>
      <c r="AH402" s="653">
        <v>2216</v>
      </c>
      <c r="AI402" s="80"/>
      <c r="AJ402" s="3" t="s">
        <v>14</v>
      </c>
      <c r="AK402" s="921" t="s">
        <v>311</v>
      </c>
      <c r="AL402" s="136">
        <v>14</v>
      </c>
      <c r="AM402" s="224">
        <v>5.4</v>
      </c>
      <c r="AN402" s="136">
        <v>11</v>
      </c>
      <c r="AO402" s="224">
        <v>5</v>
      </c>
    </row>
    <row r="403" spans="1:41" x14ac:dyDescent="0.2">
      <c r="A403" s="1065"/>
      <c r="B403" s="391">
        <f>南八幡!B403</f>
        <v>46103</v>
      </c>
      <c r="C403" s="434" t="str">
        <f t="shared" si="143"/>
        <v>(日)</v>
      </c>
      <c r="D403" s="502" t="s">
        <v>405</v>
      </c>
      <c r="E403" s="503"/>
      <c r="F403" s="504">
        <v>5</v>
      </c>
      <c r="G403" s="11">
        <v>13</v>
      </c>
      <c r="H403" s="219">
        <v>12</v>
      </c>
      <c r="I403" s="12">
        <v>28.9</v>
      </c>
      <c r="J403" s="221">
        <v>5.7</v>
      </c>
      <c r="K403" s="11">
        <v>9.48</v>
      </c>
      <c r="L403" s="369">
        <v>6.86</v>
      </c>
      <c r="M403" s="112">
        <v>35.9</v>
      </c>
      <c r="N403" s="220">
        <v>7.2</v>
      </c>
      <c r="O403" s="12">
        <v>20.9</v>
      </c>
      <c r="P403" s="221">
        <v>24.6</v>
      </c>
      <c r="Q403" s="635">
        <v>56</v>
      </c>
      <c r="R403" s="220">
        <v>36</v>
      </c>
      <c r="S403" s="635">
        <v>80</v>
      </c>
      <c r="T403" s="220">
        <v>86</v>
      </c>
      <c r="U403" s="635">
        <v>48</v>
      </c>
      <c r="V403" s="220">
        <v>54</v>
      </c>
      <c r="W403" s="112">
        <v>32</v>
      </c>
      <c r="X403" s="220">
        <v>32</v>
      </c>
      <c r="Y403" s="11">
        <v>23.4</v>
      </c>
      <c r="Z403" s="636">
        <v>24.1</v>
      </c>
      <c r="AA403" s="12">
        <v>24.5</v>
      </c>
      <c r="AB403" s="221">
        <v>12</v>
      </c>
      <c r="AC403" s="643">
        <v>0</v>
      </c>
      <c r="AD403" s="507">
        <v>170</v>
      </c>
      <c r="AE403" s="674">
        <v>0</v>
      </c>
      <c r="AF403" s="639">
        <v>5203</v>
      </c>
      <c r="AG403" s="640">
        <v>2163</v>
      </c>
      <c r="AH403" s="653">
        <v>2074</v>
      </c>
      <c r="AI403" s="80"/>
      <c r="AJ403" s="3" t="s">
        <v>15</v>
      </c>
      <c r="AK403" s="921" t="s">
        <v>311</v>
      </c>
      <c r="AL403" s="136">
        <v>7.7</v>
      </c>
      <c r="AM403" s="224">
        <v>3</v>
      </c>
      <c r="AN403" s="13"/>
      <c r="AO403" s="223"/>
    </row>
    <row r="404" spans="1:41" x14ac:dyDescent="0.2">
      <c r="A404" s="1065"/>
      <c r="B404" s="391">
        <f>南八幡!B404</f>
        <v>46104</v>
      </c>
      <c r="C404" s="434" t="str">
        <f t="shared" si="143"/>
        <v>(月)</v>
      </c>
      <c r="D404" s="502" t="s">
        <v>414</v>
      </c>
      <c r="E404" s="503">
        <v>0.5</v>
      </c>
      <c r="F404" s="504">
        <v>9</v>
      </c>
      <c r="G404" s="11">
        <v>13</v>
      </c>
      <c r="H404" s="219">
        <v>13</v>
      </c>
      <c r="I404" s="12">
        <v>24.3</v>
      </c>
      <c r="J404" s="221">
        <v>4.7</v>
      </c>
      <c r="K404" s="11">
        <v>9.59</v>
      </c>
      <c r="L404" s="369">
        <v>6.94</v>
      </c>
      <c r="M404" s="112">
        <v>30.3</v>
      </c>
      <c r="N404" s="220">
        <v>6.1</v>
      </c>
      <c r="O404" s="12">
        <v>22.8</v>
      </c>
      <c r="P404" s="221">
        <v>25.1</v>
      </c>
      <c r="Q404" s="635">
        <v>50</v>
      </c>
      <c r="R404" s="220">
        <v>34</v>
      </c>
      <c r="S404" s="635">
        <v>86</v>
      </c>
      <c r="T404" s="220">
        <v>82</v>
      </c>
      <c r="U404" s="635">
        <v>48</v>
      </c>
      <c r="V404" s="220">
        <v>51</v>
      </c>
      <c r="W404" s="112">
        <v>38</v>
      </c>
      <c r="X404" s="220">
        <v>31</v>
      </c>
      <c r="Y404" s="11">
        <v>23.4</v>
      </c>
      <c r="Z404" s="636">
        <v>24.1</v>
      </c>
      <c r="AA404" s="12">
        <v>24</v>
      </c>
      <c r="AB404" s="221">
        <v>10</v>
      </c>
      <c r="AC404" s="643">
        <v>0.1</v>
      </c>
      <c r="AD404" s="507">
        <v>160</v>
      </c>
      <c r="AE404" s="674">
        <v>0</v>
      </c>
      <c r="AF404" s="639">
        <v>4567</v>
      </c>
      <c r="AG404" s="640">
        <v>2247</v>
      </c>
      <c r="AH404" s="653">
        <v>1540</v>
      </c>
      <c r="AI404" s="80"/>
      <c r="AJ404" s="3" t="s">
        <v>193</v>
      </c>
      <c r="AK404" s="921" t="s">
        <v>311</v>
      </c>
      <c r="AL404" s="136">
        <v>15</v>
      </c>
      <c r="AM404" s="224">
        <v>12</v>
      </c>
      <c r="AN404" s="13"/>
      <c r="AO404" s="223"/>
    </row>
    <row r="405" spans="1:41" x14ac:dyDescent="0.2">
      <c r="A405" s="1065"/>
      <c r="B405" s="391">
        <f>南八幡!B405</f>
        <v>46105</v>
      </c>
      <c r="C405" s="434" t="str">
        <f t="shared" si="143"/>
        <v>(火)</v>
      </c>
      <c r="D405" s="502" t="s">
        <v>405</v>
      </c>
      <c r="E405" s="503"/>
      <c r="F405" s="504">
        <v>9</v>
      </c>
      <c r="G405" s="11">
        <v>14</v>
      </c>
      <c r="H405" s="219">
        <v>13</v>
      </c>
      <c r="I405" s="12">
        <v>22.6</v>
      </c>
      <c r="J405" s="221">
        <v>6.3</v>
      </c>
      <c r="K405" s="11">
        <v>9.34</v>
      </c>
      <c r="L405" s="369">
        <v>6.82</v>
      </c>
      <c r="M405" s="112">
        <v>29.7</v>
      </c>
      <c r="N405" s="220">
        <v>8.6999999999999993</v>
      </c>
      <c r="O405" s="12">
        <v>21.5</v>
      </c>
      <c r="P405" s="221">
        <v>24.9</v>
      </c>
      <c r="Q405" s="635">
        <v>57</v>
      </c>
      <c r="R405" s="220">
        <v>44</v>
      </c>
      <c r="S405" s="635">
        <v>86</v>
      </c>
      <c r="T405" s="220">
        <v>88</v>
      </c>
      <c r="U405" s="635">
        <v>51</v>
      </c>
      <c r="V405" s="220">
        <v>52</v>
      </c>
      <c r="W405" s="112">
        <v>35</v>
      </c>
      <c r="X405" s="220">
        <v>36</v>
      </c>
      <c r="Y405" s="11">
        <v>25.6</v>
      </c>
      <c r="Z405" s="636">
        <v>25.6</v>
      </c>
      <c r="AA405" s="12">
        <v>22.4</v>
      </c>
      <c r="AB405" s="221">
        <v>13.6</v>
      </c>
      <c r="AC405" s="643">
        <v>0.1</v>
      </c>
      <c r="AD405" s="507">
        <v>160</v>
      </c>
      <c r="AE405" s="674">
        <v>0</v>
      </c>
      <c r="AF405" s="639">
        <v>3901</v>
      </c>
      <c r="AG405" s="640">
        <v>2235</v>
      </c>
      <c r="AH405" s="653">
        <v>2074</v>
      </c>
      <c r="AI405" s="80"/>
      <c r="AJ405" s="3" t="s">
        <v>16</v>
      </c>
      <c r="AK405" s="921" t="s">
        <v>311</v>
      </c>
      <c r="AL405" s="303">
        <v>0</v>
      </c>
      <c r="AM405" s="304">
        <v>0.25</v>
      </c>
      <c r="AN405" s="282"/>
      <c r="AO405" s="283"/>
    </row>
    <row r="406" spans="1:41" x14ac:dyDescent="0.2">
      <c r="A406" s="1065"/>
      <c r="B406" s="391">
        <f>南八幡!B406</f>
        <v>46106</v>
      </c>
      <c r="C406" s="434" t="str">
        <f t="shared" si="143"/>
        <v>(水)</v>
      </c>
      <c r="D406" s="502" t="s">
        <v>442</v>
      </c>
      <c r="E406" s="503">
        <v>4.7</v>
      </c>
      <c r="F406" s="504">
        <v>10</v>
      </c>
      <c r="G406" s="11">
        <v>13.5</v>
      </c>
      <c r="H406" s="219">
        <v>15</v>
      </c>
      <c r="I406" s="12">
        <v>21</v>
      </c>
      <c r="J406" s="221">
        <v>6</v>
      </c>
      <c r="K406" s="11">
        <v>9.56</v>
      </c>
      <c r="L406" s="369">
        <v>6.97</v>
      </c>
      <c r="M406" s="112">
        <v>28.8</v>
      </c>
      <c r="N406" s="220">
        <v>8.6999999999999993</v>
      </c>
      <c r="O406" s="12">
        <v>23.3</v>
      </c>
      <c r="P406" s="221">
        <v>25.9</v>
      </c>
      <c r="Q406" s="635">
        <v>54</v>
      </c>
      <c r="R406" s="220">
        <v>40</v>
      </c>
      <c r="S406" s="635">
        <v>82</v>
      </c>
      <c r="T406" s="220">
        <v>88</v>
      </c>
      <c r="U406" s="635">
        <v>50</v>
      </c>
      <c r="V406" s="220">
        <v>52</v>
      </c>
      <c r="W406" s="112">
        <v>32</v>
      </c>
      <c r="X406" s="220">
        <v>36</v>
      </c>
      <c r="Y406" s="11">
        <v>24.1</v>
      </c>
      <c r="Z406" s="636">
        <v>28.8</v>
      </c>
      <c r="AA406" s="12">
        <v>21.2</v>
      </c>
      <c r="AB406" s="221">
        <v>11.7</v>
      </c>
      <c r="AC406" s="643">
        <v>0</v>
      </c>
      <c r="AD406" s="507">
        <v>170</v>
      </c>
      <c r="AE406" s="674">
        <v>0</v>
      </c>
      <c r="AF406" s="639">
        <v>3902</v>
      </c>
      <c r="AG406" s="640">
        <v>2496</v>
      </c>
      <c r="AH406" s="653">
        <v>1952</v>
      </c>
      <c r="AI406" s="80"/>
      <c r="AJ406" s="3" t="s">
        <v>195</v>
      </c>
      <c r="AK406" s="921" t="s">
        <v>311</v>
      </c>
      <c r="AL406" s="138">
        <v>2.5</v>
      </c>
      <c r="AM406" s="225">
        <v>1.7</v>
      </c>
      <c r="AN406" s="13"/>
      <c r="AO406" s="223"/>
    </row>
    <row r="407" spans="1:41" x14ac:dyDescent="0.2">
      <c r="A407" s="1065"/>
      <c r="B407" s="391">
        <f>南八幡!B407</f>
        <v>46107</v>
      </c>
      <c r="C407" s="434" t="str">
        <f t="shared" si="143"/>
        <v>(木)</v>
      </c>
      <c r="D407" s="502" t="s">
        <v>404</v>
      </c>
      <c r="E407" s="503">
        <v>17</v>
      </c>
      <c r="F407" s="504">
        <v>11</v>
      </c>
      <c r="G407" s="11">
        <v>14</v>
      </c>
      <c r="H407" s="219">
        <v>14.5</v>
      </c>
      <c r="I407" s="12">
        <v>23.5</v>
      </c>
      <c r="J407" s="221">
        <v>6</v>
      </c>
      <c r="K407" s="11">
        <v>9.2100000000000009</v>
      </c>
      <c r="L407" s="369">
        <v>6.97</v>
      </c>
      <c r="M407" s="112">
        <v>25</v>
      </c>
      <c r="N407" s="220">
        <v>8.6999999999999993</v>
      </c>
      <c r="O407" s="12">
        <v>21.8</v>
      </c>
      <c r="P407" s="221">
        <v>25</v>
      </c>
      <c r="Q407" s="635">
        <v>60</v>
      </c>
      <c r="R407" s="220">
        <v>42</v>
      </c>
      <c r="S407" s="635">
        <v>84</v>
      </c>
      <c r="T407" s="220">
        <v>90</v>
      </c>
      <c r="U407" s="635">
        <v>50</v>
      </c>
      <c r="V407" s="220">
        <v>50</v>
      </c>
      <c r="W407" s="112">
        <v>34</v>
      </c>
      <c r="X407" s="220">
        <v>40</v>
      </c>
      <c r="Y407" s="11">
        <v>24.1</v>
      </c>
      <c r="Z407" s="636">
        <v>24.9</v>
      </c>
      <c r="AA407" s="12">
        <v>21.5</v>
      </c>
      <c r="AB407" s="221">
        <v>11.7</v>
      </c>
      <c r="AC407" s="643">
        <v>0</v>
      </c>
      <c r="AD407" s="507">
        <v>190</v>
      </c>
      <c r="AE407" s="674">
        <v>0</v>
      </c>
      <c r="AF407" s="639">
        <v>4088</v>
      </c>
      <c r="AG407" s="640">
        <v>1997</v>
      </c>
      <c r="AH407" s="653">
        <v>1952</v>
      </c>
      <c r="AI407" s="80"/>
      <c r="AJ407" s="3" t="s">
        <v>196</v>
      </c>
      <c r="AK407" s="921" t="s">
        <v>311</v>
      </c>
      <c r="AL407" s="305">
        <v>0.13</v>
      </c>
      <c r="AM407" s="306">
        <v>0</v>
      </c>
      <c r="AN407" s="284"/>
      <c r="AO407" s="285"/>
    </row>
    <row r="408" spans="1:41" x14ac:dyDescent="0.2">
      <c r="A408" s="1065"/>
      <c r="B408" s="391">
        <f>南八幡!B408</f>
        <v>46108</v>
      </c>
      <c r="C408" s="434" t="str">
        <f t="shared" si="143"/>
        <v>(金)</v>
      </c>
      <c r="D408" s="536" t="s">
        <v>438</v>
      </c>
      <c r="E408" s="537">
        <v>0.1</v>
      </c>
      <c r="F408" s="538">
        <v>14</v>
      </c>
      <c r="G408" s="307">
        <v>14.5</v>
      </c>
      <c r="H408" s="539">
        <v>15</v>
      </c>
      <c r="I408" s="540">
        <v>21</v>
      </c>
      <c r="J408" s="541">
        <v>5.8</v>
      </c>
      <c r="K408" s="307">
        <v>9.24</v>
      </c>
      <c r="L408" s="675">
        <v>7.07</v>
      </c>
      <c r="M408" s="676">
        <v>40.6</v>
      </c>
      <c r="N408" s="542">
        <v>6.1</v>
      </c>
      <c r="O408" s="540">
        <v>23.2</v>
      </c>
      <c r="P408" s="541">
        <v>23.7</v>
      </c>
      <c r="Q408" s="677">
        <v>60</v>
      </c>
      <c r="R408" s="542">
        <v>46</v>
      </c>
      <c r="S408" s="677">
        <v>94</v>
      </c>
      <c r="T408" s="542">
        <v>92</v>
      </c>
      <c r="U408" s="677">
        <v>52</v>
      </c>
      <c r="V408" s="542">
        <v>60</v>
      </c>
      <c r="W408" s="676">
        <v>42</v>
      </c>
      <c r="X408" s="542">
        <v>32</v>
      </c>
      <c r="Y408" s="307">
        <v>27</v>
      </c>
      <c r="Z408" s="678">
        <v>24.1</v>
      </c>
      <c r="AA408" s="540">
        <v>20.9</v>
      </c>
      <c r="AB408" s="541">
        <v>11.1</v>
      </c>
      <c r="AC408" s="679">
        <v>0.1</v>
      </c>
      <c r="AD408" s="544">
        <v>180</v>
      </c>
      <c r="AE408" s="674">
        <v>0</v>
      </c>
      <c r="AF408" s="577">
        <v>4830</v>
      </c>
      <c r="AG408" s="681">
        <v>1747</v>
      </c>
      <c r="AH408" s="308">
        <v>2196</v>
      </c>
      <c r="AI408" s="80"/>
      <c r="AJ408" s="3" t="s">
        <v>197</v>
      </c>
      <c r="AK408" s="921" t="s">
        <v>311</v>
      </c>
      <c r="AL408" s="136">
        <v>26</v>
      </c>
      <c r="AM408" s="224">
        <v>53</v>
      </c>
      <c r="AN408" s="11"/>
      <c r="AO408" s="219"/>
    </row>
    <row r="409" spans="1:41" x14ac:dyDescent="0.2">
      <c r="A409" s="1065"/>
      <c r="B409" s="391">
        <f>南八幡!B409</f>
        <v>46109</v>
      </c>
      <c r="C409" s="434" t="str">
        <f t="shared" si="143"/>
        <v>(土)</v>
      </c>
      <c r="D409" s="536" t="s">
        <v>416</v>
      </c>
      <c r="E409" s="537">
        <v>3.5</v>
      </c>
      <c r="F409" s="538">
        <v>13</v>
      </c>
      <c r="G409" s="307">
        <v>15.5</v>
      </c>
      <c r="H409" s="539">
        <v>14.5</v>
      </c>
      <c r="I409" s="540">
        <v>21</v>
      </c>
      <c r="J409" s="541">
        <v>6.9</v>
      </c>
      <c r="K409" s="307">
        <v>8.52</v>
      </c>
      <c r="L409" s="675">
        <v>7.14</v>
      </c>
      <c r="M409" s="676">
        <v>19.100000000000001</v>
      </c>
      <c r="N409" s="542">
        <v>7.4</v>
      </c>
      <c r="O409" s="540">
        <v>28.2</v>
      </c>
      <c r="P409" s="541">
        <v>32</v>
      </c>
      <c r="Q409" s="677">
        <v>79</v>
      </c>
      <c r="R409" s="542">
        <v>57</v>
      </c>
      <c r="S409" s="677">
        <v>109</v>
      </c>
      <c r="T409" s="542">
        <v>108</v>
      </c>
      <c r="U409" s="677">
        <v>66</v>
      </c>
      <c r="V409" s="542">
        <v>65</v>
      </c>
      <c r="W409" s="676">
        <v>43</v>
      </c>
      <c r="X409" s="542">
        <v>43</v>
      </c>
      <c r="Y409" s="307">
        <v>29.5</v>
      </c>
      <c r="Z409" s="678">
        <v>32</v>
      </c>
      <c r="AA409" s="540">
        <v>16.3</v>
      </c>
      <c r="AB409" s="541">
        <v>12.6</v>
      </c>
      <c r="AC409" s="679">
        <v>0.05</v>
      </c>
      <c r="AD409" s="544">
        <v>190</v>
      </c>
      <c r="AE409" s="674">
        <v>0</v>
      </c>
      <c r="AF409" s="577">
        <v>4789</v>
      </c>
      <c r="AG409" s="681">
        <v>1737</v>
      </c>
      <c r="AH409" s="308">
        <v>1952</v>
      </c>
      <c r="AI409" s="80"/>
      <c r="AJ409" s="3" t="s">
        <v>17</v>
      </c>
      <c r="AK409" s="921" t="s">
        <v>311</v>
      </c>
      <c r="AL409" s="136">
        <v>3.6</v>
      </c>
      <c r="AM409" s="224">
        <v>4.4000000000000004</v>
      </c>
      <c r="AN409" s="11"/>
      <c r="AO409" s="219"/>
    </row>
    <row r="410" spans="1:41" x14ac:dyDescent="0.2">
      <c r="A410" s="1065"/>
      <c r="B410" s="391">
        <f>南八幡!B410</f>
        <v>46110</v>
      </c>
      <c r="C410" s="434" t="str">
        <f t="shared" si="143"/>
        <v>(日)</v>
      </c>
      <c r="D410" s="536" t="s">
        <v>405</v>
      </c>
      <c r="E410" s="537"/>
      <c r="F410" s="538">
        <v>15</v>
      </c>
      <c r="G410" s="307">
        <v>17</v>
      </c>
      <c r="H410" s="539">
        <v>15.5</v>
      </c>
      <c r="I410" s="540">
        <v>16.899999999999999</v>
      </c>
      <c r="J410" s="541">
        <v>7.2</v>
      </c>
      <c r="K410" s="307">
        <v>9.32</v>
      </c>
      <c r="L410" s="675">
        <v>7.13</v>
      </c>
      <c r="M410" s="676">
        <v>22.2</v>
      </c>
      <c r="N410" s="542">
        <v>8.8000000000000007</v>
      </c>
      <c r="O410" s="540">
        <v>25.7</v>
      </c>
      <c r="P410" s="541">
        <v>27.7</v>
      </c>
      <c r="Q410" s="677">
        <v>69</v>
      </c>
      <c r="R410" s="542">
        <v>50</v>
      </c>
      <c r="S410" s="677">
        <v>91</v>
      </c>
      <c r="T410" s="542">
        <v>108</v>
      </c>
      <c r="U410" s="677">
        <v>56</v>
      </c>
      <c r="V410" s="542">
        <v>62</v>
      </c>
      <c r="W410" s="676">
        <v>35</v>
      </c>
      <c r="X410" s="542">
        <v>46</v>
      </c>
      <c r="Y410" s="307">
        <v>31.2</v>
      </c>
      <c r="Z410" s="678">
        <v>29.1</v>
      </c>
      <c r="AA410" s="540">
        <v>18.600000000000001</v>
      </c>
      <c r="AB410" s="541">
        <v>12</v>
      </c>
      <c r="AC410" s="679">
        <v>0</v>
      </c>
      <c r="AD410" s="544">
        <v>200</v>
      </c>
      <c r="AE410" s="674">
        <v>0</v>
      </c>
      <c r="AF410" s="577">
        <v>5017</v>
      </c>
      <c r="AG410" s="681">
        <v>1664</v>
      </c>
      <c r="AH410" s="308">
        <v>1952</v>
      </c>
      <c r="AI410" s="80"/>
      <c r="AJ410" s="3"/>
      <c r="AK410" s="925"/>
      <c r="AL410" s="11"/>
      <c r="AM410" s="219"/>
      <c r="AN410" s="354"/>
      <c r="AO410" s="219"/>
    </row>
    <row r="411" spans="1:41" x14ac:dyDescent="0.2">
      <c r="A411" s="1065"/>
      <c r="B411" s="391">
        <f>南八幡!B411</f>
        <v>46111</v>
      </c>
      <c r="C411" s="434" t="str">
        <f t="shared" si="143"/>
        <v>(月)</v>
      </c>
      <c r="D411" s="536" t="s">
        <v>406</v>
      </c>
      <c r="E411" s="537"/>
      <c r="F411" s="538">
        <v>14</v>
      </c>
      <c r="G411" s="307">
        <v>16.5</v>
      </c>
      <c r="H411" s="539">
        <v>17.5</v>
      </c>
      <c r="I411" s="540">
        <v>19.2</v>
      </c>
      <c r="J411" s="541">
        <v>7.9</v>
      </c>
      <c r="K411" s="307">
        <v>9.24</v>
      </c>
      <c r="L411" s="675">
        <v>7.13</v>
      </c>
      <c r="M411" s="676">
        <v>26.3</v>
      </c>
      <c r="N411" s="542">
        <v>10.1</v>
      </c>
      <c r="O411" s="540">
        <v>26.4</v>
      </c>
      <c r="P411" s="541">
        <v>27.1</v>
      </c>
      <c r="Q411" s="677">
        <v>67</v>
      </c>
      <c r="R411" s="542">
        <v>48</v>
      </c>
      <c r="S411" s="677">
        <v>94</v>
      </c>
      <c r="T411" s="542">
        <v>110</v>
      </c>
      <c r="U411" s="677">
        <v>57</v>
      </c>
      <c r="V411" s="542">
        <v>58</v>
      </c>
      <c r="W411" s="676">
        <v>37</v>
      </c>
      <c r="X411" s="542">
        <v>52</v>
      </c>
      <c r="Y411" s="307">
        <v>28.4</v>
      </c>
      <c r="Z411" s="678">
        <v>27.7</v>
      </c>
      <c r="AA411" s="540">
        <v>19.899999999999999</v>
      </c>
      <c r="AB411" s="541">
        <v>12.6</v>
      </c>
      <c r="AC411" s="679">
        <v>0</v>
      </c>
      <c r="AD411" s="544">
        <v>210</v>
      </c>
      <c r="AE411" s="674">
        <v>0</v>
      </c>
      <c r="AF411" s="577">
        <v>4448</v>
      </c>
      <c r="AG411" s="681">
        <v>1997</v>
      </c>
      <c r="AH411" s="308">
        <v>1952</v>
      </c>
      <c r="AI411" s="80"/>
      <c r="AJ411" s="288"/>
      <c r="AK411" s="925"/>
      <c r="AL411" s="368"/>
      <c r="AM411" s="298"/>
      <c r="AN411" s="354"/>
      <c r="AO411" s="219"/>
    </row>
    <row r="412" spans="1:41" x14ac:dyDescent="0.2">
      <c r="A412" s="1065"/>
      <c r="B412" s="391">
        <f>南八幡!B412</f>
        <v>46112</v>
      </c>
      <c r="C412" s="434" t="str">
        <f t="shared" si="143"/>
        <v>(火)</v>
      </c>
      <c r="D412" s="573" t="s">
        <v>415</v>
      </c>
      <c r="E412" s="526">
        <v>7.1</v>
      </c>
      <c r="F412" s="564">
        <v>18</v>
      </c>
      <c r="G412" s="368">
        <v>18</v>
      </c>
      <c r="H412" s="298">
        <v>18</v>
      </c>
      <c r="I412" s="566">
        <v>23.6</v>
      </c>
      <c r="J412" s="565">
        <v>7.2</v>
      </c>
      <c r="K412" s="368">
        <v>9.35</v>
      </c>
      <c r="L412" s="371">
        <v>7.13</v>
      </c>
      <c r="M412" s="688">
        <v>30.8</v>
      </c>
      <c r="N412" s="567">
        <v>8.9</v>
      </c>
      <c r="O412" s="566">
        <v>24.9</v>
      </c>
      <c r="P412" s="565">
        <v>27.3</v>
      </c>
      <c r="Q412" s="689">
        <v>60</v>
      </c>
      <c r="R412" s="567">
        <v>49</v>
      </c>
      <c r="S412" s="689">
        <v>88</v>
      </c>
      <c r="T412" s="567">
        <v>92</v>
      </c>
      <c r="U412" s="689">
        <v>52</v>
      </c>
      <c r="V412" s="567">
        <v>60</v>
      </c>
      <c r="W412" s="688">
        <v>36</v>
      </c>
      <c r="X412" s="567">
        <v>32</v>
      </c>
      <c r="Y412" s="368">
        <v>25.6</v>
      </c>
      <c r="Z412" s="690">
        <v>24.9</v>
      </c>
      <c r="AA412" s="566">
        <v>22.9</v>
      </c>
      <c r="AB412" s="565">
        <v>10.7</v>
      </c>
      <c r="AC412" s="691">
        <v>0.05</v>
      </c>
      <c r="AD412" s="569">
        <v>210</v>
      </c>
      <c r="AE412" s="692">
        <v>0</v>
      </c>
      <c r="AF412" s="574">
        <v>4645</v>
      </c>
      <c r="AG412" s="693">
        <v>2080</v>
      </c>
      <c r="AH412" s="743">
        <v>1684</v>
      </c>
      <c r="AI412" s="80"/>
      <c r="AJ412" s="102" t="s">
        <v>237</v>
      </c>
      <c r="AK412" s="747"/>
      <c r="AL412" s="105"/>
      <c r="AM412" s="105"/>
      <c r="AN412" s="105"/>
      <c r="AO412" s="748"/>
    </row>
    <row r="413" spans="1:41" x14ac:dyDescent="0.2">
      <c r="A413" s="1065"/>
      <c r="B413" s="1083" t="s">
        <v>238</v>
      </c>
      <c r="C413" s="1046"/>
      <c r="D413" s="508"/>
      <c r="E413" s="493">
        <f>MAX(E382:E412)</f>
        <v>35.700000000000003</v>
      </c>
      <c r="F413" s="509">
        <f t="shared" ref="F413:AH413" si="144">IF(COUNT(F382:F412)=0,"",MAX(F382:F412))</f>
        <v>18</v>
      </c>
      <c r="G413" s="10">
        <f t="shared" si="144"/>
        <v>18</v>
      </c>
      <c r="H413" s="218">
        <f t="shared" si="144"/>
        <v>18</v>
      </c>
      <c r="I413" s="495">
        <f t="shared" si="144"/>
        <v>47.8</v>
      </c>
      <c r="J413" s="496">
        <f t="shared" si="144"/>
        <v>10.6</v>
      </c>
      <c r="K413" s="10">
        <f t="shared" si="144"/>
        <v>9.65</v>
      </c>
      <c r="L413" s="644">
        <f t="shared" si="144"/>
        <v>7.18</v>
      </c>
      <c r="M413" s="628">
        <f>IF(COUNT(M382:M412)=0,"",MAX(M382:M412))</f>
        <v>59.9</v>
      </c>
      <c r="N413" s="627">
        <f>IF(COUNT(N382:N412)=0,"",MAX(N382:N412))</f>
        <v>12.2</v>
      </c>
      <c r="O413" s="495">
        <f t="shared" si="144"/>
        <v>28.6</v>
      </c>
      <c r="P413" s="496">
        <f t="shared" si="144"/>
        <v>32</v>
      </c>
      <c r="Q413" s="627">
        <f t="shared" ref="Q413:AC413" si="145">IF(COUNT(Q382:Q412)=0,"",MAX(Q382:Q412))</f>
        <v>79</v>
      </c>
      <c r="R413" s="497">
        <f t="shared" si="145"/>
        <v>57</v>
      </c>
      <c r="S413" s="627">
        <f t="shared" si="145"/>
        <v>112</v>
      </c>
      <c r="T413" s="497">
        <f t="shared" si="145"/>
        <v>112</v>
      </c>
      <c r="U413" s="628">
        <f t="shared" si="145"/>
        <v>70</v>
      </c>
      <c r="V413" s="497">
        <f t="shared" si="145"/>
        <v>66</v>
      </c>
      <c r="W413" s="628">
        <f t="shared" si="145"/>
        <v>52</v>
      </c>
      <c r="X413" s="497">
        <f t="shared" si="145"/>
        <v>52</v>
      </c>
      <c r="Y413" s="629">
        <f t="shared" si="145"/>
        <v>31.2</v>
      </c>
      <c r="Z413" s="218">
        <f t="shared" si="145"/>
        <v>32</v>
      </c>
      <c r="AA413" s="10">
        <f t="shared" si="145"/>
        <v>27.8</v>
      </c>
      <c r="AB413" s="629">
        <f t="shared" si="145"/>
        <v>14.2</v>
      </c>
      <c r="AC413" s="647">
        <f t="shared" si="145"/>
        <v>0.1</v>
      </c>
      <c r="AD413" s="513">
        <f t="shared" si="144"/>
        <v>220</v>
      </c>
      <c r="AE413" s="648">
        <f t="shared" si="144"/>
        <v>0</v>
      </c>
      <c r="AF413" s="736">
        <f>IF(COUNT(AF382:AF412)=0,"",MAX(AF382:AF412))</f>
        <v>5203</v>
      </c>
      <c r="AG413" s="737">
        <f>IF(COUNT(AG382:AG412)=0,"",MAX(AG382:AG412))</f>
        <v>2496</v>
      </c>
      <c r="AH413" s="683">
        <f t="shared" si="144"/>
        <v>2216</v>
      </c>
      <c r="AI413" s="83"/>
      <c r="AJ413" s="749" t="s">
        <v>302</v>
      </c>
      <c r="AK413" s="750"/>
      <c r="AL413" s="750"/>
      <c r="AM413" s="750"/>
      <c r="AN413" s="750"/>
      <c r="AO413" s="751"/>
    </row>
    <row r="414" spans="1:41" x14ac:dyDescent="0.2">
      <c r="A414" s="1065"/>
      <c r="B414" s="1082" t="s">
        <v>239</v>
      </c>
      <c r="C414" s="1048"/>
      <c r="D414" s="229"/>
      <c r="E414" s="230"/>
      <c r="F414" s="516">
        <f t="shared" ref="F414:AE414" si="146">IF(COUNT(F382:F412)=0,"",MIN(F382:F412))</f>
        <v>4</v>
      </c>
      <c r="G414" s="11">
        <f t="shared" si="146"/>
        <v>9</v>
      </c>
      <c r="H414" s="219">
        <f t="shared" si="146"/>
        <v>8.5</v>
      </c>
      <c r="I414" s="12">
        <f t="shared" si="146"/>
        <v>16.899999999999999</v>
      </c>
      <c r="J414" s="221">
        <f t="shared" si="146"/>
        <v>4.7</v>
      </c>
      <c r="K414" s="11">
        <f t="shared" si="146"/>
        <v>8.4499999999999993</v>
      </c>
      <c r="L414" s="369">
        <f t="shared" si="146"/>
        <v>6.82</v>
      </c>
      <c r="M414" s="112">
        <f>IF(COUNT(M382:M412)=0,"",MIN(M382:M412))</f>
        <v>19.100000000000001</v>
      </c>
      <c r="N414" s="635">
        <f>IF(COUNT(N382:N412)=0,"",MIN(N382:N412))</f>
        <v>6.1</v>
      </c>
      <c r="O414" s="12">
        <f t="shared" si="146"/>
        <v>20.9</v>
      </c>
      <c r="P414" s="221">
        <f t="shared" si="146"/>
        <v>23.7</v>
      </c>
      <c r="Q414" s="635">
        <f t="shared" ref="Q414:AC414" si="147">IF(COUNT(Q382:Q412)=0,"",MIN(Q382:Q412))</f>
        <v>48</v>
      </c>
      <c r="R414" s="220">
        <f t="shared" si="147"/>
        <v>32</v>
      </c>
      <c r="S414" s="635">
        <f t="shared" si="147"/>
        <v>80</v>
      </c>
      <c r="T414" s="220">
        <f t="shared" si="147"/>
        <v>80</v>
      </c>
      <c r="U414" s="112">
        <f t="shared" si="147"/>
        <v>46</v>
      </c>
      <c r="V414" s="220">
        <f t="shared" si="147"/>
        <v>46</v>
      </c>
      <c r="W414" s="112">
        <f t="shared" si="147"/>
        <v>27</v>
      </c>
      <c r="X414" s="220">
        <f t="shared" si="147"/>
        <v>30</v>
      </c>
      <c r="Y414" s="655">
        <f t="shared" si="147"/>
        <v>19.5</v>
      </c>
      <c r="Z414" s="696">
        <f t="shared" si="147"/>
        <v>22</v>
      </c>
      <c r="AA414" s="654">
        <f t="shared" si="147"/>
        <v>16.3</v>
      </c>
      <c r="AB414" s="655">
        <f t="shared" si="147"/>
        <v>10</v>
      </c>
      <c r="AC414" s="656">
        <f t="shared" si="147"/>
        <v>0</v>
      </c>
      <c r="AD414" s="520">
        <f t="shared" si="146"/>
        <v>160</v>
      </c>
      <c r="AE414" s="657">
        <f t="shared" si="146"/>
        <v>0</v>
      </c>
      <c r="AF414" s="704"/>
      <c r="AG414" s="705"/>
      <c r="AH414" s="660"/>
      <c r="AI414" s="83"/>
      <c r="AJ414" s="752"/>
      <c r="AK414" s="753"/>
      <c r="AL414" s="753"/>
      <c r="AM414" s="753"/>
      <c r="AN414" s="753"/>
      <c r="AO414" s="754"/>
    </row>
    <row r="415" spans="1:41" x14ac:dyDescent="0.2">
      <c r="A415" s="1065"/>
      <c r="B415" s="1082" t="s">
        <v>240</v>
      </c>
      <c r="C415" s="1048"/>
      <c r="D415" s="418"/>
      <c r="E415" s="231"/>
      <c r="F415" s="523">
        <f t="shared" ref="F415:AE415" si="148">IF(COUNT(F382:F412)=0,"",AVERAGE(F382:F412))</f>
        <v>9.258064516129032</v>
      </c>
      <c r="G415" s="307">
        <f t="shared" si="148"/>
        <v>12.5</v>
      </c>
      <c r="H415" s="539">
        <f t="shared" si="148"/>
        <v>12.838709677419354</v>
      </c>
      <c r="I415" s="540">
        <f t="shared" si="148"/>
        <v>30.241935483870964</v>
      </c>
      <c r="J415" s="541">
        <f t="shared" si="148"/>
        <v>7.0096774193548388</v>
      </c>
      <c r="K415" s="307">
        <f t="shared" si="148"/>
        <v>9.296451612903228</v>
      </c>
      <c r="L415" s="675">
        <f t="shared" si="148"/>
        <v>6.9903225806451612</v>
      </c>
      <c r="M415" s="676">
        <f>IF(COUNT(M382:M412)=0,"",AVERAGE(M382:M412))</f>
        <v>33.680645161290322</v>
      </c>
      <c r="N415" s="677">
        <f>IF(COUNT(N382:N412)=0,"",AVERAGE(N382:N412))</f>
        <v>8.4903225806451612</v>
      </c>
      <c r="O415" s="540">
        <f t="shared" si="148"/>
        <v>23.364516129032257</v>
      </c>
      <c r="P415" s="541">
        <f t="shared" si="148"/>
        <v>25.993548387096777</v>
      </c>
      <c r="Q415" s="677">
        <f t="shared" ref="Q415:AB415" si="149">IF(COUNT(Q382:Q412)=0,"",AVERAGE(Q382:Q412))</f>
        <v>59.12903225806452</v>
      </c>
      <c r="R415" s="220">
        <f t="shared" si="149"/>
        <v>41</v>
      </c>
      <c r="S415" s="677">
        <f t="shared" si="149"/>
        <v>93.387096774193552</v>
      </c>
      <c r="T415" s="542">
        <f t="shared" si="149"/>
        <v>94.032258064516128</v>
      </c>
      <c r="U415" s="112">
        <f t="shared" si="149"/>
        <v>56.12903225806452</v>
      </c>
      <c r="V415" s="220">
        <f t="shared" si="149"/>
        <v>57.677419354838712</v>
      </c>
      <c r="W415" s="112">
        <f t="shared" si="149"/>
        <v>37.258064516129032</v>
      </c>
      <c r="X415" s="220">
        <f t="shared" si="149"/>
        <v>36.354838709677416</v>
      </c>
      <c r="Y415" s="655">
        <f t="shared" si="149"/>
        <v>24.874193548387101</v>
      </c>
      <c r="Z415" s="696">
        <f t="shared" si="149"/>
        <v>25.593548387096774</v>
      </c>
      <c r="AA415" s="654">
        <f t="shared" si="149"/>
        <v>23.525806451612898</v>
      </c>
      <c r="AB415" s="655">
        <f t="shared" si="149"/>
        <v>11.574193548387097</v>
      </c>
      <c r="AC415" s="656">
        <f>IF(COUNT(AC382:AC412)=0,"",AVERAGE(AC382:AC412))</f>
        <v>4.5161290322580663E-2</v>
      </c>
      <c r="AD415" s="550">
        <f t="shared" si="148"/>
        <v>189.67741935483872</v>
      </c>
      <c r="AE415" s="684">
        <f t="shared" si="148"/>
        <v>0</v>
      </c>
      <c r="AF415" s="704"/>
      <c r="AG415" s="705"/>
      <c r="AH415" s="685"/>
      <c r="AI415" s="83"/>
      <c r="AJ415" s="752"/>
      <c r="AK415" s="753"/>
      <c r="AL415" s="753"/>
      <c r="AM415" s="753"/>
      <c r="AN415" s="753"/>
      <c r="AO415" s="754"/>
    </row>
    <row r="416" spans="1:41" x14ac:dyDescent="0.2">
      <c r="A416" s="1065"/>
      <c r="B416" s="1056" t="s">
        <v>241</v>
      </c>
      <c r="C416" s="1057"/>
      <c r="D416" s="396"/>
      <c r="E416" s="526">
        <f>SUM(E382:E412)</f>
        <v>96.699999999999989</v>
      </c>
      <c r="F416" s="232"/>
      <c r="G416" s="232"/>
      <c r="H416" s="390"/>
      <c r="I416" s="232"/>
      <c r="J416" s="390"/>
      <c r="K416" s="528"/>
      <c r="L416" s="529"/>
      <c r="M416" s="663"/>
      <c r="N416" s="555"/>
      <c r="O416" s="553"/>
      <c r="P416" s="554"/>
      <c r="Q416" s="662"/>
      <c r="R416" s="555"/>
      <c r="S416" s="662"/>
      <c r="T416" s="555"/>
      <c r="U416" s="662"/>
      <c r="V416" s="555"/>
      <c r="W416" s="663"/>
      <c r="X416" s="555"/>
      <c r="Y416" s="528"/>
      <c r="Z416" s="664"/>
      <c r="AA416" s="665"/>
      <c r="AB416" s="666"/>
      <c r="AC416" s="667"/>
      <c r="AD416" s="234"/>
      <c r="AE416" s="668"/>
      <c r="AF416" s="535">
        <f>SUM(AF382:AF412)</f>
        <v>136257</v>
      </c>
      <c r="AG416" s="720">
        <f>SUM(AG382:AG412)</f>
        <v>67505</v>
      </c>
      <c r="AH416" s="687">
        <f>SUM(AH382:AH412)</f>
        <v>60920</v>
      </c>
      <c r="AI416" s="83"/>
      <c r="AJ416" s="617"/>
      <c r="AK416" s="618"/>
      <c r="AL416" s="618"/>
      <c r="AM416" s="618"/>
      <c r="AN416" s="758"/>
      <c r="AO416" s="759"/>
    </row>
    <row r="417" spans="1:36" x14ac:dyDescent="0.2">
      <c r="A417" s="1062" t="s">
        <v>245</v>
      </c>
      <c r="B417" s="1045" t="s">
        <v>238</v>
      </c>
      <c r="C417" s="1046"/>
      <c r="D417" s="508"/>
      <c r="E417" s="493">
        <f t="shared" ref="E417:AH417" si="150">MAX(E$4:E$33,E$38:E$68,E$73:E$102,E$107:E$137,E$142:E$172,E$177:E$206,E$211:E$241,E$246:E$275,E$280:E$310,E$315:E$345,E$350:E$377,E$382:E$412)</f>
        <v>85.6</v>
      </c>
      <c r="F417" s="493">
        <f t="shared" si="150"/>
        <v>33</v>
      </c>
      <c r="G417" s="904">
        <f t="shared" si="150"/>
        <v>31</v>
      </c>
      <c r="H417" s="905">
        <f t="shared" si="150"/>
        <v>30</v>
      </c>
      <c r="I417" s="906">
        <f t="shared" si="150"/>
        <v>62.9</v>
      </c>
      <c r="J417" s="907">
        <f t="shared" si="150"/>
        <v>12.6</v>
      </c>
      <c r="K417" s="904">
        <f t="shared" si="150"/>
        <v>9.98</v>
      </c>
      <c r="L417" s="905">
        <f t="shared" si="150"/>
        <v>7.48</v>
      </c>
      <c r="M417" s="628">
        <f t="shared" si="150"/>
        <v>76.7</v>
      </c>
      <c r="N417" s="575">
        <f t="shared" si="150"/>
        <v>18.7</v>
      </c>
      <c r="O417" s="904">
        <f t="shared" si="150"/>
        <v>31.8</v>
      </c>
      <c r="P417" s="905">
        <f t="shared" si="150"/>
        <v>35</v>
      </c>
      <c r="Q417" s="628">
        <f t="shared" si="150"/>
        <v>91</v>
      </c>
      <c r="R417" s="575">
        <f t="shared" si="150"/>
        <v>70</v>
      </c>
      <c r="S417" s="628">
        <f t="shared" si="150"/>
        <v>137</v>
      </c>
      <c r="T417" s="575">
        <f t="shared" si="150"/>
        <v>124</v>
      </c>
      <c r="U417" s="628">
        <f t="shared" si="150"/>
        <v>76</v>
      </c>
      <c r="V417" s="575">
        <f t="shared" si="150"/>
        <v>76</v>
      </c>
      <c r="W417" s="628">
        <f t="shared" si="150"/>
        <v>71</v>
      </c>
      <c r="X417" s="575">
        <f t="shared" si="150"/>
        <v>62</v>
      </c>
      <c r="Y417" s="904">
        <f t="shared" si="150"/>
        <v>39.1</v>
      </c>
      <c r="Z417" s="908">
        <f t="shared" si="150"/>
        <v>39.1</v>
      </c>
      <c r="AA417" s="10">
        <f t="shared" si="150"/>
        <v>45.8</v>
      </c>
      <c r="AB417" s="353">
        <f t="shared" si="150"/>
        <v>18.600000000000001</v>
      </c>
      <c r="AC417" s="909">
        <f t="shared" si="150"/>
        <v>0.3</v>
      </c>
      <c r="AD417" s="628">
        <f t="shared" si="150"/>
        <v>250</v>
      </c>
      <c r="AE417" s="910">
        <f t="shared" si="150"/>
        <v>0.33</v>
      </c>
      <c r="AF417" s="911">
        <f t="shared" si="150"/>
        <v>18562</v>
      </c>
      <c r="AG417" s="911">
        <f t="shared" si="150"/>
        <v>3577</v>
      </c>
      <c r="AH417" s="911">
        <f t="shared" si="150"/>
        <v>2440</v>
      </c>
    </row>
    <row r="418" spans="1:36" s="1" customFormat="1" ht="13.5" customHeight="1" x14ac:dyDescent="0.2">
      <c r="A418" s="1062"/>
      <c r="B418" s="1082" t="s">
        <v>239</v>
      </c>
      <c r="C418" s="1048"/>
      <c r="D418" s="229"/>
      <c r="E418" s="230"/>
      <c r="F418" s="198">
        <f t="shared" ref="F418:AE418" si="151">MIN(F$4:F$33,F$38:F$68,F$73:F$102,F$107:F$137,F$142:F$172,F$177:F$206,F$211:F$241,F$246:F$275,F$280:F$310,F$315:F$345,F$350:F$377,F$382:F$412)</f>
        <v>-5</v>
      </c>
      <c r="G418" s="880">
        <f t="shared" si="151"/>
        <v>3</v>
      </c>
      <c r="H418" s="879">
        <f t="shared" si="151"/>
        <v>5</v>
      </c>
      <c r="I418" s="882">
        <f t="shared" si="151"/>
        <v>15.9</v>
      </c>
      <c r="J418" s="881">
        <f t="shared" si="151"/>
        <v>3.3</v>
      </c>
      <c r="K418" s="880">
        <f t="shared" si="151"/>
        <v>7.15</v>
      </c>
      <c r="L418" s="879">
        <f t="shared" si="151"/>
        <v>6.63</v>
      </c>
      <c r="M418" s="728">
        <f t="shared" si="151"/>
        <v>15.3</v>
      </c>
      <c r="N418" s="584">
        <f t="shared" si="151"/>
        <v>1.9</v>
      </c>
      <c r="O418" s="880">
        <f t="shared" si="151"/>
        <v>17.3</v>
      </c>
      <c r="P418" s="879">
        <f t="shared" si="151"/>
        <v>19.3</v>
      </c>
      <c r="Q418" s="728">
        <f t="shared" si="151"/>
        <v>42</v>
      </c>
      <c r="R418" s="584">
        <f t="shared" si="151"/>
        <v>31</v>
      </c>
      <c r="S418" s="728">
        <f t="shared" si="151"/>
        <v>70</v>
      </c>
      <c r="T418" s="584">
        <f t="shared" si="151"/>
        <v>76</v>
      </c>
      <c r="U418" s="728">
        <f t="shared" si="151"/>
        <v>42</v>
      </c>
      <c r="V418" s="584">
        <f t="shared" si="151"/>
        <v>46</v>
      </c>
      <c r="W418" s="728">
        <f t="shared" si="151"/>
        <v>20</v>
      </c>
      <c r="X418" s="584">
        <f t="shared" si="151"/>
        <v>22</v>
      </c>
      <c r="Y418" s="880">
        <f t="shared" si="151"/>
        <v>15.6</v>
      </c>
      <c r="Z418" s="887">
        <f t="shared" si="151"/>
        <v>17.8</v>
      </c>
      <c r="AA418" s="119">
        <f t="shared" si="151"/>
        <v>14.5</v>
      </c>
      <c r="AB418" s="886">
        <f t="shared" si="151"/>
        <v>9.1999999999999993</v>
      </c>
      <c r="AC418" s="884">
        <f t="shared" si="151"/>
        <v>0</v>
      </c>
      <c r="AD418" s="728">
        <f t="shared" si="151"/>
        <v>150</v>
      </c>
      <c r="AE418" s="885">
        <f t="shared" si="151"/>
        <v>0</v>
      </c>
      <c r="AF418" s="863"/>
      <c r="AG418" s="863"/>
      <c r="AH418" s="863"/>
      <c r="AI418" s="80"/>
      <c r="AJ418" s="109"/>
    </row>
    <row r="419" spans="1:36" s="1" customFormat="1" ht="13.5" customHeight="1" x14ac:dyDescent="0.2">
      <c r="A419" s="1062"/>
      <c r="B419" s="1082" t="s">
        <v>240</v>
      </c>
      <c r="C419" s="1048"/>
      <c r="D419" s="418"/>
      <c r="E419" s="231"/>
      <c r="F419" s="198">
        <f t="shared" ref="F419:AE419" si="152">AVERAGE(F$4:F$33,F$38:F$68,F$73:F$102,F$107:F$137,F$142:F$172,F$177:F$206,F$211:F$241,F$246:F$275,F$280:F$310,F$315:F$345,F$350:F$377,F$382:F$412)</f>
        <v>15.42876712328767</v>
      </c>
      <c r="G419" s="880">
        <f t="shared" si="152"/>
        <v>17.528767123287672</v>
      </c>
      <c r="H419" s="879">
        <f t="shared" si="152"/>
        <v>17.773972602739725</v>
      </c>
      <c r="I419" s="882">
        <f t="shared" si="152"/>
        <v>30.613150684931501</v>
      </c>
      <c r="J419" s="881">
        <f t="shared" si="152"/>
        <v>6.9201643835616471</v>
      </c>
      <c r="K419" s="880">
        <f t="shared" si="152"/>
        <v>8.9355616438356158</v>
      </c>
      <c r="L419" s="879">
        <f t="shared" si="152"/>
        <v>7.0400547945205449</v>
      </c>
      <c r="M419" s="728">
        <f t="shared" si="152"/>
        <v>36.476712328767135</v>
      </c>
      <c r="N419" s="584">
        <f t="shared" si="152"/>
        <v>9.1827397260273962</v>
      </c>
      <c r="O419" s="878">
        <f t="shared" si="152"/>
        <v>24.012328767123268</v>
      </c>
      <c r="P419" s="883">
        <f t="shared" si="152"/>
        <v>27.521369863013721</v>
      </c>
      <c r="Q419" s="728">
        <f t="shared" si="152"/>
        <v>71.961643835616442</v>
      </c>
      <c r="R419" s="584">
        <f t="shared" si="152"/>
        <v>50.016438356164386</v>
      </c>
      <c r="S419" s="728">
        <f t="shared" si="152"/>
        <v>94.090410958904116</v>
      </c>
      <c r="T419" s="584">
        <f t="shared" si="152"/>
        <v>96.361643835616434</v>
      </c>
      <c r="U419" s="728">
        <f t="shared" si="152"/>
        <v>58.591780821917808</v>
      </c>
      <c r="V419" s="584">
        <f t="shared" si="152"/>
        <v>60.043835616438358</v>
      </c>
      <c r="W419" s="728">
        <f t="shared" si="152"/>
        <v>35.4986301369863</v>
      </c>
      <c r="X419" s="584">
        <f t="shared" si="152"/>
        <v>36.317808219178083</v>
      </c>
      <c r="Y419" s="880">
        <f t="shared" si="152"/>
        <v>26.223287671232903</v>
      </c>
      <c r="Z419" s="887">
        <f t="shared" si="152"/>
        <v>26.991232876712342</v>
      </c>
      <c r="AA419" s="119">
        <f t="shared" si="152"/>
        <v>24.586027397260281</v>
      </c>
      <c r="AB419" s="886">
        <f t="shared" si="152"/>
        <v>12.844931506849305</v>
      </c>
      <c r="AC419" s="884">
        <f t="shared" si="152"/>
        <v>4.9452054794520597E-2</v>
      </c>
      <c r="AD419" s="728">
        <f t="shared" si="152"/>
        <v>200.60273972602741</v>
      </c>
      <c r="AE419" s="885">
        <f t="shared" si="152"/>
        <v>6.5479452054794524E-3</v>
      </c>
      <c r="AF419" s="864"/>
      <c r="AG419" s="864"/>
      <c r="AH419" s="864"/>
      <c r="AI419" s="80"/>
      <c r="AJ419" s="109"/>
    </row>
    <row r="420" spans="1:36" s="1" customFormat="1" ht="13.5" customHeight="1" x14ac:dyDescent="0.2">
      <c r="A420" s="1062"/>
      <c r="B420" s="1082" t="s">
        <v>241</v>
      </c>
      <c r="C420" s="1048"/>
      <c r="D420" s="396"/>
      <c r="E420" s="198">
        <f>SUM(E$4:E$33,E$38:E$68,E$73:E$102,E$107:E$137,E$142:E$172,E$177:E$206,E$211:E$241,E$246:E$275,E$280:E$310,E$315:E$345,E$350:E$377,E$382:E$412)</f>
        <v>1079.5000000000002</v>
      </c>
      <c r="F420" s="232"/>
      <c r="G420" s="232"/>
      <c r="H420" s="390"/>
      <c r="I420" s="232"/>
      <c r="J420" s="390"/>
      <c r="K420" s="233"/>
      <c r="L420" s="421"/>
      <c r="M420" s="663"/>
      <c r="N420" s="555"/>
      <c r="O420" s="232"/>
      <c r="P420" s="390"/>
      <c r="Q420" s="662"/>
      <c r="R420" s="555"/>
      <c r="S420" s="662"/>
      <c r="T420" s="555"/>
      <c r="U420" s="744"/>
      <c r="V420" s="390"/>
      <c r="W420" s="233"/>
      <c r="X420" s="390"/>
      <c r="Y420" s="528"/>
      <c r="Z420" s="664"/>
      <c r="AA420" s="745"/>
      <c r="AB420" s="746"/>
      <c r="AC420" s="667"/>
      <c r="AD420" s="234"/>
      <c r="AE420" s="668"/>
      <c r="AF420" s="862">
        <f>SUM(AF$4:AF$33,AF$38:AF$68,AF$73:AF$102,AF$107:AF$137,AF$142:AF$172,AF$177:AF$206,AF$211:AF$241,AF$246:AF$275,AF$280:AF$310,AF$315:AF$345,AF$350:AF$377,AF$382:AF$412)</f>
        <v>3150905</v>
      </c>
      <c r="AG420" s="862">
        <f>SUM(AG$4:AG$33,AG$38:AG$68,AG$73:AG$102,AG$107:AG$137,AG$142:AG$172,AG$177:AG$206,AG$211:AG$241,AG$246:AG$275,AG$280:AG$310,AG$315:AG$345,AG$350:AG$377,AG$382:AG$412)</f>
        <v>655006</v>
      </c>
      <c r="AH420" s="862">
        <f>SUM(AH$4:AH$33,AH$38:AH$68,AH$73:AH$102,AH$107:AH$137,AH$142:AH$172,AH$177:AH$206,AH$211:AH$241,AH$246:AH$275,AH$280:AH$310,AH$315:AH$345,AH$350:AH$377,AH$382:AH$412)</f>
        <v>728710</v>
      </c>
      <c r="AI420" s="80"/>
      <c r="AJ420" s="109"/>
    </row>
    <row r="421" spans="1:36" s="1" customFormat="1" ht="13.5" customHeight="1" x14ac:dyDescent="0.2">
      <c r="A421" s="103"/>
      <c r="B421" s="1056" t="s">
        <v>244</v>
      </c>
      <c r="C421" s="1057"/>
      <c r="D421" s="854">
        <f>COUNTIF(E$4:E$33,"&gt;0")+COUNTIF(E$38:E$68,"&gt;0")+COUNTIF(E$73:E$102,"&gt;0")+COUNTIF(E$107:E$137,"&gt;0")+COUNTIF(E$142:E$172,"&gt;0")+COUNTIF(E$177:E$206,"&gt;0")+COUNTIF(E$211:E$241,"&gt;0")+COUNTIF(E$246:E$275,"&gt;0")+COUNTIF(E$280:E$310,"&gt;0")+COUNTIF(E$315:E$345,"&gt;0")+COUNTIF(E$350:E$377,"&gt;0")+COUNTIF(E$382:E$412,"&gt;0")</f>
        <v>121</v>
      </c>
      <c r="E421" s="104"/>
      <c r="F421" s="105"/>
      <c r="G421" s="105"/>
      <c r="H421" s="105"/>
      <c r="I421" s="106"/>
      <c r="J421" s="106"/>
      <c r="K421" s="107"/>
      <c r="L421" s="107"/>
      <c r="M421" s="107"/>
      <c r="N421" s="107"/>
      <c r="O421" s="106"/>
      <c r="P421" s="106"/>
      <c r="Q421" s="106"/>
      <c r="R421" s="105"/>
      <c r="S421" s="105"/>
      <c r="T421" s="105"/>
      <c r="U421" s="105"/>
      <c r="V421" s="105"/>
      <c r="W421" s="105"/>
      <c r="X421" s="105"/>
      <c r="Y421" s="105"/>
      <c r="Z421" s="106"/>
      <c r="AA421" s="106"/>
      <c r="AB421" s="106"/>
      <c r="AC421" s="107"/>
      <c r="AD421" s="108"/>
      <c r="AE421" s="107"/>
      <c r="AF421" s="107"/>
      <c r="AG421" s="107"/>
      <c r="AH421" s="108"/>
      <c r="AI421" s="80"/>
      <c r="AJ421" s="109"/>
    </row>
    <row r="422" spans="1:36" s="1" customFormat="1" ht="13.5" customHeight="1" x14ac:dyDescent="0.2">
      <c r="AI422" s="80"/>
      <c r="AJ422" s="109"/>
    </row>
  </sheetData>
  <protectedRanges>
    <protectedRange sqref="AC281:AC310 D281:Q310" name="範囲1_1"/>
    <protectedRange sqref="R281:AB310 AD281:AG310" name="範囲1_5_1"/>
  </protectedRanges>
  <mergeCells count="120">
    <mergeCell ref="AL351:AM351"/>
    <mergeCell ref="AN351:AO351"/>
    <mergeCell ref="AN383:AO383"/>
    <mergeCell ref="AL383:AM383"/>
    <mergeCell ref="AN382:AO382"/>
    <mergeCell ref="AL382:AM382"/>
    <mergeCell ref="AL315:AM315"/>
    <mergeCell ref="AN315:AO315"/>
    <mergeCell ref="AL316:AM316"/>
    <mergeCell ref="AN316:AO316"/>
    <mergeCell ref="AL350:AM350"/>
    <mergeCell ref="AN350:AO350"/>
    <mergeCell ref="AL247:AM247"/>
    <mergeCell ref="AN247:AO247"/>
    <mergeCell ref="AL211:AM211"/>
    <mergeCell ref="AN211:AO211"/>
    <mergeCell ref="AL212:AM212"/>
    <mergeCell ref="AN212:AO212"/>
    <mergeCell ref="AL246:AM246"/>
    <mergeCell ref="AN246:AO246"/>
    <mergeCell ref="B1:E1"/>
    <mergeCell ref="AL143:AM143"/>
    <mergeCell ref="AN143:AO143"/>
    <mergeCell ref="AL177:AM177"/>
    <mergeCell ref="AN177:AO177"/>
    <mergeCell ref="AL178:AM178"/>
    <mergeCell ref="AN178:AO178"/>
    <mergeCell ref="AL107:AM107"/>
    <mergeCell ref="AN107:AO107"/>
    <mergeCell ref="AL108:AM108"/>
    <mergeCell ref="AN108:AO108"/>
    <mergeCell ref="AL142:AM142"/>
    <mergeCell ref="AN142:AO142"/>
    <mergeCell ref="AL4:AM4"/>
    <mergeCell ref="AF2:AH2"/>
    <mergeCell ref="A4:A37"/>
    <mergeCell ref="AN4:AO4"/>
    <mergeCell ref="AN5:AO5"/>
    <mergeCell ref="AJ2:AO3"/>
    <mergeCell ref="AL5:AM5"/>
    <mergeCell ref="A73:A106"/>
    <mergeCell ref="B103:C103"/>
    <mergeCell ref="B104:C104"/>
    <mergeCell ref="B105:C105"/>
    <mergeCell ref="B106:C106"/>
    <mergeCell ref="A38:A72"/>
    <mergeCell ref="B69:C69"/>
    <mergeCell ref="B70:C70"/>
    <mergeCell ref="B71:C71"/>
    <mergeCell ref="B72:C72"/>
    <mergeCell ref="AL73:AM73"/>
    <mergeCell ref="AN73:AO73"/>
    <mergeCell ref="AL74:AM74"/>
    <mergeCell ref="AN74:AO74"/>
    <mergeCell ref="AL38:AM38"/>
    <mergeCell ref="AN38:AO38"/>
    <mergeCell ref="AL39:AM39"/>
    <mergeCell ref="AN39:AO39"/>
    <mergeCell ref="A142:A176"/>
    <mergeCell ref="B173:C173"/>
    <mergeCell ref="B174:C174"/>
    <mergeCell ref="B175:C175"/>
    <mergeCell ref="B176:C176"/>
    <mergeCell ref="A107:A141"/>
    <mergeCell ref="B138:C138"/>
    <mergeCell ref="B139:C139"/>
    <mergeCell ref="B140:C140"/>
    <mergeCell ref="B141:C141"/>
    <mergeCell ref="A211:A245"/>
    <mergeCell ref="B242:C242"/>
    <mergeCell ref="B243:C243"/>
    <mergeCell ref="B244:C244"/>
    <mergeCell ref="B245:C245"/>
    <mergeCell ref="A177:A210"/>
    <mergeCell ref="B207:C207"/>
    <mergeCell ref="B208:C208"/>
    <mergeCell ref="B209:C209"/>
    <mergeCell ref="B210:C210"/>
    <mergeCell ref="A280:A314"/>
    <mergeCell ref="B311:C311"/>
    <mergeCell ref="B312:C312"/>
    <mergeCell ref="B313:C313"/>
    <mergeCell ref="B314:C314"/>
    <mergeCell ref="A246:A279"/>
    <mergeCell ref="B276:C276"/>
    <mergeCell ref="B277:C277"/>
    <mergeCell ref="B278:C278"/>
    <mergeCell ref="B279:C279"/>
    <mergeCell ref="A350:A381"/>
    <mergeCell ref="B379:C379"/>
    <mergeCell ref="B380:C380"/>
    <mergeCell ref="B381:C381"/>
    <mergeCell ref="A315:A349"/>
    <mergeCell ref="B346:C346"/>
    <mergeCell ref="B347:C347"/>
    <mergeCell ref="B348:C348"/>
    <mergeCell ref="B349:C349"/>
    <mergeCell ref="A417:A420"/>
    <mergeCell ref="B417:C417"/>
    <mergeCell ref="B418:C418"/>
    <mergeCell ref="B419:C419"/>
    <mergeCell ref="B420:C420"/>
    <mergeCell ref="A382:A416"/>
    <mergeCell ref="B413:C413"/>
    <mergeCell ref="B414:C414"/>
    <mergeCell ref="B415:C415"/>
    <mergeCell ref="B416:C416"/>
    <mergeCell ref="B421:C421"/>
    <mergeCell ref="M2:N2"/>
    <mergeCell ref="AA2:AB2"/>
    <mergeCell ref="S2:T2"/>
    <mergeCell ref="U2:V2"/>
    <mergeCell ref="W2:X2"/>
    <mergeCell ref="Q2:R2"/>
    <mergeCell ref="I2:J2"/>
    <mergeCell ref="K2:L2"/>
    <mergeCell ref="O2:P2"/>
    <mergeCell ref="G2:H2"/>
    <mergeCell ref="Y2:Z2"/>
    <mergeCell ref="B378:C378"/>
  </mergeCells>
  <phoneticPr fontId="4"/>
  <conditionalFormatting sqref="D349">
    <cfRule type="expression" dxfId="215" priority="182" stopIfTrue="1">
      <formula>$A$1=1</formula>
    </cfRule>
  </conditionalFormatting>
  <conditionalFormatting sqref="D381">
    <cfRule type="expression" dxfId="214" priority="181" stopIfTrue="1">
      <formula>$A$1=1</formula>
    </cfRule>
  </conditionalFormatting>
  <conditionalFormatting sqref="D416">
    <cfRule type="expression" dxfId="213" priority="171" stopIfTrue="1">
      <formula>$A$1=1</formula>
    </cfRule>
  </conditionalFormatting>
  <conditionalFormatting sqref="D420">
    <cfRule type="expression" dxfId="212" priority="169" stopIfTrue="1">
      <formula>$A$1=1</formula>
    </cfRule>
  </conditionalFormatting>
  <conditionalFormatting sqref="D281:AC310 AC420">
    <cfRule type="expression" dxfId="211" priority="152" stopIfTrue="1">
      <formula>$A$1=1</formula>
    </cfRule>
  </conditionalFormatting>
  <conditionalFormatting sqref="E34 F34:AB36 AD34:AE36 F37:Y37 AD69:AE71 F72:Y72 F103:AB105 AD103:AE105 F106:Y106 F138:AB140 F141:Y141 F176:Y176 F207:AB209 F210:Y210 F245:Y245 F279:Y279 F311:AB313 F314:Y314 AD346:AE348 F349:Y349 F381:Y381 AD413:AE415 F416:Y416 F420:Y420">
    <cfRule type="expression" dxfId="210" priority="185" stopIfTrue="1">
      <formula>$A$1=1</formula>
    </cfRule>
  </conditionalFormatting>
  <conditionalFormatting sqref="F69:AB71">
    <cfRule type="expression" dxfId="209" priority="38" stopIfTrue="1">
      <formula>$A$1=1</formula>
    </cfRule>
  </conditionalFormatting>
  <conditionalFormatting sqref="F173:AB175 AD173:AE175">
    <cfRule type="expression" dxfId="208" priority="29" stopIfTrue="1">
      <formula>$A$1=1</formula>
    </cfRule>
  </conditionalFormatting>
  <conditionalFormatting sqref="F242:AB244 AD242:AE244">
    <cfRule type="expression" dxfId="207" priority="24" stopIfTrue="1">
      <formula>$A$1=1</formula>
    </cfRule>
  </conditionalFormatting>
  <conditionalFormatting sqref="F276:AB278">
    <cfRule type="expression" dxfId="206" priority="20" stopIfTrue="1">
      <formula>$A$1=1</formula>
    </cfRule>
  </conditionalFormatting>
  <conditionalFormatting sqref="F346:AB348">
    <cfRule type="expression" dxfId="205" priority="15" stopIfTrue="1">
      <formula>$A$1=1</formula>
    </cfRule>
  </conditionalFormatting>
  <conditionalFormatting sqref="F378:AB380">
    <cfRule type="expression" dxfId="204" priority="10" stopIfTrue="1">
      <formula>$A$1=1</formula>
    </cfRule>
  </conditionalFormatting>
  <conditionalFormatting sqref="F413:AB415">
    <cfRule type="expression" dxfId="203" priority="6" stopIfTrue="1">
      <formula>$A$1=1</formula>
    </cfRule>
  </conditionalFormatting>
  <conditionalFormatting sqref="AC34:AC37">
    <cfRule type="expression" dxfId="202" priority="151" stopIfTrue="1">
      <formula>$A$1=1</formula>
    </cfRule>
  </conditionalFormatting>
  <conditionalFormatting sqref="AC69:AC72">
    <cfRule type="expression" dxfId="201" priority="37" stopIfTrue="1">
      <formula>$A$1=1</formula>
    </cfRule>
  </conditionalFormatting>
  <conditionalFormatting sqref="AC103:AC106">
    <cfRule type="expression" dxfId="200" priority="36" stopIfTrue="1">
      <formula>$A$1=1</formula>
    </cfRule>
  </conditionalFormatting>
  <conditionalFormatting sqref="AC138:AC141">
    <cfRule type="expression" dxfId="199" priority="30" stopIfTrue="1">
      <formula>$A$1=1</formula>
    </cfRule>
  </conditionalFormatting>
  <conditionalFormatting sqref="AC173:AC176">
    <cfRule type="expression" dxfId="198" priority="27" stopIfTrue="1">
      <formula>$A$1=1</formula>
    </cfRule>
  </conditionalFormatting>
  <conditionalFormatting sqref="AC207:AC210">
    <cfRule type="expression" dxfId="197" priority="25" stopIfTrue="1">
      <formula>$A$1=1</formula>
    </cfRule>
  </conditionalFormatting>
  <conditionalFormatting sqref="AC242:AC245">
    <cfRule type="expression" dxfId="196" priority="22" stopIfTrue="1">
      <formula>$A$1=1</formula>
    </cfRule>
  </conditionalFormatting>
  <conditionalFormatting sqref="AC276:AC279">
    <cfRule type="expression" dxfId="195" priority="18" stopIfTrue="1">
      <formula>$A$1=1</formula>
    </cfRule>
  </conditionalFormatting>
  <conditionalFormatting sqref="AC311:AC314">
    <cfRule type="expression" dxfId="194" priority="16" stopIfTrue="1">
      <formula>$A$1=1</formula>
    </cfRule>
  </conditionalFormatting>
  <conditionalFormatting sqref="AC346:AC349">
    <cfRule type="expression" dxfId="193" priority="13" stopIfTrue="1">
      <formula>$A$1=1</formula>
    </cfRule>
  </conditionalFormatting>
  <conditionalFormatting sqref="AC378:AC381">
    <cfRule type="expression" dxfId="192" priority="8" stopIfTrue="1">
      <formula>$A$1=1</formula>
    </cfRule>
  </conditionalFormatting>
  <conditionalFormatting sqref="AC413:AC416">
    <cfRule type="expression" dxfId="191" priority="4" stopIfTrue="1">
      <formula>$A$1=1</formula>
    </cfRule>
  </conditionalFormatting>
  <conditionalFormatting sqref="AD138:AG140 AH138:AH141 AF141:AG141">
    <cfRule type="expression" dxfId="190" priority="176" stopIfTrue="1">
      <formula>$A$1=1</formula>
    </cfRule>
  </conditionalFormatting>
  <conditionalFormatting sqref="AD207:AG209 AH207:AH210 AF210:AG210">
    <cfRule type="expression" dxfId="189" priority="177" stopIfTrue="1">
      <formula>$A$1=1</formula>
    </cfRule>
  </conditionalFormatting>
  <conditionalFormatting sqref="AD276:AG278 AH276:AH279 AF279:AG279">
    <cfRule type="expression" dxfId="188" priority="165" stopIfTrue="1">
      <formula>$A$1=1</formula>
    </cfRule>
  </conditionalFormatting>
  <conditionalFormatting sqref="AD281:AG313 AH311:AH314 AF314:AG314">
    <cfRule type="expression" dxfId="187" priority="167" stopIfTrue="1">
      <formula>$A$1=1</formula>
    </cfRule>
  </conditionalFormatting>
  <conditionalFormatting sqref="AD378:AG380 AH378:AH381 AF381:AG381">
    <cfRule type="expression" dxfId="186" priority="180" stopIfTrue="1">
      <formula>$A$1=1</formula>
    </cfRule>
  </conditionalFormatting>
  <conditionalFormatting sqref="AF34:AH37">
    <cfRule type="expression" dxfId="185" priority="172" stopIfTrue="1">
      <formula>$A$1=1</formula>
    </cfRule>
  </conditionalFormatting>
  <conditionalFormatting sqref="AF69:AH72">
    <cfRule type="expression" dxfId="184" priority="39" stopIfTrue="1">
      <formula>$A$1=1</formula>
    </cfRule>
  </conditionalFormatting>
  <conditionalFormatting sqref="AF103:AH106">
    <cfRule type="expression" dxfId="183" priority="32" stopIfTrue="1">
      <formula>$A$1=1</formula>
    </cfRule>
  </conditionalFormatting>
  <conditionalFormatting sqref="AF173:AH176">
    <cfRule type="expression" dxfId="182" priority="175" stopIfTrue="1">
      <formula>$A$1=1</formula>
    </cfRule>
  </conditionalFormatting>
  <conditionalFormatting sqref="AF242:AH245">
    <cfRule type="expression" dxfId="181" priority="174" stopIfTrue="1">
      <formula>$A$1=1</formula>
    </cfRule>
  </conditionalFormatting>
  <conditionalFormatting sqref="AF346:AH349">
    <cfRule type="expression" dxfId="180" priority="11" stopIfTrue="1">
      <formula>$A$1=1</formula>
    </cfRule>
  </conditionalFormatting>
  <conditionalFormatting sqref="AF413:AH416">
    <cfRule type="expression" dxfId="179" priority="2" stopIfTrue="1">
      <formula>$A$1=1</formula>
    </cfRule>
  </conditionalFormatting>
  <conditionalFormatting sqref="AF418:AH419">
    <cfRule type="expression" dxfId="178" priority="1" stopIfTrue="1">
      <formula>$A$1=1</formula>
    </cfRule>
  </conditionalFormatting>
  <conditionalFormatting sqref="AI310:AI315">
    <cfRule type="expression" dxfId="177" priority="184" stopIfTrue="1">
      <formula>$A$1=1</formula>
    </cfRule>
  </conditionalFormatting>
  <conditionalFormatting sqref="AJ314:AM314">
    <cfRule type="expression" dxfId="176" priority="183" stopIfTrue="1">
      <formula>$A$1=1</formula>
    </cfRule>
  </conditionalFormatting>
  <conditionalFormatting sqref="AL7:AO34 AL353:AO380">
    <cfRule type="expression" dxfId="175" priority="155" stopIfTrue="1">
      <formula>$B$1=1</formula>
    </cfRule>
  </conditionalFormatting>
  <conditionalFormatting sqref="AL41:AO68">
    <cfRule type="expression" dxfId="174" priority="141" stopIfTrue="1">
      <formula>$B$1=1</formula>
    </cfRule>
  </conditionalFormatting>
  <conditionalFormatting sqref="AL76:AO103">
    <cfRule type="expression" dxfId="173" priority="131" stopIfTrue="1">
      <formula>$B$1=1</formula>
    </cfRule>
  </conditionalFormatting>
  <conditionalFormatting sqref="AL110:AO137">
    <cfRule type="expression" dxfId="172" priority="121" stopIfTrue="1">
      <formula>$B$1=1</formula>
    </cfRule>
  </conditionalFormatting>
  <conditionalFormatting sqref="AL145:AO172">
    <cfRule type="expression" dxfId="171" priority="111" stopIfTrue="1">
      <formula>$B$1=1</formula>
    </cfRule>
  </conditionalFormatting>
  <conditionalFormatting sqref="AL180:AO207">
    <cfRule type="expression" dxfId="170" priority="101" stopIfTrue="1">
      <formula>$B$1=1</formula>
    </cfRule>
  </conditionalFormatting>
  <conditionalFormatting sqref="AL214:AO241">
    <cfRule type="expression" dxfId="169" priority="91" stopIfTrue="1">
      <formula>$B$1=1</formula>
    </cfRule>
  </conditionalFormatting>
  <conditionalFormatting sqref="AL249:AO276">
    <cfRule type="expression" dxfId="168" priority="81" stopIfTrue="1">
      <formula>$B$1=1</formula>
    </cfRule>
  </conditionalFormatting>
  <conditionalFormatting sqref="AL283:AO310">
    <cfRule type="expression" dxfId="167" priority="71" stopIfTrue="1">
      <formula>$B$1=1</formula>
    </cfRule>
  </conditionalFormatting>
  <conditionalFormatting sqref="AL318:AO345">
    <cfRule type="expression" dxfId="166" priority="61" stopIfTrue="1">
      <formula>$B$1=1</formula>
    </cfRule>
  </conditionalFormatting>
  <conditionalFormatting sqref="AL385:AO413">
    <cfRule type="expression" dxfId="165" priority="41" stopIfTrue="1">
      <formula>$B$1=1</formula>
    </cfRule>
  </conditionalFormatting>
  <dataValidations count="2">
    <dataValidation imeMode="on" allowBlank="1" showInputMessage="1" showErrorMessage="1" sqref="AL6:AO6 D4:D33 AJ69 AJ413 AJ346 AJ380 AJ35 D281:D310 AJ104 AJ138 AJ173 AJ208 AJ242 AJ277 AJ311 D382:D412 AK422:AM422 AJ72:AM72 AL40:AO40 AL75:AO75 AJ141:AM141 AL109:AO109 AJ176:AM176 AL144:AO144 AL179:AO179 AJ245:AM245 AL213:AO213 AL248:AO248 AL282:AO282 AL317:AO317 AL352:AO352 AJ416:AM416 AL384:AO384 D371:D377" xr:uid="{00000000-0002-0000-0100-000000000000}"/>
    <dataValidation imeMode="off" allowBlank="1" showInputMessage="1" showErrorMessage="1" sqref="AJ19:AK20 AJ10:AK10 AJ22:AK34 AJ400:AK412 AJ368:AK379 E4:AI33 AJ53:AK54 AJ44:AK44 AJ56:AK68 AJ88:AK89 AJ79:AK79 AJ91:AK103 AJ122:AK123 AJ113:AK113 AJ125:AK137 AJ157:AK158 AJ148:AK148 AJ160:AK172 AJ192:AK193 AJ183:AK183 AJ195:AK207 AJ226:AK227 AJ217:AK217 AJ229:AK241 AJ261:AK262 AJ252:AK252 AJ264:AK276 AJ295:AK296 AJ286:AK286 AJ298:AK310 AJ330:AK331 AJ321:AK321 AJ333:AK345 AJ365:AK366 AJ356:AK356 E281:AF310 AJ397:AK398 AJ388:AK388 E371:AH377 AI371:AI412 E382:AH412" xr:uid="{00000000-0002-0000-0100-000001000000}"/>
  </dataValidations>
  <pageMargins left="0.25" right="0.25" top="0.75" bottom="0.75" header="0.3" footer="0.3"/>
  <pageSetup paperSize="9" scale="63" fitToHeight="0" orientation="landscape" r:id="rId1"/>
  <rowBreaks count="12" manualBreakCount="12">
    <brk id="37" max="40" man="1"/>
    <brk id="72" max="40" man="1"/>
    <brk id="106" max="40" man="1"/>
    <brk id="141" max="40" man="1"/>
    <brk id="176" max="40" man="1"/>
    <brk id="210" max="40" man="1"/>
    <brk id="245" max="40" man="1"/>
    <brk id="279" max="40" man="1"/>
    <brk id="314" max="40" man="1"/>
    <brk id="349" max="40" man="1"/>
    <brk id="381" max="40" man="1"/>
    <brk id="416"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422"/>
  <sheetViews>
    <sheetView view="pageBreakPreview" zoomScale="90" zoomScaleNormal="70" zoomScaleSheetLayoutView="90" workbookViewId="0">
      <pane xSplit="1" ySplit="3" topLeftCell="B381" activePane="bottomRight" state="frozen"/>
      <selection activeCell="O242" sqref="O242"/>
      <selection pane="topRight" activeCell="O242" sqref="O242"/>
      <selection pane="bottomLeft" activeCell="O242" sqref="O242"/>
      <selection pane="bottomRight" activeCell="D421" sqref="D421"/>
    </sheetView>
  </sheetViews>
  <sheetFormatPr defaultRowHeight="13.2" x14ac:dyDescent="0.2"/>
  <cols>
    <col min="1" max="1" width="4.109375" customWidth="1"/>
    <col min="2" max="2" width="3.33203125" customWidth="1"/>
    <col min="3" max="3" width="4.6640625" customWidth="1"/>
    <col min="4" max="19" width="5.33203125" customWidth="1"/>
    <col min="20" max="20" width="8.88671875" customWidth="1"/>
    <col min="21" max="21" width="1.88671875" customWidth="1"/>
    <col min="22" max="22" width="15.33203125" customWidth="1"/>
    <col min="23" max="26" width="5.6640625" customWidth="1"/>
  </cols>
  <sheetData>
    <row r="1" spans="1:26" ht="16.2" x14ac:dyDescent="0.2">
      <c r="B1" s="1063" t="s">
        <v>25</v>
      </c>
      <c r="C1" s="1063"/>
      <c r="D1" s="1063"/>
      <c r="E1" s="1063"/>
      <c r="F1" s="381"/>
      <c r="G1" s="381" t="str">
        <f>南八幡!G1</f>
        <v>令和７年度</v>
      </c>
      <c r="H1" s="34"/>
      <c r="M1" s="34"/>
      <c r="N1" s="34"/>
      <c r="O1" s="34"/>
      <c r="P1" s="34"/>
      <c r="Q1" s="34"/>
      <c r="R1" s="34"/>
      <c r="S1" s="34"/>
      <c r="V1" s="237"/>
    </row>
    <row r="2" spans="1:26" ht="27.75" customHeight="1" x14ac:dyDescent="0.2">
      <c r="A2" s="388" t="s">
        <v>336</v>
      </c>
      <c r="B2" s="327" t="s">
        <v>0</v>
      </c>
      <c r="C2" s="333" t="s">
        <v>10</v>
      </c>
      <c r="D2" s="226" t="s">
        <v>1</v>
      </c>
      <c r="E2" s="319" t="s">
        <v>295</v>
      </c>
      <c r="F2" s="319" t="s">
        <v>296</v>
      </c>
      <c r="G2" s="1054" t="s">
        <v>6</v>
      </c>
      <c r="H2" s="1055"/>
      <c r="I2" s="1054" t="s">
        <v>7</v>
      </c>
      <c r="J2" s="1055"/>
      <c r="K2" s="1054" t="s">
        <v>26</v>
      </c>
      <c r="L2" s="1055"/>
      <c r="M2" s="1054" t="s">
        <v>8</v>
      </c>
      <c r="N2" s="1055"/>
      <c r="O2" s="227" t="s">
        <v>306</v>
      </c>
      <c r="P2" s="228" t="s">
        <v>307</v>
      </c>
      <c r="Q2" s="228" t="s">
        <v>308</v>
      </c>
      <c r="R2" s="228" t="s">
        <v>309</v>
      </c>
      <c r="S2" s="227" t="s">
        <v>315</v>
      </c>
      <c r="T2" s="254" t="s">
        <v>204</v>
      </c>
      <c r="U2" s="1"/>
      <c r="V2" s="1039" t="s">
        <v>3</v>
      </c>
      <c r="W2" s="1040"/>
      <c r="X2" s="1040"/>
      <c r="Y2" s="1040"/>
      <c r="Z2" s="1041"/>
    </row>
    <row r="3" spans="1:26" ht="13.5" customHeight="1" x14ac:dyDescent="0.2">
      <c r="A3" s="445"/>
      <c r="B3" s="332"/>
      <c r="C3" s="335"/>
      <c r="D3" s="318"/>
      <c r="E3" s="41"/>
      <c r="F3" s="41"/>
      <c r="G3" s="42" t="s">
        <v>4</v>
      </c>
      <c r="H3" s="43" t="s">
        <v>5</v>
      </c>
      <c r="I3" s="42" t="s">
        <v>4</v>
      </c>
      <c r="J3" s="43" t="s">
        <v>5</v>
      </c>
      <c r="K3" s="42" t="s">
        <v>4</v>
      </c>
      <c r="L3" s="43" t="s">
        <v>5</v>
      </c>
      <c r="M3" s="42" t="s">
        <v>4</v>
      </c>
      <c r="N3" s="43" t="s">
        <v>5</v>
      </c>
      <c r="O3" s="259" t="s">
        <v>5</v>
      </c>
      <c r="P3" s="262" t="s">
        <v>5</v>
      </c>
      <c r="Q3" s="43" t="s">
        <v>5</v>
      </c>
      <c r="R3" s="43" t="s">
        <v>5</v>
      </c>
      <c r="S3" s="43" t="s">
        <v>5</v>
      </c>
      <c r="T3" s="255" t="s">
        <v>273</v>
      </c>
      <c r="U3" s="82"/>
      <c r="V3" s="1042"/>
      <c r="W3" s="1043"/>
      <c r="X3" s="1043"/>
      <c r="Y3" s="1043"/>
      <c r="Z3" s="1044"/>
    </row>
    <row r="4" spans="1:26" ht="13.5" customHeight="1" x14ac:dyDescent="0.2">
      <c r="A4" s="1065" t="s">
        <v>18</v>
      </c>
      <c r="B4" s="329">
        <f>南八幡!B4</f>
        <v>45748</v>
      </c>
      <c r="C4" s="433" t="str">
        <f>IF(B4="","",IF(WEEKDAY(B4)=1,"(日)",IF(WEEKDAY(B4)=2,"(月)",IF(WEEKDAY(B4)=3,"(火)",IF(WEEKDAY(B4)=4,"(水)",IF(WEEKDAY(B4)=5,"(木)",IF(WEEKDAY(B4)=6,"(金)","(土)")))))))</f>
        <v>(火)</v>
      </c>
      <c r="D4" s="492" t="s">
        <v>404</v>
      </c>
      <c r="E4" s="493">
        <v>66.5</v>
      </c>
      <c r="F4" s="494">
        <v>5.0999999999999996</v>
      </c>
      <c r="G4" s="10">
        <v>12.5</v>
      </c>
      <c r="H4" s="218">
        <v>12.5</v>
      </c>
      <c r="I4" s="495">
        <v>1.1000000000000001</v>
      </c>
      <c r="J4" s="496">
        <v>0.9</v>
      </c>
      <c r="K4" s="10">
        <v>7.97</v>
      </c>
      <c r="L4" s="218">
        <v>7.9</v>
      </c>
      <c r="M4" s="495">
        <v>28.6</v>
      </c>
      <c r="N4" s="496">
        <v>28.7</v>
      </c>
      <c r="O4" s="627">
        <v>104.4</v>
      </c>
      <c r="P4" s="511">
        <v>115.1</v>
      </c>
      <c r="Q4" s="496">
        <v>9.6</v>
      </c>
      <c r="R4" s="498">
        <v>175</v>
      </c>
      <c r="S4" s="499">
        <v>0.11</v>
      </c>
      <c r="T4" s="761"/>
      <c r="U4" s="111"/>
      <c r="V4" s="340" t="s">
        <v>305</v>
      </c>
      <c r="W4" s="344"/>
      <c r="X4" s="342">
        <v>45750</v>
      </c>
      <c r="Y4" s="347"/>
      <c r="Z4" s="348"/>
    </row>
    <row r="5" spans="1:26" x14ac:dyDescent="0.2">
      <c r="A5" s="1065"/>
      <c r="B5" s="330">
        <f>南八幡!B5</f>
        <v>45749</v>
      </c>
      <c r="C5" s="434" t="str">
        <f t="shared" ref="C5:C33" si="0">IF(B5="","",IF(WEEKDAY(B5)=1,"(日)",IF(WEEKDAY(B5)=2,"(月)",IF(WEEKDAY(B5)=3,"(火)",IF(WEEKDAY(B5)=4,"(水)",IF(WEEKDAY(B5)=5,"(木)",IF(WEEKDAY(B5)=6,"(金)","(土)")))))))</f>
        <v>(水)</v>
      </c>
      <c r="D5" s="502" t="s">
        <v>404</v>
      </c>
      <c r="E5" s="503">
        <v>22.5</v>
      </c>
      <c r="F5" s="504">
        <v>9.4</v>
      </c>
      <c r="G5" s="11">
        <v>12.4</v>
      </c>
      <c r="H5" s="219">
        <v>12.4</v>
      </c>
      <c r="I5" s="12">
        <v>1.4</v>
      </c>
      <c r="J5" s="221">
        <v>1</v>
      </c>
      <c r="K5" s="11">
        <v>8</v>
      </c>
      <c r="L5" s="219">
        <v>7.92</v>
      </c>
      <c r="M5" s="12">
        <v>28.1</v>
      </c>
      <c r="N5" s="221">
        <v>28.2</v>
      </c>
      <c r="O5" s="635">
        <v>104.7</v>
      </c>
      <c r="P5" s="518">
        <v>114.1</v>
      </c>
      <c r="Q5" s="221">
        <v>9.3000000000000007</v>
      </c>
      <c r="R5" s="222">
        <v>169</v>
      </c>
      <c r="S5" s="505">
        <v>0.13</v>
      </c>
      <c r="T5" s="593"/>
      <c r="U5" s="111"/>
      <c r="V5" s="345" t="s">
        <v>304</v>
      </c>
      <c r="W5" s="346" t="s">
        <v>303</v>
      </c>
      <c r="X5" s="357">
        <v>8.6999999999999993</v>
      </c>
      <c r="Y5" s="357"/>
      <c r="Z5" s="350"/>
    </row>
    <row r="6" spans="1:26" x14ac:dyDescent="0.2">
      <c r="A6" s="1065"/>
      <c r="B6" s="330">
        <f>南八幡!B6</f>
        <v>45750</v>
      </c>
      <c r="C6" s="434" t="str">
        <f t="shared" si="0"/>
        <v>(木)</v>
      </c>
      <c r="D6" s="502" t="s">
        <v>404</v>
      </c>
      <c r="E6" s="503">
        <v>3.5</v>
      </c>
      <c r="F6" s="504">
        <v>8.6999999999999993</v>
      </c>
      <c r="G6" s="11">
        <v>12.3</v>
      </c>
      <c r="H6" s="219">
        <v>12.3</v>
      </c>
      <c r="I6" s="12">
        <v>1.1000000000000001</v>
      </c>
      <c r="J6" s="221">
        <v>0.8</v>
      </c>
      <c r="K6" s="11">
        <v>7.98</v>
      </c>
      <c r="L6" s="219">
        <v>7.92</v>
      </c>
      <c r="M6" s="12">
        <v>28.1</v>
      </c>
      <c r="N6" s="221">
        <v>28.1</v>
      </c>
      <c r="O6" s="635">
        <v>104.2</v>
      </c>
      <c r="P6" s="518">
        <v>113.7</v>
      </c>
      <c r="Q6" s="221">
        <v>9.3000000000000007</v>
      </c>
      <c r="R6" s="222">
        <v>175</v>
      </c>
      <c r="S6" s="505">
        <v>0.11</v>
      </c>
      <c r="T6" s="593"/>
      <c r="U6" s="111"/>
      <c r="V6" s="4" t="s">
        <v>19</v>
      </c>
      <c r="W6" s="5" t="s">
        <v>20</v>
      </c>
      <c r="X6" s="40" t="s">
        <v>21</v>
      </c>
      <c r="Y6" s="241" t="s">
        <v>22</v>
      </c>
      <c r="Z6" s="238" t="s">
        <v>276</v>
      </c>
    </row>
    <row r="7" spans="1:26" x14ac:dyDescent="0.2">
      <c r="A7" s="1065"/>
      <c r="B7" s="330">
        <f>南八幡!B7</f>
        <v>45751</v>
      </c>
      <c r="C7" s="434" t="str">
        <f t="shared" si="0"/>
        <v>(金)</v>
      </c>
      <c r="D7" s="502" t="s">
        <v>405</v>
      </c>
      <c r="E7" s="503" t="s">
        <v>24</v>
      </c>
      <c r="F7" s="504">
        <v>13.3</v>
      </c>
      <c r="G7" s="11">
        <v>12.4</v>
      </c>
      <c r="H7" s="219">
        <v>12.4</v>
      </c>
      <c r="I7" s="12">
        <v>1.3</v>
      </c>
      <c r="J7" s="221">
        <v>0.7</v>
      </c>
      <c r="K7" s="11">
        <v>7.95</v>
      </c>
      <c r="L7" s="219">
        <v>7.88</v>
      </c>
      <c r="M7" s="12">
        <v>28</v>
      </c>
      <c r="N7" s="221">
        <v>27.8</v>
      </c>
      <c r="O7" s="635">
        <v>105.3</v>
      </c>
      <c r="P7" s="518">
        <v>115.1</v>
      </c>
      <c r="Q7" s="221">
        <v>10.1</v>
      </c>
      <c r="R7" s="222">
        <v>192</v>
      </c>
      <c r="S7" s="505">
        <v>0.1</v>
      </c>
      <c r="T7" s="593"/>
      <c r="U7" s="111"/>
      <c r="V7" s="2" t="s">
        <v>182</v>
      </c>
      <c r="W7" s="398" t="s">
        <v>11</v>
      </c>
      <c r="X7" s="299">
        <v>12.3</v>
      </c>
      <c r="Y7" s="242">
        <v>12.3</v>
      </c>
      <c r="Z7" s="275">
        <v>10.9</v>
      </c>
    </row>
    <row r="8" spans="1:26" x14ac:dyDescent="0.2">
      <c r="A8" s="1065"/>
      <c r="B8" s="330">
        <f>南八幡!B8</f>
        <v>45752</v>
      </c>
      <c r="C8" s="434" t="str">
        <f t="shared" si="0"/>
        <v>(土)</v>
      </c>
      <c r="D8" s="502" t="s">
        <v>405</v>
      </c>
      <c r="E8" s="503" t="s">
        <v>24</v>
      </c>
      <c r="F8" s="504">
        <v>14</v>
      </c>
      <c r="G8" s="11">
        <v>12.3</v>
      </c>
      <c r="H8" s="219">
        <v>12.5</v>
      </c>
      <c r="I8" s="12">
        <v>1.2</v>
      </c>
      <c r="J8" s="221">
        <v>1</v>
      </c>
      <c r="K8" s="11">
        <v>7.91</v>
      </c>
      <c r="L8" s="219">
        <v>7.84</v>
      </c>
      <c r="M8" s="12">
        <v>28</v>
      </c>
      <c r="N8" s="221">
        <v>27.9</v>
      </c>
      <c r="O8" s="635" t="s">
        <v>24</v>
      </c>
      <c r="P8" s="518" t="s">
        <v>24</v>
      </c>
      <c r="Q8" s="221" t="s">
        <v>24</v>
      </c>
      <c r="R8" s="222" t="s">
        <v>24</v>
      </c>
      <c r="S8" s="505" t="s">
        <v>24</v>
      </c>
      <c r="T8" s="593"/>
      <c r="U8" s="111"/>
      <c r="V8" s="3" t="s">
        <v>183</v>
      </c>
      <c r="W8" s="921" t="s">
        <v>184</v>
      </c>
      <c r="X8" s="300">
        <v>1.1000000000000001</v>
      </c>
      <c r="Y8" s="243">
        <v>0.8</v>
      </c>
      <c r="Z8" s="249">
        <v>46.2</v>
      </c>
    </row>
    <row r="9" spans="1:26" x14ac:dyDescent="0.2">
      <c r="A9" s="1065"/>
      <c r="B9" s="330">
        <f>南八幡!B9</f>
        <v>45753</v>
      </c>
      <c r="C9" s="434" t="str">
        <f t="shared" si="0"/>
        <v>(日)</v>
      </c>
      <c r="D9" s="502" t="s">
        <v>405</v>
      </c>
      <c r="E9" s="503" t="s">
        <v>24</v>
      </c>
      <c r="F9" s="504">
        <v>16.8</v>
      </c>
      <c r="G9" s="11">
        <v>12.3</v>
      </c>
      <c r="H9" s="219">
        <v>12.6</v>
      </c>
      <c r="I9" s="12">
        <v>1.4</v>
      </c>
      <c r="J9" s="221">
        <v>0.9</v>
      </c>
      <c r="K9" s="11">
        <v>7.87</v>
      </c>
      <c r="L9" s="219">
        <v>7.84</v>
      </c>
      <c r="M9" s="12">
        <v>27.6</v>
      </c>
      <c r="N9" s="221">
        <v>27.9</v>
      </c>
      <c r="O9" s="635" t="s">
        <v>24</v>
      </c>
      <c r="P9" s="518" t="s">
        <v>24</v>
      </c>
      <c r="Q9" s="221" t="s">
        <v>24</v>
      </c>
      <c r="R9" s="222" t="s">
        <v>24</v>
      </c>
      <c r="S9" s="505" t="s">
        <v>24</v>
      </c>
      <c r="T9" s="593"/>
      <c r="U9" s="111"/>
      <c r="V9" s="3" t="s">
        <v>12</v>
      </c>
      <c r="W9" s="921"/>
      <c r="X9" s="926">
        <v>7.98</v>
      </c>
      <c r="Y9" s="243">
        <v>7.92</v>
      </c>
      <c r="Z9" s="249">
        <v>7.7</v>
      </c>
    </row>
    <row r="10" spans="1:26" x14ac:dyDescent="0.2">
      <c r="A10" s="1065"/>
      <c r="B10" s="330">
        <f>南八幡!B10</f>
        <v>45754</v>
      </c>
      <c r="C10" s="434" t="str">
        <f t="shared" si="0"/>
        <v>(月)</v>
      </c>
      <c r="D10" s="502" t="s">
        <v>406</v>
      </c>
      <c r="E10" s="503" t="s">
        <v>24</v>
      </c>
      <c r="F10" s="504">
        <v>15.7</v>
      </c>
      <c r="G10" s="11">
        <v>12.4</v>
      </c>
      <c r="H10" s="219">
        <v>12.6</v>
      </c>
      <c r="I10" s="12">
        <v>2.7</v>
      </c>
      <c r="J10" s="221">
        <v>1.9</v>
      </c>
      <c r="K10" s="11">
        <v>7.84</v>
      </c>
      <c r="L10" s="219">
        <v>7.78</v>
      </c>
      <c r="M10" s="12">
        <v>26.9</v>
      </c>
      <c r="N10" s="221">
        <v>27.1</v>
      </c>
      <c r="O10" s="635">
        <v>101.5</v>
      </c>
      <c r="P10" s="518">
        <v>115.3</v>
      </c>
      <c r="Q10" s="221">
        <v>10.1</v>
      </c>
      <c r="R10" s="222">
        <v>211</v>
      </c>
      <c r="S10" s="505">
        <v>0.18</v>
      </c>
      <c r="T10" s="593"/>
      <c r="U10" s="111"/>
      <c r="V10" s="3" t="s">
        <v>185</v>
      </c>
      <c r="W10" s="921" t="s">
        <v>13</v>
      </c>
      <c r="X10" s="300">
        <v>28.1</v>
      </c>
      <c r="Y10" s="243">
        <v>28.1</v>
      </c>
      <c r="Z10" s="249">
        <v>15.9</v>
      </c>
    </row>
    <row r="11" spans="1:26" x14ac:dyDescent="0.2">
      <c r="A11" s="1065"/>
      <c r="B11" s="330">
        <f>南八幡!B11</f>
        <v>45755</v>
      </c>
      <c r="C11" s="434" t="str">
        <f t="shared" si="0"/>
        <v>(火)</v>
      </c>
      <c r="D11" s="502" t="s">
        <v>405</v>
      </c>
      <c r="E11" s="503" t="s">
        <v>24</v>
      </c>
      <c r="F11" s="504">
        <v>17.899999999999999</v>
      </c>
      <c r="G11" s="11">
        <v>12.5</v>
      </c>
      <c r="H11" s="219">
        <v>12.8</v>
      </c>
      <c r="I11" s="12">
        <v>2.7</v>
      </c>
      <c r="J11" s="221">
        <v>2</v>
      </c>
      <c r="K11" s="11">
        <v>7.81</v>
      </c>
      <c r="L11" s="219">
        <v>7.79</v>
      </c>
      <c r="M11" s="12">
        <v>26.8</v>
      </c>
      <c r="N11" s="221">
        <v>26.9</v>
      </c>
      <c r="O11" s="635">
        <v>98.5</v>
      </c>
      <c r="P11" s="518">
        <v>112.1</v>
      </c>
      <c r="Q11" s="221">
        <v>9.5</v>
      </c>
      <c r="R11" s="222">
        <v>225</v>
      </c>
      <c r="S11" s="505">
        <v>0.2</v>
      </c>
      <c r="T11" s="593"/>
      <c r="U11" s="111"/>
      <c r="V11" s="3" t="s">
        <v>186</v>
      </c>
      <c r="W11" s="921" t="s">
        <v>311</v>
      </c>
      <c r="X11" s="278">
        <v>104.4</v>
      </c>
      <c r="Y11" s="244">
        <v>104.2</v>
      </c>
      <c r="Z11" s="253">
        <v>49.5</v>
      </c>
    </row>
    <row r="12" spans="1:26" x14ac:dyDescent="0.2">
      <c r="A12" s="1065"/>
      <c r="B12" s="330">
        <f>南八幡!B12</f>
        <v>45756</v>
      </c>
      <c r="C12" s="434" t="str">
        <f t="shared" si="0"/>
        <v>(水)</v>
      </c>
      <c r="D12" s="502" t="s">
        <v>405</v>
      </c>
      <c r="E12" s="503" t="s">
        <v>24</v>
      </c>
      <c r="F12" s="504">
        <v>19.100000000000001</v>
      </c>
      <c r="G12" s="11">
        <v>12.7</v>
      </c>
      <c r="H12" s="219">
        <v>13</v>
      </c>
      <c r="I12" s="12">
        <v>2.5</v>
      </c>
      <c r="J12" s="221">
        <v>2.2000000000000002</v>
      </c>
      <c r="K12" s="11">
        <v>7.79</v>
      </c>
      <c r="L12" s="219">
        <v>7.77</v>
      </c>
      <c r="M12" s="12">
        <v>26.7</v>
      </c>
      <c r="N12" s="221">
        <v>26.6</v>
      </c>
      <c r="O12" s="635">
        <v>98.1</v>
      </c>
      <c r="P12" s="518">
        <v>111.1</v>
      </c>
      <c r="Q12" s="221">
        <v>9.4</v>
      </c>
      <c r="R12" s="222">
        <v>218</v>
      </c>
      <c r="S12" s="505">
        <v>0.22</v>
      </c>
      <c r="T12" s="593"/>
      <c r="U12" s="111"/>
      <c r="V12" s="3" t="s">
        <v>187</v>
      </c>
      <c r="W12" s="921" t="s">
        <v>311</v>
      </c>
      <c r="X12" s="278">
        <v>112.5</v>
      </c>
      <c r="Y12" s="244">
        <v>113.7</v>
      </c>
      <c r="Z12" s="253">
        <v>73.8</v>
      </c>
    </row>
    <row r="13" spans="1:26" x14ac:dyDescent="0.2">
      <c r="A13" s="1065"/>
      <c r="B13" s="330">
        <f>南八幡!B13</f>
        <v>45757</v>
      </c>
      <c r="C13" s="434" t="str">
        <f t="shared" si="0"/>
        <v>(木)</v>
      </c>
      <c r="D13" s="502" t="s">
        <v>406</v>
      </c>
      <c r="E13" s="503" t="s">
        <v>24</v>
      </c>
      <c r="F13" s="504">
        <v>18.7</v>
      </c>
      <c r="G13" s="11">
        <v>13</v>
      </c>
      <c r="H13" s="219">
        <v>13.2</v>
      </c>
      <c r="I13" s="12">
        <v>2.6</v>
      </c>
      <c r="J13" s="221">
        <v>2.2000000000000002</v>
      </c>
      <c r="K13" s="11">
        <v>7.77</v>
      </c>
      <c r="L13" s="219">
        <v>7.74</v>
      </c>
      <c r="M13" s="12">
        <v>26.3</v>
      </c>
      <c r="N13" s="221">
        <v>26.4</v>
      </c>
      <c r="O13" s="635">
        <v>97.5</v>
      </c>
      <c r="P13" s="518">
        <v>110.1</v>
      </c>
      <c r="Q13" s="221">
        <v>9.1999999999999993</v>
      </c>
      <c r="R13" s="222">
        <v>252</v>
      </c>
      <c r="S13" s="505">
        <v>0.22</v>
      </c>
      <c r="T13" s="593"/>
      <c r="U13" s="111"/>
      <c r="V13" s="3" t="s">
        <v>188</v>
      </c>
      <c r="W13" s="921" t="s">
        <v>311</v>
      </c>
      <c r="X13" s="278">
        <v>78</v>
      </c>
      <c r="Y13" s="244">
        <v>79</v>
      </c>
      <c r="Z13" s="253">
        <v>42.2</v>
      </c>
    </row>
    <row r="14" spans="1:26" x14ac:dyDescent="0.2">
      <c r="A14" s="1065"/>
      <c r="B14" s="330">
        <f>南八幡!B14</f>
        <v>45758</v>
      </c>
      <c r="C14" s="434" t="str">
        <f t="shared" si="0"/>
        <v>(金)</v>
      </c>
      <c r="D14" s="502" t="s">
        <v>406</v>
      </c>
      <c r="E14" s="503">
        <v>1.5</v>
      </c>
      <c r="F14" s="504">
        <v>17.399999999999999</v>
      </c>
      <c r="G14" s="11">
        <v>13.1</v>
      </c>
      <c r="H14" s="219">
        <v>13.3</v>
      </c>
      <c r="I14" s="12">
        <v>2.2999999999999998</v>
      </c>
      <c r="J14" s="221">
        <v>2</v>
      </c>
      <c r="K14" s="11">
        <v>7.76</v>
      </c>
      <c r="L14" s="219">
        <v>7.72</v>
      </c>
      <c r="M14" s="12">
        <v>26.2</v>
      </c>
      <c r="N14" s="221">
        <v>26.3</v>
      </c>
      <c r="O14" s="635">
        <v>95.6</v>
      </c>
      <c r="P14" s="518">
        <v>109.7</v>
      </c>
      <c r="Q14" s="221">
        <v>9.1</v>
      </c>
      <c r="R14" s="222">
        <v>215</v>
      </c>
      <c r="S14" s="505">
        <v>0.21</v>
      </c>
      <c r="T14" s="593"/>
      <c r="U14" s="111"/>
      <c r="V14" s="3" t="s">
        <v>189</v>
      </c>
      <c r="W14" s="921" t="s">
        <v>311</v>
      </c>
      <c r="X14" s="278">
        <v>34.5</v>
      </c>
      <c r="Y14" s="244">
        <v>34.700000000000003</v>
      </c>
      <c r="Z14" s="253">
        <v>31.6</v>
      </c>
    </row>
    <row r="15" spans="1:26" x14ac:dyDescent="0.2">
      <c r="A15" s="1065"/>
      <c r="B15" s="330">
        <f>南八幡!B15</f>
        <v>45759</v>
      </c>
      <c r="C15" s="434" t="str">
        <f t="shared" si="0"/>
        <v>(土)</v>
      </c>
      <c r="D15" s="502" t="s">
        <v>406</v>
      </c>
      <c r="E15" s="503" t="s">
        <v>24</v>
      </c>
      <c r="F15" s="504">
        <v>14.2</v>
      </c>
      <c r="G15" s="11">
        <v>13.3</v>
      </c>
      <c r="H15" s="219">
        <v>13.5</v>
      </c>
      <c r="I15" s="12">
        <v>2.4</v>
      </c>
      <c r="J15" s="221">
        <v>1.9</v>
      </c>
      <c r="K15" s="11">
        <v>7.76</v>
      </c>
      <c r="L15" s="219">
        <v>7.72</v>
      </c>
      <c r="M15" s="12">
        <v>25.5</v>
      </c>
      <c r="N15" s="221">
        <v>26</v>
      </c>
      <c r="O15" s="635" t="s">
        <v>24</v>
      </c>
      <c r="P15" s="518" t="s">
        <v>24</v>
      </c>
      <c r="Q15" s="221" t="s">
        <v>24</v>
      </c>
      <c r="R15" s="222" t="s">
        <v>24</v>
      </c>
      <c r="S15" s="505" t="s">
        <v>24</v>
      </c>
      <c r="T15" s="593"/>
      <c r="U15" s="111"/>
      <c r="V15" s="3" t="s">
        <v>190</v>
      </c>
      <c r="W15" s="921" t="s">
        <v>311</v>
      </c>
      <c r="X15" s="247">
        <v>9.4</v>
      </c>
      <c r="Y15" s="245">
        <v>9.3000000000000007</v>
      </c>
      <c r="Z15" s="276">
        <v>5.9</v>
      </c>
    </row>
    <row r="16" spans="1:26" x14ac:dyDescent="0.2">
      <c r="A16" s="1065"/>
      <c r="B16" s="330">
        <f>南八幡!B16</f>
        <v>45760</v>
      </c>
      <c r="C16" s="434" t="str">
        <f t="shared" si="0"/>
        <v>(日)</v>
      </c>
      <c r="D16" s="502" t="s">
        <v>406</v>
      </c>
      <c r="E16" s="503">
        <v>2.5</v>
      </c>
      <c r="F16" s="504">
        <v>13.6</v>
      </c>
      <c r="G16" s="11">
        <v>13.5</v>
      </c>
      <c r="H16" s="219">
        <v>13.6</v>
      </c>
      <c r="I16" s="12">
        <v>2.7</v>
      </c>
      <c r="J16" s="221">
        <v>2.1</v>
      </c>
      <c r="K16" s="11">
        <v>7.74</v>
      </c>
      <c r="L16" s="219">
        <v>7.71</v>
      </c>
      <c r="M16" s="12">
        <v>25.3</v>
      </c>
      <c r="N16" s="221">
        <v>25.9</v>
      </c>
      <c r="O16" s="635" t="s">
        <v>24</v>
      </c>
      <c r="P16" s="518" t="s">
        <v>24</v>
      </c>
      <c r="Q16" s="221" t="s">
        <v>24</v>
      </c>
      <c r="R16" s="222" t="s">
        <v>24</v>
      </c>
      <c r="S16" s="505" t="s">
        <v>24</v>
      </c>
      <c r="T16" s="593"/>
      <c r="U16" s="111"/>
      <c r="V16" s="3" t="s">
        <v>191</v>
      </c>
      <c r="W16" s="921" t="s">
        <v>311</v>
      </c>
      <c r="X16" s="247">
        <v>188</v>
      </c>
      <c r="Y16" s="246">
        <v>175</v>
      </c>
      <c r="Z16" s="277">
        <v>159</v>
      </c>
    </row>
    <row r="17" spans="1:26" x14ac:dyDescent="0.2">
      <c r="A17" s="1065"/>
      <c r="B17" s="330">
        <f>南八幡!B17</f>
        <v>45761</v>
      </c>
      <c r="C17" s="434" t="str">
        <f t="shared" si="0"/>
        <v>(月)</v>
      </c>
      <c r="D17" s="502" t="s">
        <v>406</v>
      </c>
      <c r="E17" s="503">
        <v>1.5</v>
      </c>
      <c r="F17" s="504">
        <v>20.2</v>
      </c>
      <c r="G17" s="11">
        <v>13.7</v>
      </c>
      <c r="H17" s="219">
        <v>14.1</v>
      </c>
      <c r="I17" s="12">
        <v>2.2999999999999998</v>
      </c>
      <c r="J17" s="221">
        <v>1.9</v>
      </c>
      <c r="K17" s="11">
        <v>7.73</v>
      </c>
      <c r="L17" s="219">
        <v>7.71</v>
      </c>
      <c r="M17" s="12">
        <v>25.2</v>
      </c>
      <c r="N17" s="221">
        <v>25.6</v>
      </c>
      <c r="O17" s="635">
        <v>94.8</v>
      </c>
      <c r="P17" s="518">
        <v>107.7</v>
      </c>
      <c r="Q17" s="221">
        <v>8.9</v>
      </c>
      <c r="R17" s="222">
        <v>210</v>
      </c>
      <c r="S17" s="505">
        <v>0.2</v>
      </c>
      <c r="T17" s="593"/>
      <c r="U17" s="111"/>
      <c r="V17" s="3" t="s">
        <v>192</v>
      </c>
      <c r="W17" s="921" t="s">
        <v>311</v>
      </c>
      <c r="X17" s="247">
        <v>0.13</v>
      </c>
      <c r="Y17" s="14">
        <v>0.11</v>
      </c>
      <c r="Z17" s="251">
        <v>1.43</v>
      </c>
    </row>
    <row r="18" spans="1:26" x14ac:dyDescent="0.2">
      <c r="A18" s="1065"/>
      <c r="B18" s="330">
        <f>南八幡!B18</f>
        <v>45762</v>
      </c>
      <c r="C18" s="434" t="str">
        <f t="shared" si="0"/>
        <v>(火)</v>
      </c>
      <c r="D18" s="502" t="s">
        <v>406</v>
      </c>
      <c r="E18" s="503">
        <v>5</v>
      </c>
      <c r="F18" s="504">
        <v>18.600000000000001</v>
      </c>
      <c r="G18" s="11">
        <v>13.9</v>
      </c>
      <c r="H18" s="219">
        <v>14.2</v>
      </c>
      <c r="I18" s="12">
        <v>2.2999999999999998</v>
      </c>
      <c r="J18" s="221">
        <v>1.7</v>
      </c>
      <c r="K18" s="11">
        <v>7.7</v>
      </c>
      <c r="L18" s="219">
        <v>7.7</v>
      </c>
      <c r="M18" s="12">
        <v>26</v>
      </c>
      <c r="N18" s="221">
        <v>26</v>
      </c>
      <c r="O18" s="635">
        <v>94.5</v>
      </c>
      <c r="P18" s="518">
        <v>106.7</v>
      </c>
      <c r="Q18" s="221">
        <v>9.1999999999999993</v>
      </c>
      <c r="R18" s="222">
        <v>220</v>
      </c>
      <c r="S18" s="505">
        <v>0.2</v>
      </c>
      <c r="T18" s="593"/>
      <c r="U18" s="111"/>
      <c r="V18" s="3" t="s">
        <v>14</v>
      </c>
      <c r="W18" s="921" t="s">
        <v>311</v>
      </c>
      <c r="X18" s="247">
        <v>2.9</v>
      </c>
      <c r="Y18" s="248">
        <v>2.7</v>
      </c>
      <c r="Z18" s="249">
        <v>5.9</v>
      </c>
    </row>
    <row r="19" spans="1:26" x14ac:dyDescent="0.2">
      <c r="A19" s="1065"/>
      <c r="B19" s="330">
        <f>南八幡!B19</f>
        <v>45763</v>
      </c>
      <c r="C19" s="434" t="str">
        <f t="shared" si="0"/>
        <v>(水)</v>
      </c>
      <c r="D19" s="502" t="s">
        <v>405</v>
      </c>
      <c r="E19" s="503" t="s">
        <v>24</v>
      </c>
      <c r="F19" s="504">
        <v>17.7</v>
      </c>
      <c r="G19" s="11">
        <v>14.3</v>
      </c>
      <c r="H19" s="219">
        <v>14.6</v>
      </c>
      <c r="I19" s="12">
        <v>3.4</v>
      </c>
      <c r="J19" s="221">
        <v>2.2999999999999998</v>
      </c>
      <c r="K19" s="11">
        <v>7.75</v>
      </c>
      <c r="L19" s="219">
        <v>7.75</v>
      </c>
      <c r="M19" s="12">
        <v>25.8</v>
      </c>
      <c r="N19" s="221">
        <v>25.8</v>
      </c>
      <c r="O19" s="635">
        <v>93.9</v>
      </c>
      <c r="P19" s="518">
        <v>105.5</v>
      </c>
      <c r="Q19" s="221">
        <v>9</v>
      </c>
      <c r="R19" s="222">
        <v>193</v>
      </c>
      <c r="S19" s="505">
        <v>0.23</v>
      </c>
      <c r="T19" s="593"/>
      <c r="U19" s="111"/>
      <c r="V19" s="3" t="s">
        <v>15</v>
      </c>
      <c r="W19" s="921" t="s">
        <v>311</v>
      </c>
      <c r="X19" s="273">
        <v>1.6</v>
      </c>
      <c r="Y19" s="248">
        <v>1.2</v>
      </c>
      <c r="Z19" s="249">
        <v>2.2999999999999998</v>
      </c>
    </row>
    <row r="20" spans="1:26" x14ac:dyDescent="0.2">
      <c r="A20" s="1065"/>
      <c r="B20" s="330">
        <f>南八幡!B20</f>
        <v>45764</v>
      </c>
      <c r="C20" s="434" t="str">
        <f t="shared" si="0"/>
        <v>(木)</v>
      </c>
      <c r="D20" s="502" t="s">
        <v>405</v>
      </c>
      <c r="E20" s="503" t="s">
        <v>24</v>
      </c>
      <c r="F20" s="504">
        <v>20.5</v>
      </c>
      <c r="G20" s="11">
        <v>14.5</v>
      </c>
      <c r="H20" s="219">
        <v>14.8</v>
      </c>
      <c r="I20" s="12">
        <v>2.4</v>
      </c>
      <c r="J20" s="221">
        <v>1.9</v>
      </c>
      <c r="K20" s="11">
        <v>7.73</v>
      </c>
      <c r="L20" s="219">
        <v>7.72</v>
      </c>
      <c r="M20" s="12">
        <v>25.6</v>
      </c>
      <c r="N20" s="221">
        <v>25.6</v>
      </c>
      <c r="O20" s="635">
        <v>93.9</v>
      </c>
      <c r="P20" s="518">
        <v>104.5</v>
      </c>
      <c r="Q20" s="221">
        <v>8.8000000000000007</v>
      </c>
      <c r="R20" s="222">
        <v>204</v>
      </c>
      <c r="S20" s="505">
        <v>0.21</v>
      </c>
      <c r="T20" s="593"/>
      <c r="U20" s="111"/>
      <c r="V20" s="3" t="s">
        <v>193</v>
      </c>
      <c r="W20" s="921" t="s">
        <v>311</v>
      </c>
      <c r="X20" s="247">
        <v>8.5</v>
      </c>
      <c r="Y20" s="248">
        <v>8.9</v>
      </c>
      <c r="Z20" s="249">
        <v>10.7</v>
      </c>
    </row>
    <row r="21" spans="1:26" x14ac:dyDescent="0.2">
      <c r="A21" s="1065"/>
      <c r="B21" s="330">
        <f>南八幡!B21</f>
        <v>45765</v>
      </c>
      <c r="C21" s="434" t="str">
        <f t="shared" si="0"/>
        <v>(金)</v>
      </c>
      <c r="D21" s="502" t="s">
        <v>406</v>
      </c>
      <c r="E21" s="503" t="s">
        <v>24</v>
      </c>
      <c r="F21" s="504">
        <v>22.1</v>
      </c>
      <c r="G21" s="11">
        <v>14.8</v>
      </c>
      <c r="H21" s="219">
        <v>15.2</v>
      </c>
      <c r="I21" s="12">
        <v>2.6</v>
      </c>
      <c r="J21" s="221">
        <v>1.9</v>
      </c>
      <c r="K21" s="11">
        <v>7.79</v>
      </c>
      <c r="L21" s="219">
        <v>7.77</v>
      </c>
      <c r="M21" s="12">
        <v>25.6</v>
      </c>
      <c r="N21" s="221">
        <v>25.7</v>
      </c>
      <c r="O21" s="635">
        <v>93.7</v>
      </c>
      <c r="P21" s="518">
        <v>104.7</v>
      </c>
      <c r="Q21" s="221">
        <v>9.3000000000000007</v>
      </c>
      <c r="R21" s="222">
        <v>201</v>
      </c>
      <c r="S21" s="505">
        <v>0.19</v>
      </c>
      <c r="T21" s="593"/>
      <c r="U21" s="111"/>
      <c r="V21" s="3" t="s">
        <v>194</v>
      </c>
      <c r="W21" s="921" t="s">
        <v>311</v>
      </c>
      <c r="X21" s="263">
        <v>0.02</v>
      </c>
      <c r="Y21" s="250">
        <v>1.0999999999999999E-2</v>
      </c>
      <c r="Z21" s="251">
        <v>8.5999999999999993E-2</v>
      </c>
    </row>
    <row r="22" spans="1:26" x14ac:dyDescent="0.2">
      <c r="A22" s="1065"/>
      <c r="B22" s="330">
        <f>南八幡!B22</f>
        <v>45766</v>
      </c>
      <c r="C22" s="434" t="str">
        <f t="shared" si="0"/>
        <v>(土)</v>
      </c>
      <c r="D22" s="502" t="s">
        <v>405</v>
      </c>
      <c r="E22" s="503" t="s">
        <v>24</v>
      </c>
      <c r="F22" s="504">
        <v>23.6</v>
      </c>
      <c r="G22" s="11">
        <v>15</v>
      </c>
      <c r="H22" s="219">
        <v>15.3</v>
      </c>
      <c r="I22" s="12">
        <v>2.5</v>
      </c>
      <c r="J22" s="221">
        <v>1.8</v>
      </c>
      <c r="K22" s="11">
        <v>7.79</v>
      </c>
      <c r="L22" s="219">
        <v>7.74</v>
      </c>
      <c r="M22" s="12">
        <v>25.5</v>
      </c>
      <c r="N22" s="221">
        <v>25.5</v>
      </c>
      <c r="O22" s="635" t="s">
        <v>24</v>
      </c>
      <c r="P22" s="518" t="s">
        <v>24</v>
      </c>
      <c r="Q22" s="221" t="s">
        <v>24</v>
      </c>
      <c r="R22" s="222" t="s">
        <v>24</v>
      </c>
      <c r="S22" s="505" t="s">
        <v>24</v>
      </c>
      <c r="T22" s="593"/>
      <c r="U22" s="111"/>
      <c r="V22" s="3" t="s">
        <v>279</v>
      </c>
      <c r="W22" s="921" t="s">
        <v>311</v>
      </c>
      <c r="X22" s="247">
        <v>0.28999999999999998</v>
      </c>
      <c r="Y22" s="250">
        <v>0.32</v>
      </c>
      <c r="Z22" s="251">
        <v>0.35</v>
      </c>
    </row>
    <row r="23" spans="1:26" x14ac:dyDescent="0.2">
      <c r="A23" s="1065"/>
      <c r="B23" s="330">
        <f>南八幡!B23</f>
        <v>45767</v>
      </c>
      <c r="C23" s="434" t="str">
        <f t="shared" si="0"/>
        <v>(日)</v>
      </c>
      <c r="D23" s="502" t="s">
        <v>406</v>
      </c>
      <c r="E23" s="503" t="s">
        <v>24</v>
      </c>
      <c r="F23" s="504">
        <v>21.5</v>
      </c>
      <c r="G23" s="11">
        <v>15.1</v>
      </c>
      <c r="H23" s="219">
        <v>15.4</v>
      </c>
      <c r="I23" s="12">
        <v>2.6</v>
      </c>
      <c r="J23" s="221">
        <v>1.7</v>
      </c>
      <c r="K23" s="11">
        <v>7.79</v>
      </c>
      <c r="L23" s="219">
        <v>7.75</v>
      </c>
      <c r="M23" s="12">
        <v>25.4</v>
      </c>
      <c r="N23" s="221">
        <v>25.5</v>
      </c>
      <c r="O23" s="635" t="s">
        <v>24</v>
      </c>
      <c r="P23" s="518" t="s">
        <v>24</v>
      </c>
      <c r="Q23" s="221" t="s">
        <v>24</v>
      </c>
      <c r="R23" s="222" t="s">
        <v>24</v>
      </c>
      <c r="S23" s="505" t="s">
        <v>24</v>
      </c>
      <c r="T23" s="593"/>
      <c r="U23" s="111"/>
      <c r="V23" s="3" t="s">
        <v>195</v>
      </c>
      <c r="W23" s="921" t="s">
        <v>311</v>
      </c>
      <c r="X23" s="263">
        <v>0.87</v>
      </c>
      <c r="Y23" s="250">
        <v>0.79</v>
      </c>
      <c r="Z23" s="251">
        <v>1.17</v>
      </c>
    </row>
    <row r="24" spans="1:26" x14ac:dyDescent="0.2">
      <c r="A24" s="1065"/>
      <c r="B24" s="330">
        <f>南八幡!B24</f>
        <v>45768</v>
      </c>
      <c r="C24" s="434" t="str">
        <f t="shared" si="0"/>
        <v>(月)</v>
      </c>
      <c r="D24" s="502" t="s">
        <v>405</v>
      </c>
      <c r="E24" s="503" t="s">
        <v>24</v>
      </c>
      <c r="F24" s="504">
        <v>19.7</v>
      </c>
      <c r="G24" s="11">
        <v>15.7</v>
      </c>
      <c r="H24" s="219">
        <v>15.8</v>
      </c>
      <c r="I24" s="12">
        <v>2.2999999999999998</v>
      </c>
      <c r="J24" s="221">
        <v>1.6</v>
      </c>
      <c r="K24" s="11">
        <v>7.78</v>
      </c>
      <c r="L24" s="219">
        <v>7.78</v>
      </c>
      <c r="M24" s="12">
        <v>25.5</v>
      </c>
      <c r="N24" s="221">
        <v>25.3</v>
      </c>
      <c r="O24" s="635">
        <v>92.6</v>
      </c>
      <c r="P24" s="518">
        <v>104.1</v>
      </c>
      <c r="Q24" s="221">
        <v>9.1999999999999993</v>
      </c>
      <c r="R24" s="287">
        <v>192</v>
      </c>
      <c r="S24" s="505">
        <v>0.17</v>
      </c>
      <c r="T24" s="593"/>
      <c r="U24" s="111"/>
      <c r="V24" s="3" t="s">
        <v>196</v>
      </c>
      <c r="W24" s="921" t="s">
        <v>311</v>
      </c>
      <c r="X24" s="263">
        <v>7.1999999999999995E-2</v>
      </c>
      <c r="Y24" s="250">
        <v>6.7000000000000004E-2</v>
      </c>
      <c r="Z24" s="251">
        <v>0.183</v>
      </c>
    </row>
    <row r="25" spans="1:26" x14ac:dyDescent="0.2">
      <c r="A25" s="1065"/>
      <c r="B25" s="330">
        <f>南八幡!B25</f>
        <v>45769</v>
      </c>
      <c r="C25" s="434" t="str">
        <f t="shared" si="0"/>
        <v>(火)</v>
      </c>
      <c r="D25" s="502" t="s">
        <v>406</v>
      </c>
      <c r="E25" s="503" t="s">
        <v>24</v>
      </c>
      <c r="F25" s="504">
        <v>21.2</v>
      </c>
      <c r="G25" s="11">
        <v>15.6</v>
      </c>
      <c r="H25" s="219">
        <v>16</v>
      </c>
      <c r="I25" s="12">
        <v>2.2000000000000002</v>
      </c>
      <c r="J25" s="221">
        <v>1.7</v>
      </c>
      <c r="K25" s="11">
        <v>7.8</v>
      </c>
      <c r="L25" s="219">
        <v>7.77</v>
      </c>
      <c r="M25" s="12">
        <v>25.4</v>
      </c>
      <c r="N25" s="221">
        <v>25.5</v>
      </c>
      <c r="O25" s="635">
        <v>92.9</v>
      </c>
      <c r="P25" s="518">
        <v>103.7</v>
      </c>
      <c r="Q25" s="221">
        <v>9.1999999999999993</v>
      </c>
      <c r="R25" s="287">
        <v>203</v>
      </c>
      <c r="S25" s="505">
        <v>0.16</v>
      </c>
      <c r="T25" s="593"/>
      <c r="U25" s="111"/>
      <c r="V25" s="3" t="s">
        <v>197</v>
      </c>
      <c r="W25" s="921" t="s">
        <v>311</v>
      </c>
      <c r="X25" s="273">
        <v>24.7</v>
      </c>
      <c r="Y25" s="248">
        <v>25.1</v>
      </c>
      <c r="Z25" s="249">
        <v>13.9</v>
      </c>
    </row>
    <row r="26" spans="1:26" x14ac:dyDescent="0.2">
      <c r="A26" s="1065"/>
      <c r="B26" s="330">
        <f>南八幡!B26</f>
        <v>45770</v>
      </c>
      <c r="C26" s="434" t="str">
        <f t="shared" si="0"/>
        <v>(水)</v>
      </c>
      <c r="D26" s="502" t="s">
        <v>404</v>
      </c>
      <c r="E26" s="503">
        <v>6.5</v>
      </c>
      <c r="F26" s="504">
        <v>18.399999999999999</v>
      </c>
      <c r="G26" s="11">
        <v>15.9</v>
      </c>
      <c r="H26" s="219">
        <v>16.100000000000001</v>
      </c>
      <c r="I26" s="12">
        <v>1.8</v>
      </c>
      <c r="J26" s="221">
        <v>1.3</v>
      </c>
      <c r="K26" s="11">
        <v>7.79</v>
      </c>
      <c r="L26" s="219">
        <v>7.76</v>
      </c>
      <c r="M26" s="12">
        <v>25.4</v>
      </c>
      <c r="N26" s="221">
        <v>25.4</v>
      </c>
      <c r="O26" s="635">
        <v>92.6</v>
      </c>
      <c r="P26" s="518">
        <v>103.3</v>
      </c>
      <c r="Q26" s="221">
        <v>9.4</v>
      </c>
      <c r="R26" s="287">
        <v>204</v>
      </c>
      <c r="S26" s="505">
        <v>0.14000000000000001</v>
      </c>
      <c r="T26" s="593"/>
      <c r="U26" s="111"/>
      <c r="V26" s="3" t="s">
        <v>17</v>
      </c>
      <c r="W26" s="921" t="s">
        <v>311</v>
      </c>
      <c r="X26" s="247">
        <v>25.8</v>
      </c>
      <c r="Y26" s="248">
        <v>26</v>
      </c>
      <c r="Z26" s="249">
        <v>22.4</v>
      </c>
    </row>
    <row r="27" spans="1:26" x14ac:dyDescent="0.2">
      <c r="A27" s="1065"/>
      <c r="B27" s="330">
        <f>南八幡!B27</f>
        <v>45771</v>
      </c>
      <c r="C27" s="434" t="str">
        <f t="shared" si="0"/>
        <v>(木)</v>
      </c>
      <c r="D27" s="502" t="s">
        <v>406</v>
      </c>
      <c r="E27" s="503">
        <v>0.5</v>
      </c>
      <c r="F27" s="504">
        <v>18.600000000000001</v>
      </c>
      <c r="G27" s="11">
        <v>16.100000000000001</v>
      </c>
      <c r="H27" s="219">
        <v>16.399999999999999</v>
      </c>
      <c r="I27" s="12">
        <v>2</v>
      </c>
      <c r="J27" s="221">
        <v>1.4</v>
      </c>
      <c r="K27" s="11">
        <v>7.78</v>
      </c>
      <c r="L27" s="219">
        <v>7.75</v>
      </c>
      <c r="M27" s="12">
        <v>25.5</v>
      </c>
      <c r="N27" s="221">
        <v>25.5</v>
      </c>
      <c r="O27" s="635">
        <v>94.8</v>
      </c>
      <c r="P27" s="518">
        <v>104.1</v>
      </c>
      <c r="Q27" s="221">
        <v>9.4</v>
      </c>
      <c r="R27" s="287">
        <v>170</v>
      </c>
      <c r="S27" s="505">
        <v>0.13</v>
      </c>
      <c r="T27" s="593"/>
      <c r="U27" s="111"/>
      <c r="V27" s="3" t="s">
        <v>198</v>
      </c>
      <c r="W27" s="921" t="s">
        <v>184</v>
      </c>
      <c r="X27" s="247">
        <v>5</v>
      </c>
      <c r="Y27" s="252">
        <v>5</v>
      </c>
      <c r="Z27" s="253">
        <v>32</v>
      </c>
    </row>
    <row r="28" spans="1:26" x14ac:dyDescent="0.2">
      <c r="A28" s="1065"/>
      <c r="B28" s="330">
        <f>南八幡!B28</f>
        <v>45772</v>
      </c>
      <c r="C28" s="434" t="str">
        <f t="shared" si="0"/>
        <v>(金)</v>
      </c>
      <c r="D28" s="502" t="s">
        <v>406</v>
      </c>
      <c r="E28" s="503" t="s">
        <v>24</v>
      </c>
      <c r="F28" s="504">
        <v>19.5</v>
      </c>
      <c r="G28" s="11">
        <v>16.3</v>
      </c>
      <c r="H28" s="219">
        <v>16.600000000000001</v>
      </c>
      <c r="I28" s="12">
        <v>2</v>
      </c>
      <c r="J28" s="221">
        <v>1.3</v>
      </c>
      <c r="K28" s="11">
        <v>7.76</v>
      </c>
      <c r="L28" s="219">
        <v>7.73</v>
      </c>
      <c r="M28" s="12">
        <v>25.5</v>
      </c>
      <c r="N28" s="221">
        <v>25.5</v>
      </c>
      <c r="O28" s="635">
        <v>94.3</v>
      </c>
      <c r="P28" s="518">
        <v>103.9</v>
      </c>
      <c r="Q28" s="221">
        <v>9.4</v>
      </c>
      <c r="R28" s="287">
        <v>184</v>
      </c>
      <c r="S28" s="505">
        <v>0.13</v>
      </c>
      <c r="T28" s="593"/>
      <c r="U28" s="111"/>
      <c r="V28" s="3" t="s">
        <v>199</v>
      </c>
      <c r="W28" s="921" t="s">
        <v>311</v>
      </c>
      <c r="X28" s="247">
        <v>2</v>
      </c>
      <c r="Y28" s="252">
        <v>1</v>
      </c>
      <c r="Z28" s="253">
        <v>44</v>
      </c>
    </row>
    <row r="29" spans="1:26" x14ac:dyDescent="0.2">
      <c r="A29" s="1065"/>
      <c r="B29" s="330">
        <f>南八幡!B29</f>
        <v>45773</v>
      </c>
      <c r="C29" s="434" t="str">
        <f t="shared" si="0"/>
        <v>(土)</v>
      </c>
      <c r="D29" s="502" t="s">
        <v>406</v>
      </c>
      <c r="E29" s="503" t="s">
        <v>24</v>
      </c>
      <c r="F29" s="504">
        <v>17.3</v>
      </c>
      <c r="G29" s="11">
        <v>16.5</v>
      </c>
      <c r="H29" s="219">
        <v>16.8</v>
      </c>
      <c r="I29" s="12">
        <v>1.9</v>
      </c>
      <c r="J29" s="221">
        <v>1.5</v>
      </c>
      <c r="K29" s="11">
        <v>7.75</v>
      </c>
      <c r="L29" s="219">
        <v>7.7</v>
      </c>
      <c r="M29" s="12">
        <v>25.4</v>
      </c>
      <c r="N29" s="221">
        <v>25.4</v>
      </c>
      <c r="O29" s="635" t="s">
        <v>24</v>
      </c>
      <c r="P29" s="518" t="s">
        <v>24</v>
      </c>
      <c r="Q29" s="221" t="s">
        <v>24</v>
      </c>
      <c r="R29" s="287" t="s">
        <v>24</v>
      </c>
      <c r="S29" s="505" t="s">
        <v>24</v>
      </c>
      <c r="T29" s="593"/>
      <c r="U29" s="111"/>
      <c r="V29" s="3"/>
      <c r="W29" s="921"/>
      <c r="X29" s="292"/>
      <c r="Y29" s="293"/>
      <c r="Z29" s="294"/>
    </row>
    <row r="30" spans="1:26" x14ac:dyDescent="0.2">
      <c r="A30" s="1065"/>
      <c r="B30" s="330">
        <f>南八幡!B30</f>
        <v>45774</v>
      </c>
      <c r="C30" s="434" t="str">
        <f t="shared" si="0"/>
        <v>(日)</v>
      </c>
      <c r="D30" s="502" t="s">
        <v>405</v>
      </c>
      <c r="E30" s="503" t="s">
        <v>24</v>
      </c>
      <c r="F30" s="504">
        <v>21.7</v>
      </c>
      <c r="G30" s="11">
        <v>16.8</v>
      </c>
      <c r="H30" s="219">
        <v>17.100000000000001</v>
      </c>
      <c r="I30" s="12">
        <v>1.9</v>
      </c>
      <c r="J30" s="221">
        <v>1.4</v>
      </c>
      <c r="K30" s="11">
        <v>7.75</v>
      </c>
      <c r="L30" s="219">
        <v>7.71</v>
      </c>
      <c r="M30" s="12">
        <v>25.3</v>
      </c>
      <c r="N30" s="221">
        <v>25.4</v>
      </c>
      <c r="O30" s="635" t="s">
        <v>24</v>
      </c>
      <c r="P30" s="518" t="s">
        <v>24</v>
      </c>
      <c r="Q30" s="221" t="s">
        <v>24</v>
      </c>
      <c r="R30" s="287" t="s">
        <v>24</v>
      </c>
      <c r="S30" s="505" t="s">
        <v>24</v>
      </c>
      <c r="T30" s="593"/>
      <c r="U30" s="111"/>
      <c r="V30" s="3"/>
      <c r="W30" s="921"/>
      <c r="X30" s="292"/>
      <c r="Y30" s="293"/>
      <c r="Z30" s="294"/>
    </row>
    <row r="31" spans="1:26" x14ac:dyDescent="0.2">
      <c r="A31" s="1065"/>
      <c r="B31" s="330">
        <f>南八幡!B31</f>
        <v>45775</v>
      </c>
      <c r="C31" s="434" t="str">
        <f t="shared" si="0"/>
        <v>(月)</v>
      </c>
      <c r="D31" s="502" t="s">
        <v>406</v>
      </c>
      <c r="E31" s="503">
        <v>7.5</v>
      </c>
      <c r="F31" s="504">
        <v>20.6</v>
      </c>
      <c r="G31" s="11">
        <v>16.899999999999999</v>
      </c>
      <c r="H31" s="219">
        <v>17.100000000000001</v>
      </c>
      <c r="I31" s="12">
        <v>1.8</v>
      </c>
      <c r="J31" s="221">
        <v>1.3</v>
      </c>
      <c r="K31" s="11">
        <v>7.71</v>
      </c>
      <c r="L31" s="219">
        <v>7.69</v>
      </c>
      <c r="M31" s="12">
        <v>25.2</v>
      </c>
      <c r="N31" s="221">
        <v>25.4</v>
      </c>
      <c r="O31" s="635">
        <v>94.8</v>
      </c>
      <c r="P31" s="518">
        <v>104.1</v>
      </c>
      <c r="Q31" s="221">
        <v>9.4</v>
      </c>
      <c r="R31" s="287">
        <v>197</v>
      </c>
      <c r="S31" s="505">
        <v>0.11</v>
      </c>
      <c r="T31" s="593"/>
      <c r="U31" s="111"/>
      <c r="V31" s="289"/>
      <c r="W31" s="346"/>
      <c r="X31" s="295"/>
      <c r="Y31" s="296"/>
      <c r="Z31" s="297"/>
    </row>
    <row r="32" spans="1:26" x14ac:dyDescent="0.2">
      <c r="A32" s="1065"/>
      <c r="B32" s="330">
        <f>南八幡!B32</f>
        <v>45776</v>
      </c>
      <c r="C32" s="434" t="str">
        <f t="shared" si="0"/>
        <v>(火)</v>
      </c>
      <c r="D32" s="502" t="s">
        <v>405</v>
      </c>
      <c r="E32" s="503">
        <v>1.5</v>
      </c>
      <c r="F32" s="504">
        <v>19.7</v>
      </c>
      <c r="G32" s="11">
        <v>17</v>
      </c>
      <c r="H32" s="219">
        <v>17.399999999999999</v>
      </c>
      <c r="I32" s="12">
        <v>2.4</v>
      </c>
      <c r="J32" s="221">
        <v>1.4</v>
      </c>
      <c r="K32" s="11">
        <v>7.68</v>
      </c>
      <c r="L32" s="219">
        <v>7.66</v>
      </c>
      <c r="M32" s="12">
        <v>25.4</v>
      </c>
      <c r="N32" s="221">
        <v>25.4</v>
      </c>
      <c r="O32" s="635" t="s">
        <v>24</v>
      </c>
      <c r="P32" s="518" t="s">
        <v>24</v>
      </c>
      <c r="Q32" s="221" t="s">
        <v>24</v>
      </c>
      <c r="R32" s="222" t="s">
        <v>24</v>
      </c>
      <c r="S32" s="505" t="s">
        <v>24</v>
      </c>
      <c r="T32" s="593"/>
      <c r="U32" s="111"/>
      <c r="V32" s="9" t="s">
        <v>23</v>
      </c>
      <c r="W32" s="82" t="s">
        <v>24</v>
      </c>
      <c r="X32" s="1"/>
      <c r="Y32" s="1"/>
      <c r="Z32" s="335" t="s">
        <v>24</v>
      </c>
    </row>
    <row r="33" spans="1:26" x14ac:dyDescent="0.2">
      <c r="A33" s="1065"/>
      <c r="B33" s="330">
        <f>南八幡!B33</f>
        <v>45777</v>
      </c>
      <c r="C33" s="435" t="str">
        <f t="shared" si="0"/>
        <v>(水)</v>
      </c>
      <c r="D33" s="502" t="s">
        <v>405</v>
      </c>
      <c r="E33" s="503" t="s">
        <v>24</v>
      </c>
      <c r="F33" s="504">
        <v>21</v>
      </c>
      <c r="G33" s="11">
        <v>17.2</v>
      </c>
      <c r="H33" s="219">
        <v>17.399999999999999</v>
      </c>
      <c r="I33" s="12">
        <v>2.2000000000000002</v>
      </c>
      <c r="J33" s="221">
        <v>1.6</v>
      </c>
      <c r="K33" s="11">
        <v>7.71</v>
      </c>
      <c r="L33" s="219">
        <v>7.64</v>
      </c>
      <c r="M33" s="12">
        <v>25.3</v>
      </c>
      <c r="N33" s="221">
        <v>25.4</v>
      </c>
      <c r="O33" s="635">
        <v>94.1</v>
      </c>
      <c r="P33" s="518">
        <v>103.7</v>
      </c>
      <c r="Q33" s="221">
        <v>9.1999999999999993</v>
      </c>
      <c r="R33" s="222">
        <v>169</v>
      </c>
      <c r="S33" s="505">
        <v>0.12</v>
      </c>
      <c r="T33" s="593"/>
      <c r="U33" s="111"/>
      <c r="V33" s="749" t="s">
        <v>300</v>
      </c>
      <c r="W33" s="750"/>
      <c r="X33" s="750"/>
      <c r="Y33" s="750"/>
      <c r="Z33" s="751"/>
    </row>
    <row r="34" spans="1:26" s="1" customFormat="1" ht="13.5" customHeight="1" x14ac:dyDescent="0.2">
      <c r="A34" s="1065"/>
      <c r="B34" s="336" t="s">
        <v>238</v>
      </c>
      <c r="C34" s="392"/>
      <c r="D34" s="508"/>
      <c r="E34" s="493">
        <f>MAX(E4:E33)</f>
        <v>66.5</v>
      </c>
      <c r="F34" s="509">
        <f t="shared" ref="F34:T34" si="1">IF(COUNT(F4:F33)=0,"",MAX(F4:F33))</f>
        <v>23.6</v>
      </c>
      <c r="G34" s="10">
        <f t="shared" si="1"/>
        <v>17.2</v>
      </c>
      <c r="H34" s="218">
        <f t="shared" si="1"/>
        <v>17.399999999999999</v>
      </c>
      <c r="I34" s="495">
        <f t="shared" si="1"/>
        <v>3.4</v>
      </c>
      <c r="J34" s="496">
        <f t="shared" si="1"/>
        <v>2.2999999999999998</v>
      </c>
      <c r="K34" s="10">
        <f t="shared" si="1"/>
        <v>8</v>
      </c>
      <c r="L34" s="218">
        <f t="shared" si="1"/>
        <v>7.92</v>
      </c>
      <c r="M34" s="495">
        <f t="shared" si="1"/>
        <v>28.6</v>
      </c>
      <c r="N34" s="496">
        <f t="shared" si="1"/>
        <v>28.7</v>
      </c>
      <c r="O34" s="510">
        <f t="shared" si="1"/>
        <v>105.3</v>
      </c>
      <c r="P34" s="511">
        <f t="shared" si="1"/>
        <v>115.3</v>
      </c>
      <c r="Q34" s="512">
        <f t="shared" si="1"/>
        <v>10.1</v>
      </c>
      <c r="R34" s="513">
        <f t="shared" si="1"/>
        <v>252</v>
      </c>
      <c r="S34" s="514">
        <f t="shared" si="1"/>
        <v>0.23</v>
      </c>
      <c r="T34" s="515" t="str">
        <f t="shared" si="1"/>
        <v/>
      </c>
      <c r="U34" s="81"/>
      <c r="V34" s="749" t="s">
        <v>334</v>
      </c>
      <c r="W34" s="750"/>
      <c r="X34" s="750"/>
      <c r="Y34" s="750"/>
      <c r="Z34" s="751"/>
    </row>
    <row r="35" spans="1:26" s="1" customFormat="1" ht="13.5" customHeight="1" x14ac:dyDescent="0.2">
      <c r="A35" s="1065"/>
      <c r="B35" s="337" t="s">
        <v>239</v>
      </c>
      <c r="C35" s="393"/>
      <c r="D35" s="229"/>
      <c r="E35" s="230"/>
      <c r="F35" s="516">
        <f t="shared" ref="F35:S35" si="2">IF(COUNT(F4:F33)=0,"",MIN(F4:F33))</f>
        <v>5.0999999999999996</v>
      </c>
      <c r="G35" s="11">
        <f t="shared" si="2"/>
        <v>12.3</v>
      </c>
      <c r="H35" s="219">
        <f t="shared" si="2"/>
        <v>12.3</v>
      </c>
      <c r="I35" s="12">
        <f t="shared" si="2"/>
        <v>1.1000000000000001</v>
      </c>
      <c r="J35" s="240">
        <f t="shared" si="2"/>
        <v>0.7</v>
      </c>
      <c r="K35" s="11">
        <f t="shared" si="2"/>
        <v>7.68</v>
      </c>
      <c r="L35" s="516">
        <f t="shared" si="2"/>
        <v>7.64</v>
      </c>
      <c r="M35" s="12">
        <f t="shared" si="2"/>
        <v>25.2</v>
      </c>
      <c r="N35" s="240">
        <f t="shared" si="2"/>
        <v>25.3</v>
      </c>
      <c r="O35" s="517">
        <f t="shared" si="2"/>
        <v>92.6</v>
      </c>
      <c r="P35" s="518">
        <f t="shared" si="2"/>
        <v>103.3</v>
      </c>
      <c r="Q35" s="519">
        <f t="shared" si="2"/>
        <v>8.8000000000000007</v>
      </c>
      <c r="R35" s="520">
        <f t="shared" si="2"/>
        <v>169</v>
      </c>
      <c r="S35" s="521">
        <f t="shared" si="2"/>
        <v>0.1</v>
      </c>
      <c r="T35" s="522"/>
      <c r="U35" s="81"/>
      <c r="V35" s="752"/>
      <c r="W35" s="920"/>
      <c r="X35" s="753"/>
      <c r="Y35" s="753"/>
      <c r="Z35" s="754"/>
    </row>
    <row r="36" spans="1:26" s="1" customFormat="1" ht="13.5" customHeight="1" x14ac:dyDescent="0.2">
      <c r="A36" s="1065"/>
      <c r="B36" s="338" t="s">
        <v>240</v>
      </c>
      <c r="C36" s="338"/>
      <c r="D36" s="229"/>
      <c r="E36" s="231"/>
      <c r="F36" s="523">
        <f t="shared" ref="F36:S36" si="3">IF(COUNT(F4:F33)=0,"",AVERAGE(F4:F33))</f>
        <v>17.526666666666664</v>
      </c>
      <c r="G36" s="11">
        <f t="shared" si="3"/>
        <v>14.333333333333336</v>
      </c>
      <c r="H36" s="516">
        <f t="shared" si="3"/>
        <v>14.566666666666666</v>
      </c>
      <c r="I36" s="12">
        <f t="shared" si="3"/>
        <v>2.1333333333333333</v>
      </c>
      <c r="J36" s="240">
        <f t="shared" si="3"/>
        <v>1.5766666666666664</v>
      </c>
      <c r="K36" s="11">
        <f t="shared" si="3"/>
        <v>7.798</v>
      </c>
      <c r="L36" s="516">
        <f t="shared" si="3"/>
        <v>7.7619999999999996</v>
      </c>
      <c r="M36" s="12">
        <f t="shared" si="3"/>
        <v>26.169999999999998</v>
      </c>
      <c r="N36" s="240">
        <f t="shared" si="3"/>
        <v>26.256666666666661</v>
      </c>
      <c r="O36" s="517">
        <f t="shared" si="3"/>
        <v>96.98571428571428</v>
      </c>
      <c r="P36" s="518">
        <f t="shared" si="3"/>
        <v>108.2047619047619</v>
      </c>
      <c r="Q36" s="519">
        <f t="shared" si="3"/>
        <v>9.3333333333333339</v>
      </c>
      <c r="R36" s="524">
        <f t="shared" si="3"/>
        <v>199</v>
      </c>
      <c r="S36" s="521">
        <f t="shared" si="3"/>
        <v>0.16523809523809524</v>
      </c>
      <c r="T36" s="522"/>
      <c r="U36" s="81"/>
      <c r="V36" s="752"/>
      <c r="W36" s="920"/>
      <c r="X36" s="753"/>
      <c r="Y36" s="753"/>
      <c r="Z36" s="754"/>
    </row>
    <row r="37" spans="1:26" s="1" customFormat="1" ht="13.5" customHeight="1" x14ac:dyDescent="0.2">
      <c r="A37" s="1065"/>
      <c r="B37" s="339" t="s">
        <v>241</v>
      </c>
      <c r="C37" s="395"/>
      <c r="D37" s="525"/>
      <c r="E37" s="526">
        <f>SUM(E4:E33)</f>
        <v>119</v>
      </c>
      <c r="F37" s="232"/>
      <c r="G37" s="233"/>
      <c r="H37" s="527"/>
      <c r="I37" s="233"/>
      <c r="J37" s="527"/>
      <c r="K37" s="528"/>
      <c r="L37" s="529"/>
      <c r="M37" s="530"/>
      <c r="N37" s="531"/>
      <c r="O37" s="532"/>
      <c r="P37" s="533"/>
      <c r="Q37" s="534"/>
      <c r="R37" s="234"/>
      <c r="S37" s="235"/>
      <c r="T37" s="762">
        <f>SUM(T4:T33)</f>
        <v>0</v>
      </c>
      <c r="U37" s="81"/>
      <c r="V37" s="755"/>
      <c r="W37" s="922"/>
      <c r="X37" s="756"/>
      <c r="Y37" s="756"/>
      <c r="Z37" s="757"/>
    </row>
    <row r="38" spans="1:26" ht="13.5" customHeight="1" x14ac:dyDescent="0.2">
      <c r="A38" s="1065" t="s">
        <v>180</v>
      </c>
      <c r="B38" s="329">
        <f>南八幡!B38</f>
        <v>45778</v>
      </c>
      <c r="C38" s="433" t="str">
        <f>IF(B38="","",IF(WEEKDAY(B38)=1,"(日)",IF(WEEKDAY(B38)=2,"(月)",IF(WEEKDAY(B38)=3,"(火)",IF(WEEKDAY(B38)=4,"(水)",IF(WEEKDAY(B38)=5,"(木)",IF(WEEKDAY(B38)=6,"(金)","(土)")))))))</f>
        <v>(木)</v>
      </c>
      <c r="D38" s="492" t="s">
        <v>405</v>
      </c>
      <c r="E38" s="493" t="s">
        <v>24</v>
      </c>
      <c r="F38" s="494">
        <v>22.4</v>
      </c>
      <c r="G38" s="10">
        <v>17.3</v>
      </c>
      <c r="H38" s="218">
        <v>17.8</v>
      </c>
      <c r="I38" s="495">
        <v>2.1</v>
      </c>
      <c r="J38" s="496">
        <v>1.5</v>
      </c>
      <c r="K38" s="10">
        <v>7.7</v>
      </c>
      <c r="L38" s="218">
        <v>7.69</v>
      </c>
      <c r="M38" s="495">
        <v>24.8</v>
      </c>
      <c r="N38" s="496">
        <v>24.9</v>
      </c>
      <c r="O38" s="627">
        <v>93.7</v>
      </c>
      <c r="P38" s="511">
        <v>101.1</v>
      </c>
      <c r="Q38" s="496">
        <v>9.5</v>
      </c>
      <c r="R38" s="498">
        <v>153</v>
      </c>
      <c r="S38" s="499">
        <v>0.09</v>
      </c>
      <c r="T38" s="761"/>
      <c r="U38" s="80"/>
      <c r="V38" s="340" t="s">
        <v>284</v>
      </c>
      <c r="W38" s="344"/>
      <c r="X38" s="342">
        <v>45778</v>
      </c>
      <c r="Y38" s="347"/>
      <c r="Z38" s="348"/>
    </row>
    <row r="39" spans="1:26" x14ac:dyDescent="0.2">
      <c r="A39" s="1065"/>
      <c r="B39" s="391">
        <f>南八幡!B39</f>
        <v>45779</v>
      </c>
      <c r="C39" s="434" t="str">
        <f t="shared" ref="C39:C68" si="4">IF(B39="","",IF(WEEKDAY(B39)=1,"(日)",IF(WEEKDAY(B39)=2,"(月)",IF(WEEKDAY(B39)=3,"(火)",IF(WEEKDAY(B39)=4,"(水)",IF(WEEKDAY(B39)=5,"(木)",IF(WEEKDAY(B39)=6,"(金)","(土)")))))))</f>
        <v>(金)</v>
      </c>
      <c r="D39" s="502" t="s">
        <v>404</v>
      </c>
      <c r="E39" s="503">
        <v>45</v>
      </c>
      <c r="F39" s="504">
        <v>17</v>
      </c>
      <c r="G39" s="11">
        <v>17.399999999999999</v>
      </c>
      <c r="H39" s="219">
        <v>17.600000000000001</v>
      </c>
      <c r="I39" s="12">
        <v>1.8</v>
      </c>
      <c r="J39" s="221">
        <v>1.4</v>
      </c>
      <c r="K39" s="11">
        <v>7.72</v>
      </c>
      <c r="L39" s="219">
        <v>7.68</v>
      </c>
      <c r="M39" s="12">
        <v>24.9</v>
      </c>
      <c r="N39" s="221">
        <v>25.4</v>
      </c>
      <c r="O39" s="635">
        <v>92.6</v>
      </c>
      <c r="P39" s="518">
        <v>100.7</v>
      </c>
      <c r="Q39" s="221">
        <v>9.1999999999999993</v>
      </c>
      <c r="R39" s="222">
        <v>179</v>
      </c>
      <c r="S39" s="505">
        <v>7.0000000000000007E-2</v>
      </c>
      <c r="T39" s="593"/>
      <c r="U39" s="80"/>
      <c r="V39" s="345" t="s">
        <v>2</v>
      </c>
      <c r="W39" s="346" t="s">
        <v>303</v>
      </c>
      <c r="X39" s="357">
        <v>22.4</v>
      </c>
      <c r="Y39" s="357"/>
      <c r="Z39" s="350"/>
    </row>
    <row r="40" spans="1:26" x14ac:dyDescent="0.2">
      <c r="A40" s="1065"/>
      <c r="B40" s="391">
        <f>南八幡!B40</f>
        <v>45780</v>
      </c>
      <c r="C40" s="434" t="str">
        <f t="shared" si="4"/>
        <v>(土)</v>
      </c>
      <c r="D40" s="502" t="s">
        <v>405</v>
      </c>
      <c r="E40" s="503" t="s">
        <v>24</v>
      </c>
      <c r="F40" s="504">
        <v>21</v>
      </c>
      <c r="G40" s="11">
        <v>17.600000000000001</v>
      </c>
      <c r="H40" s="219">
        <v>17.899999999999999</v>
      </c>
      <c r="I40" s="12">
        <v>1.8</v>
      </c>
      <c r="J40" s="221">
        <v>1.3</v>
      </c>
      <c r="K40" s="11">
        <v>7.73</v>
      </c>
      <c r="L40" s="219">
        <v>7.7</v>
      </c>
      <c r="M40" s="12">
        <v>24.5</v>
      </c>
      <c r="N40" s="221">
        <v>25.2</v>
      </c>
      <c r="O40" s="635" t="s">
        <v>24</v>
      </c>
      <c r="P40" s="518" t="s">
        <v>24</v>
      </c>
      <c r="Q40" s="221" t="s">
        <v>24</v>
      </c>
      <c r="R40" s="222" t="s">
        <v>24</v>
      </c>
      <c r="S40" s="505" t="s">
        <v>24</v>
      </c>
      <c r="T40" s="593"/>
      <c r="U40" s="80"/>
      <c r="V40" s="4" t="s">
        <v>19</v>
      </c>
      <c r="W40" s="5" t="s">
        <v>20</v>
      </c>
      <c r="X40" s="40" t="s">
        <v>21</v>
      </c>
      <c r="Y40" s="241" t="s">
        <v>22</v>
      </c>
      <c r="Z40" s="238" t="s">
        <v>276</v>
      </c>
    </row>
    <row r="41" spans="1:26" x14ac:dyDescent="0.2">
      <c r="A41" s="1065"/>
      <c r="B41" s="391">
        <f>南八幡!B41</f>
        <v>45781</v>
      </c>
      <c r="C41" s="434" t="str">
        <f t="shared" si="4"/>
        <v>(日)</v>
      </c>
      <c r="D41" s="502" t="s">
        <v>406</v>
      </c>
      <c r="E41" s="503" t="s">
        <v>24</v>
      </c>
      <c r="F41" s="504">
        <v>23.8</v>
      </c>
      <c r="G41" s="11">
        <v>17.7</v>
      </c>
      <c r="H41" s="219">
        <v>18.100000000000001</v>
      </c>
      <c r="I41" s="12">
        <v>1.7</v>
      </c>
      <c r="J41" s="221">
        <v>1.3</v>
      </c>
      <c r="K41" s="11">
        <v>7.73</v>
      </c>
      <c r="L41" s="219">
        <v>7.73</v>
      </c>
      <c r="M41" s="12">
        <v>25</v>
      </c>
      <c r="N41" s="221">
        <v>25.4</v>
      </c>
      <c r="O41" s="635" t="s">
        <v>24</v>
      </c>
      <c r="P41" s="518" t="s">
        <v>24</v>
      </c>
      <c r="Q41" s="221" t="s">
        <v>24</v>
      </c>
      <c r="R41" s="222" t="s">
        <v>24</v>
      </c>
      <c r="S41" s="505" t="s">
        <v>24</v>
      </c>
      <c r="T41" s="593"/>
      <c r="U41" s="80"/>
      <c r="V41" s="2" t="s">
        <v>182</v>
      </c>
      <c r="W41" s="398" t="s">
        <v>11</v>
      </c>
      <c r="X41" s="299">
        <v>17.3</v>
      </c>
      <c r="Y41" s="242">
        <v>17.8</v>
      </c>
      <c r="Z41" s="275">
        <v>21.2</v>
      </c>
    </row>
    <row r="42" spans="1:26" x14ac:dyDescent="0.2">
      <c r="A42" s="1065"/>
      <c r="B42" s="391">
        <f>南八幡!B42</f>
        <v>45782</v>
      </c>
      <c r="C42" s="434" t="str">
        <f t="shared" si="4"/>
        <v>(月)</v>
      </c>
      <c r="D42" s="502" t="s">
        <v>405</v>
      </c>
      <c r="E42" s="503" t="s">
        <v>24</v>
      </c>
      <c r="F42" s="504">
        <v>20</v>
      </c>
      <c r="G42" s="11">
        <v>17.8</v>
      </c>
      <c r="H42" s="219">
        <v>18.100000000000001</v>
      </c>
      <c r="I42" s="12">
        <v>2.5</v>
      </c>
      <c r="J42" s="221">
        <v>1.8</v>
      </c>
      <c r="K42" s="11">
        <v>7.71</v>
      </c>
      <c r="L42" s="219">
        <v>7.68</v>
      </c>
      <c r="M42" s="12">
        <v>24.9</v>
      </c>
      <c r="N42" s="221">
        <v>25.3</v>
      </c>
      <c r="O42" s="635" t="s">
        <v>24</v>
      </c>
      <c r="P42" s="518" t="s">
        <v>24</v>
      </c>
      <c r="Q42" s="221" t="s">
        <v>24</v>
      </c>
      <c r="R42" s="222" t="s">
        <v>24</v>
      </c>
      <c r="S42" s="505" t="s">
        <v>24</v>
      </c>
      <c r="T42" s="593"/>
      <c r="U42" s="80"/>
      <c r="V42" s="3" t="s">
        <v>183</v>
      </c>
      <c r="W42" s="921" t="s">
        <v>184</v>
      </c>
      <c r="X42" s="300">
        <v>2.1</v>
      </c>
      <c r="Y42" s="243">
        <v>1.5</v>
      </c>
      <c r="Z42" s="249">
        <v>9.3000000000000007</v>
      </c>
    </row>
    <row r="43" spans="1:26" x14ac:dyDescent="0.2">
      <c r="A43" s="1065"/>
      <c r="B43" s="391">
        <f>南八幡!B43</f>
        <v>45783</v>
      </c>
      <c r="C43" s="434" t="str">
        <f t="shared" si="4"/>
        <v>(火)</v>
      </c>
      <c r="D43" s="502" t="s">
        <v>404</v>
      </c>
      <c r="E43" s="503">
        <v>23.5</v>
      </c>
      <c r="F43" s="504">
        <v>14.7</v>
      </c>
      <c r="G43" s="11">
        <v>17.899999999999999</v>
      </c>
      <c r="H43" s="219">
        <v>17.899999999999999</v>
      </c>
      <c r="I43" s="12">
        <v>2.6</v>
      </c>
      <c r="J43" s="221">
        <v>1.8</v>
      </c>
      <c r="K43" s="11">
        <v>7.68</v>
      </c>
      <c r="L43" s="219">
        <v>7.65</v>
      </c>
      <c r="M43" s="12">
        <v>25.2</v>
      </c>
      <c r="N43" s="221">
        <v>25.2</v>
      </c>
      <c r="O43" s="635" t="s">
        <v>24</v>
      </c>
      <c r="P43" s="518" t="s">
        <v>24</v>
      </c>
      <c r="Q43" s="221" t="s">
        <v>24</v>
      </c>
      <c r="R43" s="222" t="s">
        <v>24</v>
      </c>
      <c r="S43" s="505" t="s">
        <v>24</v>
      </c>
      <c r="T43" s="593"/>
      <c r="U43" s="80"/>
      <c r="V43" s="3" t="s">
        <v>12</v>
      </c>
      <c r="W43" s="921"/>
      <c r="X43" s="300">
        <v>7.7</v>
      </c>
      <c r="Y43" s="243">
        <v>7.69</v>
      </c>
      <c r="Z43" s="249">
        <v>9</v>
      </c>
    </row>
    <row r="44" spans="1:26" x14ac:dyDescent="0.2">
      <c r="A44" s="1065"/>
      <c r="B44" s="391">
        <f>南八幡!B44</f>
        <v>45784</v>
      </c>
      <c r="C44" s="434" t="str">
        <f t="shared" si="4"/>
        <v>(水)</v>
      </c>
      <c r="D44" s="502" t="s">
        <v>405</v>
      </c>
      <c r="E44" s="503">
        <v>2.5</v>
      </c>
      <c r="F44" s="504">
        <v>21.3</v>
      </c>
      <c r="G44" s="11">
        <v>18</v>
      </c>
      <c r="H44" s="219">
        <v>18.2</v>
      </c>
      <c r="I44" s="12">
        <v>3.2</v>
      </c>
      <c r="J44" s="221">
        <v>2.6</v>
      </c>
      <c r="K44" s="11">
        <v>7.69</v>
      </c>
      <c r="L44" s="219">
        <v>7.65</v>
      </c>
      <c r="M44" s="12">
        <v>25.2</v>
      </c>
      <c r="N44" s="221">
        <v>25.2</v>
      </c>
      <c r="O44" s="635">
        <v>90.5</v>
      </c>
      <c r="P44" s="518">
        <v>99.2</v>
      </c>
      <c r="Q44" s="221">
        <v>9.1999999999999993</v>
      </c>
      <c r="R44" s="222">
        <v>186</v>
      </c>
      <c r="S44" s="505">
        <v>0.14000000000000001</v>
      </c>
      <c r="T44" s="593"/>
      <c r="U44" s="80"/>
      <c r="V44" s="3" t="s">
        <v>185</v>
      </c>
      <c r="W44" s="921" t="s">
        <v>13</v>
      </c>
      <c r="X44" s="300">
        <v>24.8</v>
      </c>
      <c r="Y44" s="243">
        <v>24.9</v>
      </c>
      <c r="Z44" s="249">
        <v>27.4</v>
      </c>
    </row>
    <row r="45" spans="1:26" x14ac:dyDescent="0.2">
      <c r="A45" s="1065"/>
      <c r="B45" s="391">
        <f>南八幡!B45</f>
        <v>45785</v>
      </c>
      <c r="C45" s="434" t="str">
        <f t="shared" si="4"/>
        <v>(木)</v>
      </c>
      <c r="D45" s="502" t="s">
        <v>405</v>
      </c>
      <c r="E45" s="503" t="s">
        <v>24</v>
      </c>
      <c r="F45" s="504">
        <v>19.399999999999999</v>
      </c>
      <c r="G45" s="11">
        <v>17.899999999999999</v>
      </c>
      <c r="H45" s="219">
        <v>18.2</v>
      </c>
      <c r="I45" s="12">
        <v>3.7</v>
      </c>
      <c r="J45" s="221">
        <v>2.2000000000000002</v>
      </c>
      <c r="K45" s="11">
        <v>7.66</v>
      </c>
      <c r="L45" s="219">
        <v>7.64</v>
      </c>
      <c r="M45" s="12">
        <v>25</v>
      </c>
      <c r="N45" s="221">
        <v>25.2</v>
      </c>
      <c r="O45" s="635">
        <v>90.1</v>
      </c>
      <c r="P45" s="518">
        <v>100.5</v>
      </c>
      <c r="Q45" s="221">
        <v>9.3000000000000007</v>
      </c>
      <c r="R45" s="222">
        <v>197</v>
      </c>
      <c r="S45" s="505">
        <v>0.12</v>
      </c>
      <c r="T45" s="593"/>
      <c r="U45" s="80"/>
      <c r="V45" s="3" t="s">
        <v>186</v>
      </c>
      <c r="W45" s="921" t="s">
        <v>311</v>
      </c>
      <c r="X45" s="278">
        <v>92.9</v>
      </c>
      <c r="Y45" s="244">
        <v>93.7</v>
      </c>
      <c r="Z45" s="253">
        <v>98.3</v>
      </c>
    </row>
    <row r="46" spans="1:26" x14ac:dyDescent="0.2">
      <c r="A46" s="1065"/>
      <c r="B46" s="391">
        <f>南八幡!B46</f>
        <v>45786</v>
      </c>
      <c r="C46" s="434" t="str">
        <f t="shared" si="4"/>
        <v>(金)</v>
      </c>
      <c r="D46" s="502" t="s">
        <v>406</v>
      </c>
      <c r="E46" s="503">
        <v>2</v>
      </c>
      <c r="F46" s="504">
        <v>20.100000000000001</v>
      </c>
      <c r="G46" s="11">
        <v>17.899999999999999</v>
      </c>
      <c r="H46" s="219">
        <v>18.2</v>
      </c>
      <c r="I46" s="12">
        <v>3.8</v>
      </c>
      <c r="J46" s="221">
        <v>3</v>
      </c>
      <c r="K46" s="11">
        <v>7.62</v>
      </c>
      <c r="L46" s="219">
        <v>7.59</v>
      </c>
      <c r="M46" s="12">
        <v>24.7</v>
      </c>
      <c r="N46" s="221">
        <v>24.7</v>
      </c>
      <c r="O46" s="635">
        <v>90.5</v>
      </c>
      <c r="P46" s="518">
        <v>99.4</v>
      </c>
      <c r="Q46" s="221">
        <v>9.1999999999999993</v>
      </c>
      <c r="R46" s="222">
        <v>178</v>
      </c>
      <c r="S46" s="505">
        <v>0.2</v>
      </c>
      <c r="T46" s="593"/>
      <c r="U46" s="80"/>
      <c r="V46" s="3" t="s">
        <v>187</v>
      </c>
      <c r="W46" s="921" t="s">
        <v>311</v>
      </c>
      <c r="X46" s="278">
        <v>101.5</v>
      </c>
      <c r="Y46" s="244">
        <v>101.1</v>
      </c>
      <c r="Z46" s="253">
        <v>104.5</v>
      </c>
    </row>
    <row r="47" spans="1:26" x14ac:dyDescent="0.2">
      <c r="A47" s="1065"/>
      <c r="B47" s="391">
        <f>南八幡!B47</f>
        <v>45787</v>
      </c>
      <c r="C47" s="434" t="str">
        <f t="shared" si="4"/>
        <v>(土)</v>
      </c>
      <c r="D47" s="502" t="s">
        <v>404</v>
      </c>
      <c r="E47" s="503">
        <v>5.5</v>
      </c>
      <c r="F47" s="504">
        <v>19.399999999999999</v>
      </c>
      <c r="G47" s="11">
        <v>18.100000000000001</v>
      </c>
      <c r="H47" s="219">
        <v>18.2</v>
      </c>
      <c r="I47" s="12">
        <v>3.7</v>
      </c>
      <c r="J47" s="221">
        <v>2.7</v>
      </c>
      <c r="K47" s="11">
        <v>7.58</v>
      </c>
      <c r="L47" s="219">
        <v>7.54</v>
      </c>
      <c r="M47" s="12">
        <v>24.4</v>
      </c>
      <c r="N47" s="221">
        <v>24.5</v>
      </c>
      <c r="O47" s="635" t="s">
        <v>24</v>
      </c>
      <c r="P47" s="518" t="s">
        <v>24</v>
      </c>
      <c r="Q47" s="221" t="s">
        <v>24</v>
      </c>
      <c r="R47" s="222" t="s">
        <v>24</v>
      </c>
      <c r="S47" s="505" t="s">
        <v>24</v>
      </c>
      <c r="T47" s="593"/>
      <c r="U47" s="80"/>
      <c r="V47" s="3" t="s">
        <v>188</v>
      </c>
      <c r="W47" s="921" t="s">
        <v>311</v>
      </c>
      <c r="X47" s="278">
        <v>69.2</v>
      </c>
      <c r="Y47" s="244">
        <v>70.2</v>
      </c>
      <c r="Z47" s="253">
        <v>70.400000000000006</v>
      </c>
    </row>
    <row r="48" spans="1:26" x14ac:dyDescent="0.2">
      <c r="A48" s="1065"/>
      <c r="B48" s="391">
        <f>南八幡!B48</f>
        <v>45788</v>
      </c>
      <c r="C48" s="434" t="str">
        <f t="shared" si="4"/>
        <v>(日)</v>
      </c>
      <c r="D48" s="502" t="s">
        <v>405</v>
      </c>
      <c r="E48" s="503">
        <v>0.5</v>
      </c>
      <c r="F48" s="504">
        <v>23.4</v>
      </c>
      <c r="G48" s="11">
        <v>18.3</v>
      </c>
      <c r="H48" s="219">
        <v>18.5</v>
      </c>
      <c r="I48" s="12">
        <v>4.5999999999999996</v>
      </c>
      <c r="J48" s="221">
        <v>2.8</v>
      </c>
      <c r="K48" s="11">
        <v>7.59</v>
      </c>
      <c r="L48" s="219">
        <v>7.59</v>
      </c>
      <c r="M48" s="12">
        <v>24.4</v>
      </c>
      <c r="N48" s="221">
        <v>24.3</v>
      </c>
      <c r="O48" s="635" t="s">
        <v>24</v>
      </c>
      <c r="P48" s="518" t="s">
        <v>24</v>
      </c>
      <c r="Q48" s="221" t="s">
        <v>24</v>
      </c>
      <c r="R48" s="222" t="s">
        <v>24</v>
      </c>
      <c r="S48" s="505" t="s">
        <v>24</v>
      </c>
      <c r="T48" s="593"/>
      <c r="U48" s="80"/>
      <c r="V48" s="3" t="s">
        <v>189</v>
      </c>
      <c r="W48" s="921" t="s">
        <v>311</v>
      </c>
      <c r="X48" s="278">
        <v>32.299999999999997</v>
      </c>
      <c r="Y48" s="244">
        <v>30.9</v>
      </c>
      <c r="Z48" s="253">
        <v>34.1</v>
      </c>
    </row>
    <row r="49" spans="1:26" x14ac:dyDescent="0.2">
      <c r="A49" s="1065"/>
      <c r="B49" s="391">
        <f>南八幡!B49</f>
        <v>45789</v>
      </c>
      <c r="C49" s="434" t="str">
        <f t="shared" si="4"/>
        <v>(月)</v>
      </c>
      <c r="D49" s="502" t="s">
        <v>406</v>
      </c>
      <c r="E49" s="503">
        <v>5</v>
      </c>
      <c r="F49" s="504">
        <v>17.8</v>
      </c>
      <c r="G49" s="11">
        <v>18.399999999999999</v>
      </c>
      <c r="H49" s="219">
        <v>18.5</v>
      </c>
      <c r="I49" s="12">
        <v>4.5999999999999996</v>
      </c>
      <c r="J49" s="221">
        <v>3.1</v>
      </c>
      <c r="K49" s="11">
        <v>7.57</v>
      </c>
      <c r="L49" s="219">
        <v>7.55</v>
      </c>
      <c r="M49" s="12">
        <v>24.4</v>
      </c>
      <c r="N49" s="221">
        <v>24.2</v>
      </c>
      <c r="O49" s="635">
        <v>87.4</v>
      </c>
      <c r="P49" s="518">
        <v>99</v>
      </c>
      <c r="Q49" s="221">
        <v>9</v>
      </c>
      <c r="R49" s="222">
        <v>182</v>
      </c>
      <c r="S49" s="505">
        <v>0.2</v>
      </c>
      <c r="T49" s="593"/>
      <c r="U49" s="80"/>
      <c r="V49" s="3" t="s">
        <v>190</v>
      </c>
      <c r="W49" s="921" t="s">
        <v>311</v>
      </c>
      <c r="X49" s="247">
        <v>9.3000000000000007</v>
      </c>
      <c r="Y49" s="245">
        <v>9.5</v>
      </c>
      <c r="Z49" s="276">
        <v>10.3</v>
      </c>
    </row>
    <row r="50" spans="1:26" x14ac:dyDescent="0.2">
      <c r="A50" s="1065"/>
      <c r="B50" s="391">
        <f>南八幡!B50</f>
        <v>45790</v>
      </c>
      <c r="C50" s="434" t="str">
        <f t="shared" si="4"/>
        <v>(火)</v>
      </c>
      <c r="D50" s="502" t="s">
        <v>405</v>
      </c>
      <c r="E50" s="503" t="s">
        <v>24</v>
      </c>
      <c r="F50" s="504">
        <v>22</v>
      </c>
      <c r="G50" s="11">
        <v>18.5</v>
      </c>
      <c r="H50" s="219">
        <v>18.8</v>
      </c>
      <c r="I50" s="12">
        <v>4.5999999999999996</v>
      </c>
      <c r="J50" s="221">
        <v>3.5</v>
      </c>
      <c r="K50" s="11">
        <v>7.58</v>
      </c>
      <c r="L50" s="219">
        <v>7.57</v>
      </c>
      <c r="M50" s="12">
        <v>24.4</v>
      </c>
      <c r="N50" s="221">
        <v>24.4</v>
      </c>
      <c r="O50" s="635">
        <v>88.4</v>
      </c>
      <c r="P50" s="518">
        <v>95.2</v>
      </c>
      <c r="Q50" s="221">
        <v>9</v>
      </c>
      <c r="R50" s="222">
        <v>179</v>
      </c>
      <c r="S50" s="505">
        <v>0.2</v>
      </c>
      <c r="T50" s="593"/>
      <c r="U50" s="80"/>
      <c r="V50" s="3" t="s">
        <v>191</v>
      </c>
      <c r="W50" s="921" t="s">
        <v>311</v>
      </c>
      <c r="X50" s="247">
        <v>160</v>
      </c>
      <c r="Y50" s="246">
        <v>153</v>
      </c>
      <c r="Z50" s="277">
        <v>175</v>
      </c>
    </row>
    <row r="51" spans="1:26" x14ac:dyDescent="0.2">
      <c r="A51" s="1065"/>
      <c r="B51" s="391">
        <f>南八幡!B51</f>
        <v>45791</v>
      </c>
      <c r="C51" s="434" t="str">
        <f t="shared" si="4"/>
        <v>(水)</v>
      </c>
      <c r="D51" s="502" t="s">
        <v>405</v>
      </c>
      <c r="E51" s="503" t="s">
        <v>24</v>
      </c>
      <c r="F51" s="504">
        <v>23.7</v>
      </c>
      <c r="G51" s="11">
        <v>18.600000000000001</v>
      </c>
      <c r="H51" s="219">
        <v>18.899999999999999</v>
      </c>
      <c r="I51" s="12">
        <v>4.5</v>
      </c>
      <c r="J51" s="221">
        <v>3.4</v>
      </c>
      <c r="K51" s="11">
        <v>7.6</v>
      </c>
      <c r="L51" s="219">
        <v>7.57</v>
      </c>
      <c r="M51" s="12">
        <v>24.3</v>
      </c>
      <c r="N51" s="221">
        <v>24.4</v>
      </c>
      <c r="O51" s="635">
        <v>88.4</v>
      </c>
      <c r="P51" s="518">
        <v>98.4</v>
      </c>
      <c r="Q51" s="221">
        <v>9.1</v>
      </c>
      <c r="R51" s="222">
        <v>152</v>
      </c>
      <c r="S51" s="505">
        <v>0.21</v>
      </c>
      <c r="T51" s="593"/>
      <c r="U51" s="80"/>
      <c r="V51" s="3" t="s">
        <v>192</v>
      </c>
      <c r="W51" s="921" t="s">
        <v>311</v>
      </c>
      <c r="X51" s="247">
        <v>0.12</v>
      </c>
      <c r="Y51" s="14">
        <v>0.09</v>
      </c>
      <c r="Z51" s="251">
        <v>0.38</v>
      </c>
    </row>
    <row r="52" spans="1:26" x14ac:dyDescent="0.2">
      <c r="A52" s="1065"/>
      <c r="B52" s="391">
        <f>南八幡!B52</f>
        <v>45792</v>
      </c>
      <c r="C52" s="434" t="str">
        <f t="shared" si="4"/>
        <v>(木)</v>
      </c>
      <c r="D52" s="502" t="s">
        <v>405</v>
      </c>
      <c r="E52" s="503" t="s">
        <v>24</v>
      </c>
      <c r="F52" s="504">
        <v>24.6</v>
      </c>
      <c r="G52" s="11">
        <v>18.8</v>
      </c>
      <c r="H52" s="219">
        <v>19.100000000000001</v>
      </c>
      <c r="I52" s="12">
        <v>4.0999999999999996</v>
      </c>
      <c r="J52" s="221">
        <v>3.3</v>
      </c>
      <c r="K52" s="11">
        <v>7.61</v>
      </c>
      <c r="L52" s="219">
        <v>7.58</v>
      </c>
      <c r="M52" s="12">
        <v>24.3</v>
      </c>
      <c r="N52" s="221">
        <v>24.4</v>
      </c>
      <c r="O52" s="635">
        <v>89.5</v>
      </c>
      <c r="P52" s="518">
        <v>96.8</v>
      </c>
      <c r="Q52" s="221">
        <v>9</v>
      </c>
      <c r="R52" s="222">
        <v>143</v>
      </c>
      <c r="S52" s="505">
        <v>0.2</v>
      </c>
      <c r="T52" s="593"/>
      <c r="U52" s="80"/>
      <c r="V52" s="3" t="s">
        <v>14</v>
      </c>
      <c r="W52" s="921" t="s">
        <v>311</v>
      </c>
      <c r="X52" s="273">
        <v>3</v>
      </c>
      <c r="Y52" s="248">
        <v>2.8</v>
      </c>
      <c r="Z52" s="249">
        <v>4.2</v>
      </c>
    </row>
    <row r="53" spans="1:26" x14ac:dyDescent="0.2">
      <c r="A53" s="1065"/>
      <c r="B53" s="391">
        <f>南八幡!B53</f>
        <v>45793</v>
      </c>
      <c r="C53" s="434" t="str">
        <f t="shared" si="4"/>
        <v>(金)</v>
      </c>
      <c r="D53" s="502" t="s">
        <v>405</v>
      </c>
      <c r="E53" s="503" t="s">
        <v>24</v>
      </c>
      <c r="F53" s="504">
        <v>23.6</v>
      </c>
      <c r="G53" s="11">
        <v>18.899999999999999</v>
      </c>
      <c r="H53" s="219">
        <v>19.2</v>
      </c>
      <c r="I53" s="12">
        <v>4.0999999999999996</v>
      </c>
      <c r="J53" s="221">
        <v>3.1</v>
      </c>
      <c r="K53" s="11">
        <v>7.61</v>
      </c>
      <c r="L53" s="219">
        <v>7.58</v>
      </c>
      <c r="M53" s="12">
        <v>24.4</v>
      </c>
      <c r="N53" s="221">
        <v>24.4</v>
      </c>
      <c r="O53" s="635">
        <v>89.5</v>
      </c>
      <c r="P53" s="518">
        <v>96</v>
      </c>
      <c r="Q53" s="221">
        <v>9.1</v>
      </c>
      <c r="R53" s="222">
        <v>171</v>
      </c>
      <c r="S53" s="505">
        <v>0.19</v>
      </c>
      <c r="T53" s="593"/>
      <c r="U53" s="80"/>
      <c r="V53" s="3" t="s">
        <v>15</v>
      </c>
      <c r="W53" s="921" t="s">
        <v>311</v>
      </c>
      <c r="X53" s="273">
        <v>1.3</v>
      </c>
      <c r="Y53" s="248">
        <v>0.6</v>
      </c>
      <c r="Z53" s="249">
        <v>3</v>
      </c>
    </row>
    <row r="54" spans="1:26" x14ac:dyDescent="0.2">
      <c r="A54" s="1065"/>
      <c r="B54" s="391">
        <f>南八幡!B54</f>
        <v>45794</v>
      </c>
      <c r="C54" s="434" t="str">
        <f t="shared" si="4"/>
        <v>(土)</v>
      </c>
      <c r="D54" s="502" t="s">
        <v>404</v>
      </c>
      <c r="E54" s="503">
        <v>9.5</v>
      </c>
      <c r="F54" s="504">
        <v>21</v>
      </c>
      <c r="G54" s="11">
        <v>19</v>
      </c>
      <c r="H54" s="219">
        <v>19.2</v>
      </c>
      <c r="I54" s="12">
        <v>3.7</v>
      </c>
      <c r="J54" s="221">
        <v>3.2</v>
      </c>
      <c r="K54" s="11">
        <v>7.57</v>
      </c>
      <c r="L54" s="219">
        <v>7.53</v>
      </c>
      <c r="M54" s="12">
        <v>24.3</v>
      </c>
      <c r="N54" s="221">
        <v>24.3</v>
      </c>
      <c r="O54" s="635" t="s">
        <v>24</v>
      </c>
      <c r="P54" s="518" t="s">
        <v>24</v>
      </c>
      <c r="Q54" s="221" t="s">
        <v>24</v>
      </c>
      <c r="R54" s="222" t="s">
        <v>24</v>
      </c>
      <c r="S54" s="505" t="s">
        <v>24</v>
      </c>
      <c r="T54" s="593"/>
      <c r="U54" s="80"/>
      <c r="V54" s="3" t="s">
        <v>193</v>
      </c>
      <c r="W54" s="921" t="s">
        <v>311</v>
      </c>
      <c r="X54" s="247">
        <v>6.5</v>
      </c>
      <c r="Y54" s="248">
        <v>7.3</v>
      </c>
      <c r="Z54" s="249">
        <v>13.4</v>
      </c>
    </row>
    <row r="55" spans="1:26" x14ac:dyDescent="0.2">
      <c r="A55" s="1065"/>
      <c r="B55" s="391">
        <f>南八幡!B55</f>
        <v>45795</v>
      </c>
      <c r="C55" s="434" t="str">
        <f t="shared" si="4"/>
        <v>(日)</v>
      </c>
      <c r="D55" s="502" t="s">
        <v>406</v>
      </c>
      <c r="E55" s="503" t="s">
        <v>24</v>
      </c>
      <c r="F55" s="504">
        <v>27</v>
      </c>
      <c r="G55" s="11">
        <v>19.2</v>
      </c>
      <c r="H55" s="219">
        <v>19.7</v>
      </c>
      <c r="I55" s="12">
        <v>5.3</v>
      </c>
      <c r="J55" s="221">
        <v>2.7</v>
      </c>
      <c r="K55" s="11">
        <v>7.55</v>
      </c>
      <c r="L55" s="219">
        <v>7.55</v>
      </c>
      <c r="M55" s="12">
        <v>24.3</v>
      </c>
      <c r="N55" s="221">
        <v>24.3</v>
      </c>
      <c r="O55" s="635" t="s">
        <v>24</v>
      </c>
      <c r="P55" s="518" t="s">
        <v>24</v>
      </c>
      <c r="Q55" s="221" t="s">
        <v>24</v>
      </c>
      <c r="R55" s="222" t="s">
        <v>24</v>
      </c>
      <c r="S55" s="505" t="s">
        <v>24</v>
      </c>
      <c r="T55" s="593"/>
      <c r="U55" s="80"/>
      <c r="V55" s="3" t="s">
        <v>194</v>
      </c>
      <c r="W55" s="921" t="s">
        <v>311</v>
      </c>
      <c r="X55" s="263">
        <v>2.1999999999999999E-2</v>
      </c>
      <c r="Y55" s="250">
        <v>1.7000000000000001E-2</v>
      </c>
      <c r="Z55" s="251">
        <v>5.3999999999999999E-2</v>
      </c>
    </row>
    <row r="56" spans="1:26" x14ac:dyDescent="0.2">
      <c r="A56" s="1065"/>
      <c r="B56" s="391">
        <f>南八幡!B56</f>
        <v>45796</v>
      </c>
      <c r="C56" s="434" t="str">
        <f t="shared" si="4"/>
        <v>(月)</v>
      </c>
      <c r="D56" s="502" t="s">
        <v>406</v>
      </c>
      <c r="E56" s="503" t="s">
        <v>24</v>
      </c>
      <c r="F56" s="504">
        <v>19.3</v>
      </c>
      <c r="G56" s="11">
        <v>19.399999999999999</v>
      </c>
      <c r="H56" s="219">
        <v>19.5</v>
      </c>
      <c r="I56" s="12">
        <v>3.6</v>
      </c>
      <c r="J56" s="221">
        <v>2.8</v>
      </c>
      <c r="K56" s="11">
        <v>7.54</v>
      </c>
      <c r="L56" s="219">
        <v>7.54</v>
      </c>
      <c r="M56" s="12">
        <v>24.4</v>
      </c>
      <c r="N56" s="221">
        <v>24.4</v>
      </c>
      <c r="O56" s="635">
        <v>88.6</v>
      </c>
      <c r="P56" s="518">
        <v>95.2</v>
      </c>
      <c r="Q56" s="221">
        <v>9.1</v>
      </c>
      <c r="R56" s="222">
        <v>151</v>
      </c>
      <c r="S56" s="505">
        <v>0.15</v>
      </c>
      <c r="T56" s="593"/>
      <c r="U56" s="80"/>
      <c r="V56" s="3" t="s">
        <v>279</v>
      </c>
      <c r="W56" s="921" t="s">
        <v>311</v>
      </c>
      <c r="X56" s="247">
        <v>0.47</v>
      </c>
      <c r="Y56" s="250">
        <v>0.46</v>
      </c>
      <c r="Z56" s="251">
        <v>0.19</v>
      </c>
    </row>
    <row r="57" spans="1:26" x14ac:dyDescent="0.2">
      <c r="A57" s="1065"/>
      <c r="B57" s="391">
        <f>南八幡!B57</f>
        <v>45797</v>
      </c>
      <c r="C57" s="434" t="str">
        <f t="shared" si="4"/>
        <v>(火)</v>
      </c>
      <c r="D57" s="502" t="s">
        <v>406</v>
      </c>
      <c r="E57" s="503" t="s">
        <v>24</v>
      </c>
      <c r="F57" s="504">
        <v>25.8</v>
      </c>
      <c r="G57" s="11">
        <v>19.5</v>
      </c>
      <c r="H57" s="219">
        <v>19.899999999999999</v>
      </c>
      <c r="I57" s="12">
        <v>3.7</v>
      </c>
      <c r="J57" s="221">
        <v>2.7</v>
      </c>
      <c r="K57" s="11">
        <v>7.53</v>
      </c>
      <c r="L57" s="219">
        <v>7.51</v>
      </c>
      <c r="M57" s="12">
        <v>24.5</v>
      </c>
      <c r="N57" s="221">
        <v>24.5</v>
      </c>
      <c r="O57" s="635">
        <v>89.9</v>
      </c>
      <c r="P57" s="518">
        <v>94.8</v>
      </c>
      <c r="Q57" s="221">
        <v>9</v>
      </c>
      <c r="R57" s="222">
        <v>182</v>
      </c>
      <c r="S57" s="505">
        <v>0.18</v>
      </c>
      <c r="T57" s="593"/>
      <c r="U57" s="80"/>
      <c r="V57" s="3" t="s">
        <v>195</v>
      </c>
      <c r="W57" s="921" t="s">
        <v>311</v>
      </c>
      <c r="X57" s="263">
        <v>0.82</v>
      </c>
      <c r="Y57" s="250">
        <v>0.84</v>
      </c>
      <c r="Z57" s="251">
        <v>1.44</v>
      </c>
    </row>
    <row r="58" spans="1:26" x14ac:dyDescent="0.2">
      <c r="A58" s="1065"/>
      <c r="B58" s="391">
        <f>南八幡!B58</f>
        <v>45798</v>
      </c>
      <c r="C58" s="434" t="str">
        <f t="shared" si="4"/>
        <v>(水)</v>
      </c>
      <c r="D58" s="502" t="s">
        <v>406</v>
      </c>
      <c r="E58" s="503" t="s">
        <v>24</v>
      </c>
      <c r="F58" s="504">
        <v>27</v>
      </c>
      <c r="G58" s="11">
        <v>19.7</v>
      </c>
      <c r="H58" s="219">
        <v>20</v>
      </c>
      <c r="I58" s="12">
        <v>3.7</v>
      </c>
      <c r="J58" s="221">
        <v>2.7</v>
      </c>
      <c r="K58" s="11">
        <v>7.51</v>
      </c>
      <c r="L58" s="219">
        <v>7.5</v>
      </c>
      <c r="M58" s="12">
        <v>24.4</v>
      </c>
      <c r="N58" s="221">
        <v>24.5</v>
      </c>
      <c r="O58" s="635">
        <v>91.2</v>
      </c>
      <c r="P58" s="518">
        <v>96.6</v>
      </c>
      <c r="Q58" s="221">
        <v>9</v>
      </c>
      <c r="R58" s="222">
        <v>152</v>
      </c>
      <c r="S58" s="505">
        <v>0.17</v>
      </c>
      <c r="T58" s="593"/>
      <c r="U58" s="80"/>
      <c r="V58" s="3" t="s">
        <v>196</v>
      </c>
      <c r="W58" s="921" t="s">
        <v>311</v>
      </c>
      <c r="X58" s="263">
        <v>8.2000000000000003E-2</v>
      </c>
      <c r="Y58" s="250">
        <v>7.8E-2</v>
      </c>
      <c r="Z58" s="251">
        <v>0.11</v>
      </c>
    </row>
    <row r="59" spans="1:26" x14ac:dyDescent="0.2">
      <c r="A59" s="1065"/>
      <c r="B59" s="391">
        <f>南八幡!B59</f>
        <v>45799</v>
      </c>
      <c r="C59" s="434" t="str">
        <f t="shared" si="4"/>
        <v>(木)</v>
      </c>
      <c r="D59" s="502" t="s">
        <v>406</v>
      </c>
      <c r="E59" s="503" t="s">
        <v>24</v>
      </c>
      <c r="F59" s="504">
        <v>24.1</v>
      </c>
      <c r="G59" s="11">
        <v>20</v>
      </c>
      <c r="H59" s="219">
        <v>20.2</v>
      </c>
      <c r="I59" s="12">
        <v>3.8</v>
      </c>
      <c r="J59" s="221">
        <v>3.3</v>
      </c>
      <c r="K59" s="11">
        <v>7.53</v>
      </c>
      <c r="L59" s="219">
        <v>7.5</v>
      </c>
      <c r="M59" s="12">
        <v>24.3</v>
      </c>
      <c r="N59" s="221">
        <v>24.4</v>
      </c>
      <c r="O59" s="635">
        <v>88.9</v>
      </c>
      <c r="P59" s="518">
        <v>96.2</v>
      </c>
      <c r="Q59" s="221">
        <v>8.9</v>
      </c>
      <c r="R59" s="222">
        <v>184</v>
      </c>
      <c r="S59" s="505">
        <v>0.16</v>
      </c>
      <c r="T59" s="593"/>
      <c r="U59" s="80"/>
      <c r="V59" s="3" t="s">
        <v>197</v>
      </c>
      <c r="W59" s="921" t="s">
        <v>311</v>
      </c>
      <c r="X59" s="273">
        <v>21.3</v>
      </c>
      <c r="Y59" s="248">
        <v>21.2</v>
      </c>
      <c r="Z59" s="249">
        <v>21.6</v>
      </c>
    </row>
    <row r="60" spans="1:26" x14ac:dyDescent="0.2">
      <c r="A60" s="1065"/>
      <c r="B60" s="391">
        <f>南八幡!B60</f>
        <v>45800</v>
      </c>
      <c r="C60" s="434" t="str">
        <f t="shared" si="4"/>
        <v>(金)</v>
      </c>
      <c r="D60" s="502" t="s">
        <v>406</v>
      </c>
      <c r="E60" s="503" t="s">
        <v>24</v>
      </c>
      <c r="F60" s="504">
        <v>19.100000000000001</v>
      </c>
      <c r="G60" s="11">
        <v>20.399999999999999</v>
      </c>
      <c r="H60" s="219">
        <v>20.6</v>
      </c>
      <c r="I60" s="12">
        <v>4.8</v>
      </c>
      <c r="J60" s="221">
        <v>3.1</v>
      </c>
      <c r="K60" s="11">
        <v>7.58</v>
      </c>
      <c r="L60" s="219">
        <v>7.56</v>
      </c>
      <c r="M60" s="12">
        <v>25.5</v>
      </c>
      <c r="N60" s="221">
        <v>25.4</v>
      </c>
      <c r="O60" s="635">
        <v>91.6</v>
      </c>
      <c r="P60" s="518">
        <v>95.4</v>
      </c>
      <c r="Q60" s="221">
        <v>9.1</v>
      </c>
      <c r="R60" s="222">
        <v>159</v>
      </c>
      <c r="S60" s="505">
        <v>0.15</v>
      </c>
      <c r="T60" s="593"/>
      <c r="U60" s="80"/>
      <c r="V60" s="3" t="s">
        <v>17</v>
      </c>
      <c r="W60" s="921" t="s">
        <v>311</v>
      </c>
      <c r="X60" s="247">
        <v>26</v>
      </c>
      <c r="Y60" s="248">
        <v>25.7</v>
      </c>
      <c r="Z60" s="249">
        <v>26.1</v>
      </c>
    </row>
    <row r="61" spans="1:26" x14ac:dyDescent="0.2">
      <c r="A61" s="1065"/>
      <c r="B61" s="391">
        <f>南八幡!B61</f>
        <v>45801</v>
      </c>
      <c r="C61" s="434" t="str">
        <f t="shared" si="4"/>
        <v>(土)</v>
      </c>
      <c r="D61" s="502" t="s">
        <v>406</v>
      </c>
      <c r="E61" s="503">
        <v>4</v>
      </c>
      <c r="F61" s="504">
        <v>19.5</v>
      </c>
      <c r="G61" s="11">
        <v>20.5</v>
      </c>
      <c r="H61" s="219">
        <v>20.6</v>
      </c>
      <c r="I61" s="12">
        <v>4.7</v>
      </c>
      <c r="J61" s="221">
        <v>3.5</v>
      </c>
      <c r="K61" s="11">
        <v>7.59</v>
      </c>
      <c r="L61" s="219">
        <v>7.56</v>
      </c>
      <c r="M61" s="12">
        <v>24</v>
      </c>
      <c r="N61" s="221">
        <v>24.3</v>
      </c>
      <c r="O61" s="635" t="s">
        <v>24</v>
      </c>
      <c r="P61" s="518" t="s">
        <v>24</v>
      </c>
      <c r="Q61" s="221" t="s">
        <v>24</v>
      </c>
      <c r="R61" s="222" t="s">
        <v>24</v>
      </c>
      <c r="S61" s="505" t="s">
        <v>24</v>
      </c>
      <c r="T61" s="593"/>
      <c r="U61" s="80"/>
      <c r="V61" s="3" t="s">
        <v>198</v>
      </c>
      <c r="W61" s="921" t="s">
        <v>184</v>
      </c>
      <c r="X61" s="247">
        <v>6</v>
      </c>
      <c r="Y61" s="252">
        <v>6</v>
      </c>
      <c r="Z61" s="253">
        <v>11</v>
      </c>
    </row>
    <row r="62" spans="1:26" x14ac:dyDescent="0.2">
      <c r="A62" s="1065"/>
      <c r="B62" s="391">
        <f>南八幡!B62</f>
        <v>45802</v>
      </c>
      <c r="C62" s="434" t="str">
        <f t="shared" si="4"/>
        <v>(日)</v>
      </c>
      <c r="D62" s="502" t="s">
        <v>406</v>
      </c>
      <c r="E62" s="503">
        <v>14.5</v>
      </c>
      <c r="F62" s="504">
        <v>19</v>
      </c>
      <c r="G62" s="11">
        <v>20.7</v>
      </c>
      <c r="H62" s="219">
        <v>20.7</v>
      </c>
      <c r="I62" s="12">
        <v>4.3</v>
      </c>
      <c r="J62" s="221">
        <v>3.6</v>
      </c>
      <c r="K62" s="11">
        <v>7.67</v>
      </c>
      <c r="L62" s="219">
        <v>7.55</v>
      </c>
      <c r="M62" s="12">
        <v>25.5</v>
      </c>
      <c r="N62" s="221">
        <v>25.5</v>
      </c>
      <c r="O62" s="635" t="s">
        <v>24</v>
      </c>
      <c r="P62" s="518" t="s">
        <v>24</v>
      </c>
      <c r="Q62" s="221" t="s">
        <v>24</v>
      </c>
      <c r="R62" s="222" t="s">
        <v>24</v>
      </c>
      <c r="S62" s="505" t="s">
        <v>24</v>
      </c>
      <c r="T62" s="593"/>
      <c r="U62" s="80"/>
      <c r="V62" s="3" t="s">
        <v>199</v>
      </c>
      <c r="W62" s="921" t="s">
        <v>311</v>
      </c>
      <c r="X62" s="247">
        <v>2</v>
      </c>
      <c r="Y62" s="252">
        <v>2</v>
      </c>
      <c r="Z62" s="253">
        <v>9</v>
      </c>
    </row>
    <row r="63" spans="1:26" x14ac:dyDescent="0.2">
      <c r="A63" s="1065"/>
      <c r="B63" s="391">
        <f>南八幡!B63</f>
        <v>45803</v>
      </c>
      <c r="C63" s="434" t="str">
        <f t="shared" si="4"/>
        <v>(月)</v>
      </c>
      <c r="D63" s="502" t="s">
        <v>406</v>
      </c>
      <c r="E63" s="503" t="s">
        <v>24</v>
      </c>
      <c r="F63" s="504">
        <v>20</v>
      </c>
      <c r="G63" s="11">
        <v>20.6</v>
      </c>
      <c r="H63" s="219">
        <v>20.8</v>
      </c>
      <c r="I63" s="12">
        <v>4.4000000000000004</v>
      </c>
      <c r="J63" s="221">
        <v>3.4</v>
      </c>
      <c r="K63" s="11">
        <v>7.57</v>
      </c>
      <c r="L63" s="219">
        <v>7.54</v>
      </c>
      <c r="M63" s="12">
        <v>25.5</v>
      </c>
      <c r="N63" s="221">
        <v>25.5</v>
      </c>
      <c r="O63" s="635">
        <v>90.5</v>
      </c>
      <c r="P63" s="518">
        <v>96.4</v>
      </c>
      <c r="Q63" s="221">
        <v>8.9</v>
      </c>
      <c r="R63" s="222">
        <v>143</v>
      </c>
      <c r="S63" s="505">
        <v>0.15</v>
      </c>
      <c r="T63" s="593"/>
      <c r="U63" s="80"/>
      <c r="V63" s="3"/>
      <c r="W63" s="921"/>
      <c r="X63" s="292"/>
      <c r="Y63" s="293"/>
      <c r="Z63" s="294"/>
    </row>
    <row r="64" spans="1:26" x14ac:dyDescent="0.2">
      <c r="A64" s="1065"/>
      <c r="B64" s="391">
        <f>南八幡!B64</f>
        <v>45804</v>
      </c>
      <c r="C64" s="434" t="str">
        <f t="shared" si="4"/>
        <v>(火)</v>
      </c>
      <c r="D64" s="502" t="s">
        <v>406</v>
      </c>
      <c r="E64" s="503" t="s">
        <v>24</v>
      </c>
      <c r="F64" s="504">
        <v>18.3</v>
      </c>
      <c r="G64" s="11">
        <v>20.6</v>
      </c>
      <c r="H64" s="219">
        <v>20.7</v>
      </c>
      <c r="I64" s="12">
        <v>5.6</v>
      </c>
      <c r="J64" s="221">
        <v>4.0999999999999996</v>
      </c>
      <c r="K64" s="11">
        <v>7.79</v>
      </c>
      <c r="L64" s="219">
        <v>7.63</v>
      </c>
      <c r="M64" s="12">
        <v>25.8</v>
      </c>
      <c r="N64" s="221">
        <v>25.8</v>
      </c>
      <c r="O64" s="635">
        <v>92.2</v>
      </c>
      <c r="P64" s="518">
        <v>96.6</v>
      </c>
      <c r="Q64" s="221">
        <v>9.1</v>
      </c>
      <c r="R64" s="222">
        <v>152</v>
      </c>
      <c r="S64" s="505">
        <v>0.13</v>
      </c>
      <c r="T64" s="593"/>
      <c r="U64" s="80"/>
      <c r="V64" s="3"/>
      <c r="W64" s="921"/>
      <c r="X64" s="292"/>
      <c r="Y64" s="293"/>
      <c r="Z64" s="294"/>
    </row>
    <row r="65" spans="1:26" x14ac:dyDescent="0.2">
      <c r="A65" s="1065"/>
      <c r="B65" s="391">
        <f>南八幡!B65</f>
        <v>45805</v>
      </c>
      <c r="C65" s="434" t="str">
        <f t="shared" si="4"/>
        <v>(水)</v>
      </c>
      <c r="D65" s="502" t="s">
        <v>405</v>
      </c>
      <c r="E65" s="503" t="s">
        <v>24</v>
      </c>
      <c r="F65" s="504">
        <v>21.3</v>
      </c>
      <c r="G65" s="11">
        <v>20.5</v>
      </c>
      <c r="H65" s="219">
        <v>20.8</v>
      </c>
      <c r="I65" s="12">
        <v>5.6</v>
      </c>
      <c r="J65" s="221">
        <v>4.5</v>
      </c>
      <c r="K65" s="11">
        <v>7.74</v>
      </c>
      <c r="L65" s="219">
        <v>7.73</v>
      </c>
      <c r="M65" s="12">
        <v>25.8</v>
      </c>
      <c r="N65" s="221">
        <v>25.9</v>
      </c>
      <c r="O65" s="635">
        <v>93.3</v>
      </c>
      <c r="P65" s="518">
        <v>98</v>
      </c>
      <c r="Q65" s="221">
        <v>9.1</v>
      </c>
      <c r="R65" s="222">
        <v>146</v>
      </c>
      <c r="S65" s="505">
        <v>0.14000000000000001</v>
      </c>
      <c r="T65" s="593"/>
      <c r="U65" s="80"/>
      <c r="V65" s="289"/>
      <c r="W65" s="346"/>
      <c r="X65" s="295"/>
      <c r="Y65" s="296"/>
      <c r="Z65" s="297"/>
    </row>
    <row r="66" spans="1:26" x14ac:dyDescent="0.2">
      <c r="A66" s="1065"/>
      <c r="B66" s="391">
        <f>南八幡!B66</f>
        <v>45806</v>
      </c>
      <c r="C66" s="434" t="str">
        <f t="shared" si="4"/>
        <v>(木)</v>
      </c>
      <c r="D66" s="502" t="s">
        <v>406</v>
      </c>
      <c r="E66" s="503">
        <v>4</v>
      </c>
      <c r="F66" s="504">
        <v>22.3</v>
      </c>
      <c r="G66" s="11">
        <v>20.5</v>
      </c>
      <c r="H66" s="219">
        <v>20.8</v>
      </c>
      <c r="I66" s="12">
        <v>4.8</v>
      </c>
      <c r="J66" s="221">
        <v>4.0999999999999996</v>
      </c>
      <c r="K66" s="11">
        <v>7.65</v>
      </c>
      <c r="L66" s="219">
        <v>7.69</v>
      </c>
      <c r="M66" s="12">
        <v>25.8</v>
      </c>
      <c r="N66" s="221">
        <v>25.9</v>
      </c>
      <c r="O66" s="635">
        <v>93.7</v>
      </c>
      <c r="P66" s="518">
        <v>99.6</v>
      </c>
      <c r="Q66" s="221">
        <v>9</v>
      </c>
      <c r="R66" s="222">
        <v>137</v>
      </c>
      <c r="S66" s="505">
        <v>0.1</v>
      </c>
      <c r="T66" s="593"/>
      <c r="U66" s="80"/>
      <c r="V66" s="9" t="s">
        <v>23</v>
      </c>
      <c r="W66" s="82" t="s">
        <v>24</v>
      </c>
      <c r="X66" s="1"/>
      <c r="Y66" s="1"/>
      <c r="Z66" s="335" t="s">
        <v>24</v>
      </c>
    </row>
    <row r="67" spans="1:26" x14ac:dyDescent="0.2">
      <c r="A67" s="1065"/>
      <c r="B67" s="391">
        <f>南八幡!B67</f>
        <v>45807</v>
      </c>
      <c r="C67" s="434" t="str">
        <f t="shared" si="4"/>
        <v>(金)</v>
      </c>
      <c r="D67" s="502" t="s">
        <v>404</v>
      </c>
      <c r="E67" s="503">
        <v>24</v>
      </c>
      <c r="F67" s="504">
        <v>14.1</v>
      </c>
      <c r="G67" s="11">
        <v>20.399999999999999</v>
      </c>
      <c r="H67" s="219">
        <v>20.399999999999999</v>
      </c>
      <c r="I67" s="12">
        <v>6.2</v>
      </c>
      <c r="J67" s="221">
        <v>4.3</v>
      </c>
      <c r="K67" s="11">
        <v>7.7</v>
      </c>
      <c r="L67" s="219">
        <v>7.68</v>
      </c>
      <c r="M67" s="12">
        <v>25.8</v>
      </c>
      <c r="N67" s="221">
        <v>25.8</v>
      </c>
      <c r="O67" s="635">
        <v>94.8</v>
      </c>
      <c r="P67" s="518">
        <v>99.2</v>
      </c>
      <c r="Q67" s="561">
        <v>8.9</v>
      </c>
      <c r="R67" s="507">
        <v>181</v>
      </c>
      <c r="S67" s="562">
        <v>0.15</v>
      </c>
      <c r="T67" s="593"/>
      <c r="U67" s="80"/>
      <c r="V67" s="749" t="s">
        <v>300</v>
      </c>
      <c r="W67" s="750"/>
      <c r="X67" s="750"/>
      <c r="Y67" s="750"/>
      <c r="Z67" s="751"/>
    </row>
    <row r="68" spans="1:26" x14ac:dyDescent="0.2">
      <c r="A68" s="1065"/>
      <c r="B68" s="391">
        <f>南八幡!B68</f>
        <v>45808</v>
      </c>
      <c r="C68" s="435" t="str">
        <f t="shared" si="4"/>
        <v>(土)</v>
      </c>
      <c r="D68" s="536" t="s">
        <v>406</v>
      </c>
      <c r="E68" s="537">
        <v>24</v>
      </c>
      <c r="F68" s="538">
        <v>14.5</v>
      </c>
      <c r="G68" s="307">
        <v>20.3</v>
      </c>
      <c r="H68" s="539">
        <v>20.3</v>
      </c>
      <c r="I68" s="540">
        <v>4</v>
      </c>
      <c r="J68" s="541">
        <v>2.9</v>
      </c>
      <c r="K68" s="307">
        <v>7.86</v>
      </c>
      <c r="L68" s="539">
        <v>7.83</v>
      </c>
      <c r="M68" s="540">
        <v>25.6</v>
      </c>
      <c r="N68" s="541">
        <v>25.6</v>
      </c>
      <c r="O68" s="677" t="s">
        <v>24</v>
      </c>
      <c r="P68" s="763" t="s">
        <v>24</v>
      </c>
      <c r="Q68" s="543" t="s">
        <v>24</v>
      </c>
      <c r="R68" s="544" t="s">
        <v>24</v>
      </c>
      <c r="S68" s="545" t="s">
        <v>24</v>
      </c>
      <c r="T68" s="546"/>
      <c r="U68" s="80"/>
      <c r="V68" s="749" t="s">
        <v>334</v>
      </c>
      <c r="W68" s="750"/>
      <c r="X68" s="750"/>
      <c r="Y68" s="750"/>
      <c r="Z68" s="751"/>
    </row>
    <row r="69" spans="1:26" s="1" customFormat="1" ht="13.5" customHeight="1" x14ac:dyDescent="0.2">
      <c r="A69" s="1065"/>
      <c r="B69" s="1051" t="s">
        <v>238</v>
      </c>
      <c r="C69" s="1051"/>
      <c r="D69" s="508"/>
      <c r="E69" s="493">
        <f>MAX(E38:E68)</f>
        <v>45</v>
      </c>
      <c r="F69" s="509">
        <f t="shared" ref="F69:T69" si="5">IF(COUNT(F38:F68)=0,"",MAX(F38:F68))</f>
        <v>27</v>
      </c>
      <c r="G69" s="10">
        <f t="shared" si="5"/>
        <v>20.7</v>
      </c>
      <c r="H69" s="218">
        <f t="shared" si="5"/>
        <v>20.8</v>
      </c>
      <c r="I69" s="495">
        <f t="shared" si="5"/>
        <v>6.2</v>
      </c>
      <c r="J69" s="496">
        <f t="shared" si="5"/>
        <v>4.5</v>
      </c>
      <c r="K69" s="10">
        <f t="shared" si="5"/>
        <v>7.86</v>
      </c>
      <c r="L69" s="218">
        <f t="shared" si="5"/>
        <v>7.83</v>
      </c>
      <c r="M69" s="495">
        <f t="shared" si="5"/>
        <v>25.8</v>
      </c>
      <c r="N69" s="496">
        <f t="shared" si="5"/>
        <v>25.9</v>
      </c>
      <c r="O69" s="627">
        <f t="shared" si="5"/>
        <v>94.8</v>
      </c>
      <c r="P69" s="511">
        <f t="shared" si="5"/>
        <v>101.1</v>
      </c>
      <c r="Q69" s="547">
        <f t="shared" si="5"/>
        <v>9.5</v>
      </c>
      <c r="R69" s="513">
        <f t="shared" si="5"/>
        <v>197</v>
      </c>
      <c r="S69" s="514">
        <f t="shared" si="5"/>
        <v>0.21</v>
      </c>
      <c r="T69" s="515" t="str">
        <f t="shared" si="5"/>
        <v/>
      </c>
      <c r="U69" s="81"/>
      <c r="V69" s="752"/>
      <c r="W69" s="920"/>
      <c r="X69" s="753"/>
      <c r="Y69" s="753"/>
      <c r="Z69" s="754"/>
    </row>
    <row r="70" spans="1:26" s="1" customFormat="1" ht="13.5" customHeight="1" x14ac:dyDescent="0.2">
      <c r="A70" s="1065"/>
      <c r="B70" s="1052" t="s">
        <v>239</v>
      </c>
      <c r="C70" s="1052"/>
      <c r="D70" s="229"/>
      <c r="E70" s="230"/>
      <c r="F70" s="516">
        <f t="shared" ref="F70:S70" si="6">IF(COUNT(F38:F68)=0,"",MIN(F38:F68))</f>
        <v>14.1</v>
      </c>
      <c r="G70" s="11">
        <f t="shared" si="6"/>
        <v>17.3</v>
      </c>
      <c r="H70" s="219">
        <f t="shared" si="6"/>
        <v>17.600000000000001</v>
      </c>
      <c r="I70" s="12">
        <f t="shared" si="6"/>
        <v>1.7</v>
      </c>
      <c r="J70" s="221">
        <f t="shared" si="6"/>
        <v>1.3</v>
      </c>
      <c r="K70" s="11">
        <f t="shared" si="6"/>
        <v>7.51</v>
      </c>
      <c r="L70" s="219">
        <f t="shared" si="6"/>
        <v>7.5</v>
      </c>
      <c r="M70" s="12">
        <f t="shared" si="6"/>
        <v>24</v>
      </c>
      <c r="N70" s="221">
        <f t="shared" si="6"/>
        <v>24.2</v>
      </c>
      <c r="O70" s="635">
        <f t="shared" si="6"/>
        <v>87.4</v>
      </c>
      <c r="P70" s="518">
        <f t="shared" si="6"/>
        <v>94.8</v>
      </c>
      <c r="Q70" s="519">
        <f t="shared" si="6"/>
        <v>8.9</v>
      </c>
      <c r="R70" s="520">
        <f t="shared" si="6"/>
        <v>137</v>
      </c>
      <c r="S70" s="521">
        <f t="shared" si="6"/>
        <v>7.0000000000000007E-2</v>
      </c>
      <c r="T70" s="522"/>
      <c r="U70" s="81"/>
      <c r="V70" s="752"/>
      <c r="W70" s="920"/>
      <c r="X70" s="753"/>
      <c r="Y70" s="753"/>
      <c r="Z70" s="754"/>
    </row>
    <row r="71" spans="1:26" s="1" customFormat="1" ht="13.5" customHeight="1" x14ac:dyDescent="0.2">
      <c r="A71" s="1065"/>
      <c r="B71" s="1052" t="s">
        <v>240</v>
      </c>
      <c r="C71" s="1052"/>
      <c r="D71" s="229"/>
      <c r="E71" s="231"/>
      <c r="F71" s="523">
        <f t="shared" ref="F71:S71" si="7">IF(COUNT(F38:F68)=0,"",AVERAGE(F38:F68))</f>
        <v>20.854838709677423</v>
      </c>
      <c r="G71" s="307">
        <f t="shared" si="7"/>
        <v>19.045161290322575</v>
      </c>
      <c r="H71" s="539">
        <f t="shared" si="7"/>
        <v>19.270967741935479</v>
      </c>
      <c r="I71" s="540">
        <f t="shared" si="7"/>
        <v>3.9225806451612901</v>
      </c>
      <c r="J71" s="541">
        <f t="shared" si="7"/>
        <v>2.8935483870967742</v>
      </c>
      <c r="K71" s="307">
        <f t="shared" si="7"/>
        <v>7.637419354838709</v>
      </c>
      <c r="L71" s="539">
        <f t="shared" si="7"/>
        <v>7.6093548387096783</v>
      </c>
      <c r="M71" s="540">
        <f t="shared" si="7"/>
        <v>24.848387096774186</v>
      </c>
      <c r="N71" s="541">
        <f t="shared" si="7"/>
        <v>24.941935483870957</v>
      </c>
      <c r="O71" s="677">
        <f t="shared" si="7"/>
        <v>90.765000000000001</v>
      </c>
      <c r="P71" s="763">
        <f t="shared" si="7"/>
        <v>97.715000000000003</v>
      </c>
      <c r="Q71" s="549">
        <f t="shared" si="7"/>
        <v>9.0849999999999991</v>
      </c>
      <c r="R71" s="550">
        <f t="shared" si="7"/>
        <v>165.35</v>
      </c>
      <c r="S71" s="551">
        <f t="shared" si="7"/>
        <v>0.15499999999999997</v>
      </c>
      <c r="T71" s="552"/>
      <c r="U71" s="81"/>
      <c r="V71" s="752"/>
      <c r="W71" s="920"/>
      <c r="X71" s="753"/>
      <c r="Y71" s="753"/>
      <c r="Z71" s="754"/>
    </row>
    <row r="72" spans="1:26" s="1" customFormat="1" ht="13.5" customHeight="1" x14ac:dyDescent="0.2">
      <c r="A72" s="1065"/>
      <c r="B72" s="1053" t="s">
        <v>241</v>
      </c>
      <c r="C72" s="1053"/>
      <c r="D72" s="525"/>
      <c r="E72" s="526">
        <f>SUM(E38:E68)</f>
        <v>164</v>
      </c>
      <c r="F72" s="232"/>
      <c r="G72" s="233"/>
      <c r="H72" s="390"/>
      <c r="I72" s="232"/>
      <c r="J72" s="390"/>
      <c r="K72" s="528"/>
      <c r="L72" s="529"/>
      <c r="M72" s="553"/>
      <c r="N72" s="554"/>
      <c r="O72" s="662"/>
      <c r="P72" s="533"/>
      <c r="Q72" s="556"/>
      <c r="R72" s="234"/>
      <c r="S72" s="235"/>
      <c r="T72" s="764">
        <f>SUM(T38:T68)</f>
        <v>0</v>
      </c>
      <c r="U72" s="81"/>
      <c r="V72" s="617"/>
      <c r="W72" s="923"/>
      <c r="X72" s="618"/>
      <c r="Y72" s="618"/>
      <c r="Z72" s="334"/>
    </row>
    <row r="73" spans="1:26" ht="13.5" customHeight="1" x14ac:dyDescent="0.2">
      <c r="A73" s="1065" t="s">
        <v>181</v>
      </c>
      <c r="B73" s="329">
        <f>南八幡!B73</f>
        <v>45809</v>
      </c>
      <c r="C73" s="433" t="str">
        <f>IF(B73="","",IF(WEEKDAY(B73)=1,"(日)",IF(WEEKDAY(B73)=2,"(月)",IF(WEEKDAY(B73)=3,"(火)",IF(WEEKDAY(B73)=4,"(水)",IF(WEEKDAY(B73)=5,"(木)",IF(WEEKDAY(B73)=6,"(金)","(土)")))))))</f>
        <v>(日)</v>
      </c>
      <c r="D73" s="558" t="s">
        <v>405</v>
      </c>
      <c r="E73" s="493" t="s">
        <v>24</v>
      </c>
      <c r="F73" s="494">
        <v>20.8</v>
      </c>
      <c r="G73" s="10">
        <v>20.100000000000001</v>
      </c>
      <c r="H73" s="496">
        <v>20.399999999999999</v>
      </c>
      <c r="I73" s="495">
        <v>4.0999999999999996</v>
      </c>
      <c r="J73" s="218">
        <v>2.6</v>
      </c>
      <c r="K73" s="10">
        <v>7.83</v>
      </c>
      <c r="L73" s="218">
        <v>7.81</v>
      </c>
      <c r="M73" s="495">
        <v>24.5</v>
      </c>
      <c r="N73" s="496">
        <v>24.5</v>
      </c>
      <c r="O73" s="627" t="s">
        <v>24</v>
      </c>
      <c r="P73" s="511" t="s">
        <v>24</v>
      </c>
      <c r="Q73" s="547" t="s">
        <v>24</v>
      </c>
      <c r="R73" s="501" t="s">
        <v>24</v>
      </c>
      <c r="S73" s="559" t="s">
        <v>24</v>
      </c>
      <c r="T73" s="761"/>
      <c r="U73" s="80"/>
      <c r="V73" s="340" t="s">
        <v>284</v>
      </c>
      <c r="W73" s="344"/>
      <c r="X73" s="342">
        <v>45813</v>
      </c>
      <c r="Y73" s="347"/>
      <c r="Z73" s="348"/>
    </row>
    <row r="74" spans="1:26" x14ac:dyDescent="0.2">
      <c r="A74" s="1065"/>
      <c r="B74" s="330">
        <f>南八幡!B74</f>
        <v>45810</v>
      </c>
      <c r="C74" s="434" t="str">
        <f t="shared" ref="C74:C102" si="8">IF(B74="","",IF(WEEKDAY(B74)=1,"(日)",IF(WEEKDAY(B74)=2,"(月)",IF(WEEKDAY(B74)=3,"(火)",IF(WEEKDAY(B74)=4,"(水)",IF(WEEKDAY(B74)=5,"(木)",IF(WEEKDAY(B74)=6,"(金)","(土)")))))))</f>
        <v>(月)</v>
      </c>
      <c r="D74" s="560" t="s">
        <v>405</v>
      </c>
      <c r="E74" s="503" t="s">
        <v>24</v>
      </c>
      <c r="F74" s="504">
        <v>22.4</v>
      </c>
      <c r="G74" s="11">
        <v>19.899999999999999</v>
      </c>
      <c r="H74" s="221">
        <v>20.2</v>
      </c>
      <c r="I74" s="12">
        <v>6.3</v>
      </c>
      <c r="J74" s="219">
        <v>3.9</v>
      </c>
      <c r="K74" s="11">
        <v>7.72</v>
      </c>
      <c r="L74" s="219">
        <v>7.69</v>
      </c>
      <c r="M74" s="12">
        <v>24</v>
      </c>
      <c r="N74" s="221">
        <v>24.2</v>
      </c>
      <c r="O74" s="635">
        <v>88</v>
      </c>
      <c r="P74" s="518">
        <v>92</v>
      </c>
      <c r="Q74" s="561">
        <v>8.9</v>
      </c>
      <c r="R74" s="507">
        <v>153</v>
      </c>
      <c r="S74" s="562">
        <v>0.16</v>
      </c>
      <c r="T74" s="593"/>
      <c r="U74" s="80"/>
      <c r="V74" s="345" t="s">
        <v>2</v>
      </c>
      <c r="W74" s="346" t="s">
        <v>303</v>
      </c>
      <c r="X74" s="357">
        <v>26.9</v>
      </c>
      <c r="Y74" s="357"/>
      <c r="Z74" s="350"/>
    </row>
    <row r="75" spans="1:26" x14ac:dyDescent="0.2">
      <c r="A75" s="1065"/>
      <c r="B75" s="330">
        <f>南八幡!B75</f>
        <v>45811</v>
      </c>
      <c r="C75" s="434" t="str">
        <f t="shared" si="8"/>
        <v>(火)</v>
      </c>
      <c r="D75" s="560" t="s">
        <v>404</v>
      </c>
      <c r="E75" s="503">
        <v>24.5</v>
      </c>
      <c r="F75" s="504">
        <v>18</v>
      </c>
      <c r="G75" s="11">
        <v>19.8</v>
      </c>
      <c r="H75" s="221">
        <v>19.899999999999999</v>
      </c>
      <c r="I75" s="12">
        <v>6.1</v>
      </c>
      <c r="J75" s="219">
        <v>3.7</v>
      </c>
      <c r="K75" s="11">
        <v>7.7</v>
      </c>
      <c r="L75" s="219">
        <v>7.67</v>
      </c>
      <c r="M75" s="12">
        <v>23.9</v>
      </c>
      <c r="N75" s="221">
        <v>23.9</v>
      </c>
      <c r="O75" s="635">
        <v>87.4</v>
      </c>
      <c r="P75" s="518">
        <v>92.2</v>
      </c>
      <c r="Q75" s="561">
        <v>8.6999999999999993</v>
      </c>
      <c r="R75" s="507">
        <v>176</v>
      </c>
      <c r="S75" s="562">
        <v>0.18</v>
      </c>
      <c r="T75" s="593"/>
      <c r="U75" s="80"/>
      <c r="V75" s="4" t="s">
        <v>19</v>
      </c>
      <c r="W75" s="5" t="s">
        <v>20</v>
      </c>
      <c r="X75" s="40" t="s">
        <v>21</v>
      </c>
      <c r="Y75" s="241" t="s">
        <v>22</v>
      </c>
      <c r="Z75" s="238" t="s">
        <v>276</v>
      </c>
    </row>
    <row r="76" spans="1:26" x14ac:dyDescent="0.2">
      <c r="A76" s="1065"/>
      <c r="B76" s="330">
        <f>南八幡!B76</f>
        <v>45812</v>
      </c>
      <c r="C76" s="434" t="str">
        <f t="shared" si="8"/>
        <v>(水)</v>
      </c>
      <c r="D76" s="560" t="s">
        <v>406</v>
      </c>
      <c r="E76" s="503" t="s">
        <v>24</v>
      </c>
      <c r="F76" s="504">
        <v>24.8</v>
      </c>
      <c r="G76" s="11">
        <v>19.8</v>
      </c>
      <c r="H76" s="221">
        <v>20.2</v>
      </c>
      <c r="I76" s="12">
        <v>5.2</v>
      </c>
      <c r="J76" s="219">
        <v>3.5</v>
      </c>
      <c r="K76" s="11">
        <v>7.66</v>
      </c>
      <c r="L76" s="219">
        <v>7.63</v>
      </c>
      <c r="M76" s="12">
        <v>24</v>
      </c>
      <c r="N76" s="221">
        <v>24</v>
      </c>
      <c r="O76" s="635">
        <v>85.5</v>
      </c>
      <c r="P76" s="518">
        <v>94.2</v>
      </c>
      <c r="Q76" s="561">
        <v>8.5</v>
      </c>
      <c r="R76" s="507">
        <v>175</v>
      </c>
      <c r="S76" s="562">
        <v>0.15</v>
      </c>
      <c r="T76" s="593"/>
      <c r="U76" s="80"/>
      <c r="V76" s="2" t="s">
        <v>182</v>
      </c>
      <c r="W76" s="398" t="s">
        <v>11</v>
      </c>
      <c r="X76" s="299">
        <v>19.899999999999999</v>
      </c>
      <c r="Y76" s="242">
        <v>20.3</v>
      </c>
      <c r="Z76" s="275">
        <v>25.6</v>
      </c>
    </row>
    <row r="77" spans="1:26" x14ac:dyDescent="0.2">
      <c r="A77" s="1065"/>
      <c r="B77" s="330">
        <f>南八幡!B77</f>
        <v>45813</v>
      </c>
      <c r="C77" s="434" t="str">
        <f t="shared" si="8"/>
        <v>(木)</v>
      </c>
      <c r="D77" s="560" t="s">
        <v>405</v>
      </c>
      <c r="E77" s="503" t="s">
        <v>24</v>
      </c>
      <c r="F77" s="504">
        <v>26.9</v>
      </c>
      <c r="G77" s="11">
        <v>19.899999999999999</v>
      </c>
      <c r="H77" s="221">
        <v>20.3</v>
      </c>
      <c r="I77" s="12">
        <v>5.6</v>
      </c>
      <c r="J77" s="219">
        <v>3.4</v>
      </c>
      <c r="K77" s="11">
        <v>7.62</v>
      </c>
      <c r="L77" s="219">
        <v>7.61</v>
      </c>
      <c r="M77" s="12">
        <v>23.9</v>
      </c>
      <c r="N77" s="221">
        <v>24</v>
      </c>
      <c r="O77" s="635">
        <v>84.2</v>
      </c>
      <c r="P77" s="518">
        <v>92.4</v>
      </c>
      <c r="Q77" s="561">
        <v>8.6</v>
      </c>
      <c r="R77" s="507">
        <v>203</v>
      </c>
      <c r="S77" s="562">
        <v>0.15</v>
      </c>
      <c r="T77" s="593"/>
      <c r="U77" s="80"/>
      <c r="V77" s="3" t="s">
        <v>183</v>
      </c>
      <c r="W77" s="921" t="s">
        <v>184</v>
      </c>
      <c r="X77" s="300">
        <v>5.6</v>
      </c>
      <c r="Y77" s="243">
        <v>3.4</v>
      </c>
      <c r="Z77" s="249">
        <v>8.1999999999999993</v>
      </c>
    </row>
    <row r="78" spans="1:26" x14ac:dyDescent="0.2">
      <c r="A78" s="1065"/>
      <c r="B78" s="330">
        <f>南八幡!B78</f>
        <v>45814</v>
      </c>
      <c r="C78" s="434" t="str">
        <f t="shared" si="8"/>
        <v>(金)</v>
      </c>
      <c r="D78" s="560" t="s">
        <v>405</v>
      </c>
      <c r="E78" s="503" t="s">
        <v>24</v>
      </c>
      <c r="F78" s="504">
        <v>28.4</v>
      </c>
      <c r="G78" s="11">
        <v>20</v>
      </c>
      <c r="H78" s="221">
        <v>20.5</v>
      </c>
      <c r="I78" s="12">
        <v>4.4000000000000004</v>
      </c>
      <c r="J78" s="219">
        <v>3</v>
      </c>
      <c r="K78" s="11">
        <v>7.6</v>
      </c>
      <c r="L78" s="219">
        <v>7.6</v>
      </c>
      <c r="M78" s="12">
        <v>24.1</v>
      </c>
      <c r="N78" s="221">
        <v>24</v>
      </c>
      <c r="O78" s="635">
        <v>88.9</v>
      </c>
      <c r="P78" s="518">
        <v>94.6</v>
      </c>
      <c r="Q78" s="561">
        <v>8.6999999999999993</v>
      </c>
      <c r="R78" s="507">
        <v>182</v>
      </c>
      <c r="S78" s="562">
        <v>0.16</v>
      </c>
      <c r="T78" s="593"/>
      <c r="U78" s="80"/>
      <c r="V78" s="3" t="s">
        <v>12</v>
      </c>
      <c r="W78" s="921"/>
      <c r="X78" s="300">
        <v>7.62</v>
      </c>
      <c r="Y78" s="243">
        <v>7.61</v>
      </c>
      <c r="Z78" s="249">
        <v>8.41</v>
      </c>
    </row>
    <row r="79" spans="1:26" x14ac:dyDescent="0.2">
      <c r="A79" s="1065"/>
      <c r="B79" s="330">
        <f>南八幡!B79</f>
        <v>45815</v>
      </c>
      <c r="C79" s="434" t="str">
        <f t="shared" si="8"/>
        <v>(土)</v>
      </c>
      <c r="D79" s="560" t="s">
        <v>405</v>
      </c>
      <c r="E79" s="503" t="s">
        <v>24</v>
      </c>
      <c r="F79" s="504">
        <v>27.5</v>
      </c>
      <c r="G79" s="11">
        <v>20.2</v>
      </c>
      <c r="H79" s="221">
        <v>20.6</v>
      </c>
      <c r="I79" s="12">
        <v>4.5</v>
      </c>
      <c r="J79" s="219">
        <v>2.9</v>
      </c>
      <c r="K79" s="11">
        <v>7.55</v>
      </c>
      <c r="L79" s="219">
        <v>7.61</v>
      </c>
      <c r="M79" s="12">
        <v>24</v>
      </c>
      <c r="N79" s="221">
        <v>23.8</v>
      </c>
      <c r="O79" s="635" t="s">
        <v>24</v>
      </c>
      <c r="P79" s="518" t="s">
        <v>24</v>
      </c>
      <c r="Q79" s="561" t="s">
        <v>24</v>
      </c>
      <c r="R79" s="507" t="s">
        <v>24</v>
      </c>
      <c r="S79" s="562" t="s">
        <v>24</v>
      </c>
      <c r="T79" s="593"/>
      <c r="U79" s="80"/>
      <c r="V79" s="3" t="s">
        <v>185</v>
      </c>
      <c r="W79" s="921" t="s">
        <v>13</v>
      </c>
      <c r="X79" s="300">
        <v>23.9</v>
      </c>
      <c r="Y79" s="243">
        <v>24</v>
      </c>
      <c r="Z79" s="249">
        <v>21.6</v>
      </c>
    </row>
    <row r="80" spans="1:26" x14ac:dyDescent="0.2">
      <c r="A80" s="1065"/>
      <c r="B80" s="330">
        <f>南八幡!B80</f>
        <v>45816</v>
      </c>
      <c r="C80" s="434" t="str">
        <f t="shared" si="8"/>
        <v>(日)</v>
      </c>
      <c r="D80" s="560" t="s">
        <v>406</v>
      </c>
      <c r="E80" s="503" t="s">
        <v>24</v>
      </c>
      <c r="F80" s="504">
        <v>23.6</v>
      </c>
      <c r="G80" s="11">
        <v>20.399999999999999</v>
      </c>
      <c r="H80" s="221">
        <v>20.6</v>
      </c>
      <c r="I80" s="12">
        <v>4.4000000000000004</v>
      </c>
      <c r="J80" s="219">
        <v>3.3</v>
      </c>
      <c r="K80" s="11">
        <v>7.61</v>
      </c>
      <c r="L80" s="219">
        <v>7.57</v>
      </c>
      <c r="M80" s="12">
        <v>23.9</v>
      </c>
      <c r="N80" s="221">
        <v>24</v>
      </c>
      <c r="O80" s="635" t="s">
        <v>24</v>
      </c>
      <c r="P80" s="518" t="s">
        <v>24</v>
      </c>
      <c r="Q80" s="561" t="s">
        <v>24</v>
      </c>
      <c r="R80" s="507" t="s">
        <v>24</v>
      </c>
      <c r="S80" s="562" t="s">
        <v>24</v>
      </c>
      <c r="T80" s="593"/>
      <c r="U80" s="80"/>
      <c r="V80" s="3" t="s">
        <v>186</v>
      </c>
      <c r="W80" s="921" t="s">
        <v>311</v>
      </c>
      <c r="X80" s="278">
        <v>85.3</v>
      </c>
      <c r="Y80" s="244">
        <v>84.2</v>
      </c>
      <c r="Z80" s="253">
        <v>80</v>
      </c>
    </row>
    <row r="81" spans="1:26" x14ac:dyDescent="0.2">
      <c r="A81" s="1065"/>
      <c r="B81" s="330">
        <f>南八幡!B81</f>
        <v>45817</v>
      </c>
      <c r="C81" s="434" t="str">
        <f t="shared" si="8"/>
        <v>(月)</v>
      </c>
      <c r="D81" s="560" t="s">
        <v>406</v>
      </c>
      <c r="E81" s="503">
        <v>1</v>
      </c>
      <c r="F81" s="504">
        <v>24.3</v>
      </c>
      <c r="G81" s="11">
        <v>20.6</v>
      </c>
      <c r="H81" s="221">
        <v>20.8</v>
      </c>
      <c r="I81" s="12">
        <v>4.5999999999999996</v>
      </c>
      <c r="J81" s="219">
        <v>3.3</v>
      </c>
      <c r="K81" s="11">
        <v>7.65</v>
      </c>
      <c r="L81" s="219">
        <v>7.6</v>
      </c>
      <c r="M81" s="12">
        <v>23.8</v>
      </c>
      <c r="N81" s="221">
        <v>24</v>
      </c>
      <c r="O81" s="635">
        <v>89.5</v>
      </c>
      <c r="P81" s="518">
        <v>94.8</v>
      </c>
      <c r="Q81" s="561">
        <v>8.6</v>
      </c>
      <c r="R81" s="507">
        <v>208</v>
      </c>
      <c r="S81" s="562">
        <v>0.12</v>
      </c>
      <c r="T81" s="593"/>
      <c r="U81" s="80"/>
      <c r="V81" s="3" t="s">
        <v>187</v>
      </c>
      <c r="W81" s="921" t="s">
        <v>311</v>
      </c>
      <c r="X81" s="278">
        <v>92.6</v>
      </c>
      <c r="Y81" s="244">
        <v>92.4</v>
      </c>
      <c r="Z81" s="253">
        <v>83.2</v>
      </c>
    </row>
    <row r="82" spans="1:26" x14ac:dyDescent="0.2">
      <c r="A82" s="1065"/>
      <c r="B82" s="330">
        <f>南八幡!B82</f>
        <v>45818</v>
      </c>
      <c r="C82" s="434" t="str">
        <f t="shared" si="8"/>
        <v>(火)</v>
      </c>
      <c r="D82" s="560" t="s">
        <v>404</v>
      </c>
      <c r="E82" s="503">
        <v>6</v>
      </c>
      <c r="F82" s="504">
        <v>20.5</v>
      </c>
      <c r="G82" s="11">
        <v>20.7</v>
      </c>
      <c r="H82" s="221">
        <v>20.9</v>
      </c>
      <c r="I82" s="12">
        <v>5</v>
      </c>
      <c r="J82" s="219">
        <v>3.3</v>
      </c>
      <c r="K82" s="11">
        <v>7.67</v>
      </c>
      <c r="L82" s="219">
        <v>7.64</v>
      </c>
      <c r="M82" s="12">
        <v>24.1</v>
      </c>
      <c r="N82" s="221">
        <v>24.1</v>
      </c>
      <c r="O82" s="635">
        <v>90.1</v>
      </c>
      <c r="P82" s="518">
        <v>94.6</v>
      </c>
      <c r="Q82" s="561">
        <v>8.6</v>
      </c>
      <c r="R82" s="507">
        <v>142</v>
      </c>
      <c r="S82" s="562">
        <v>0.12</v>
      </c>
      <c r="T82" s="593"/>
      <c r="U82" s="80"/>
      <c r="V82" s="3" t="s">
        <v>188</v>
      </c>
      <c r="W82" s="921" t="s">
        <v>311</v>
      </c>
      <c r="X82" s="278">
        <v>66.2</v>
      </c>
      <c r="Y82" s="244">
        <v>64</v>
      </c>
      <c r="Z82" s="253">
        <v>59</v>
      </c>
    </row>
    <row r="83" spans="1:26" x14ac:dyDescent="0.2">
      <c r="A83" s="1065"/>
      <c r="B83" s="330">
        <f>南八幡!B83</f>
        <v>45819</v>
      </c>
      <c r="C83" s="434" t="str">
        <f t="shared" si="8"/>
        <v>(水)</v>
      </c>
      <c r="D83" s="560" t="s">
        <v>406</v>
      </c>
      <c r="E83" s="503">
        <v>3</v>
      </c>
      <c r="F83" s="504">
        <v>25.2</v>
      </c>
      <c r="G83" s="11">
        <v>20.8</v>
      </c>
      <c r="H83" s="221">
        <v>21.2</v>
      </c>
      <c r="I83" s="12">
        <v>4.3</v>
      </c>
      <c r="J83" s="219">
        <v>2.9</v>
      </c>
      <c r="K83" s="11">
        <v>7.68</v>
      </c>
      <c r="L83" s="219">
        <v>7.67</v>
      </c>
      <c r="M83" s="12">
        <v>25.1</v>
      </c>
      <c r="N83" s="221">
        <v>25.2</v>
      </c>
      <c r="O83" s="635">
        <v>90.5</v>
      </c>
      <c r="P83" s="518">
        <v>94</v>
      </c>
      <c r="Q83" s="561">
        <v>8.9</v>
      </c>
      <c r="R83" s="507">
        <v>154</v>
      </c>
      <c r="S83" s="562">
        <v>0.13</v>
      </c>
      <c r="T83" s="593"/>
      <c r="U83" s="80"/>
      <c r="V83" s="3" t="s">
        <v>189</v>
      </c>
      <c r="W83" s="921" t="s">
        <v>311</v>
      </c>
      <c r="X83" s="247">
        <v>26.4</v>
      </c>
      <c r="Y83" s="244">
        <v>28.4</v>
      </c>
      <c r="Z83" s="253">
        <v>24.2</v>
      </c>
    </row>
    <row r="84" spans="1:26" x14ac:dyDescent="0.2">
      <c r="A84" s="1065"/>
      <c r="B84" s="330">
        <f>南八幡!B84</f>
        <v>45820</v>
      </c>
      <c r="C84" s="434" t="str">
        <f t="shared" si="8"/>
        <v>(木)</v>
      </c>
      <c r="D84" s="560" t="s">
        <v>405</v>
      </c>
      <c r="E84" s="503" t="s">
        <v>24</v>
      </c>
      <c r="F84" s="504">
        <v>25.1</v>
      </c>
      <c r="G84" s="11">
        <v>21</v>
      </c>
      <c r="H84" s="221">
        <v>21.3</v>
      </c>
      <c r="I84" s="12">
        <v>4.3</v>
      </c>
      <c r="J84" s="219">
        <v>2.9</v>
      </c>
      <c r="K84" s="11">
        <v>7.68</v>
      </c>
      <c r="L84" s="219">
        <v>7.63</v>
      </c>
      <c r="M84" s="12">
        <v>23.7</v>
      </c>
      <c r="N84" s="221">
        <v>25.1</v>
      </c>
      <c r="O84" s="635">
        <v>87.4</v>
      </c>
      <c r="P84" s="518">
        <v>94.8</v>
      </c>
      <c r="Q84" s="561">
        <v>8.6999999999999993</v>
      </c>
      <c r="R84" s="507">
        <v>145</v>
      </c>
      <c r="S84" s="562">
        <v>0.13</v>
      </c>
      <c r="T84" s="593"/>
      <c r="U84" s="80"/>
      <c r="V84" s="3" t="s">
        <v>190</v>
      </c>
      <c r="W84" s="921" t="s">
        <v>311</v>
      </c>
      <c r="X84" s="247">
        <v>9.8000000000000007</v>
      </c>
      <c r="Y84" s="245">
        <v>8.6</v>
      </c>
      <c r="Z84" s="276">
        <v>6.9</v>
      </c>
    </row>
    <row r="85" spans="1:26" x14ac:dyDescent="0.2">
      <c r="A85" s="1065"/>
      <c r="B85" s="330">
        <f>南八幡!B85</f>
        <v>45821</v>
      </c>
      <c r="C85" s="434" t="str">
        <f t="shared" si="8"/>
        <v>(金)</v>
      </c>
      <c r="D85" s="560" t="s">
        <v>406</v>
      </c>
      <c r="E85" s="503" t="s">
        <v>24</v>
      </c>
      <c r="F85" s="504">
        <v>24.5</v>
      </c>
      <c r="G85" s="11">
        <v>21.1</v>
      </c>
      <c r="H85" s="221">
        <v>21.4</v>
      </c>
      <c r="I85" s="12">
        <v>4.3</v>
      </c>
      <c r="J85" s="219">
        <v>2.7</v>
      </c>
      <c r="K85" s="11">
        <v>7.66</v>
      </c>
      <c r="L85" s="219">
        <v>7.64</v>
      </c>
      <c r="M85" s="12">
        <v>25.4</v>
      </c>
      <c r="N85" s="221">
        <v>25.4</v>
      </c>
      <c r="O85" s="635">
        <v>90.5</v>
      </c>
      <c r="P85" s="518">
        <v>95.6</v>
      </c>
      <c r="Q85" s="561">
        <v>8.8000000000000007</v>
      </c>
      <c r="R85" s="507">
        <v>147</v>
      </c>
      <c r="S85" s="562">
        <v>0.12</v>
      </c>
      <c r="T85" s="593"/>
      <c r="U85" s="80"/>
      <c r="V85" s="3" t="s">
        <v>191</v>
      </c>
      <c r="W85" s="921" t="s">
        <v>311</v>
      </c>
      <c r="X85" s="247">
        <v>189</v>
      </c>
      <c r="Y85" s="246">
        <v>203</v>
      </c>
      <c r="Z85" s="277">
        <v>170</v>
      </c>
    </row>
    <row r="86" spans="1:26" x14ac:dyDescent="0.2">
      <c r="A86" s="1065"/>
      <c r="B86" s="330">
        <f>南八幡!B86</f>
        <v>45822</v>
      </c>
      <c r="C86" s="434" t="str">
        <f t="shared" si="8"/>
        <v>(土)</v>
      </c>
      <c r="D86" s="560" t="s">
        <v>406</v>
      </c>
      <c r="E86" s="503">
        <v>1.5</v>
      </c>
      <c r="F86" s="504">
        <v>25.2</v>
      </c>
      <c r="G86" s="11">
        <v>21.3</v>
      </c>
      <c r="H86" s="221">
        <v>21.5</v>
      </c>
      <c r="I86" s="12">
        <v>4.3</v>
      </c>
      <c r="J86" s="219">
        <v>2.8</v>
      </c>
      <c r="K86" s="11">
        <v>7.67</v>
      </c>
      <c r="L86" s="219">
        <v>7.65</v>
      </c>
      <c r="M86" s="12">
        <v>25.4</v>
      </c>
      <c r="N86" s="221">
        <v>25.5</v>
      </c>
      <c r="O86" s="635" t="s">
        <v>24</v>
      </c>
      <c r="P86" s="518" t="s">
        <v>24</v>
      </c>
      <c r="Q86" s="561" t="s">
        <v>24</v>
      </c>
      <c r="R86" s="507" t="s">
        <v>24</v>
      </c>
      <c r="S86" s="562" t="s">
        <v>24</v>
      </c>
      <c r="T86" s="593"/>
      <c r="U86" s="80"/>
      <c r="V86" s="3" t="s">
        <v>192</v>
      </c>
      <c r="W86" s="921" t="s">
        <v>311</v>
      </c>
      <c r="X86" s="247">
        <v>0.27</v>
      </c>
      <c r="Y86" s="14">
        <v>0.15</v>
      </c>
      <c r="Z86" s="251">
        <v>0.37</v>
      </c>
    </row>
    <row r="87" spans="1:26" x14ac:dyDescent="0.2">
      <c r="A87" s="1065"/>
      <c r="B87" s="330">
        <f>南八幡!B87</f>
        <v>45823</v>
      </c>
      <c r="C87" s="434" t="str">
        <f t="shared" si="8"/>
        <v>(日)</v>
      </c>
      <c r="D87" s="560" t="s">
        <v>406</v>
      </c>
      <c r="E87" s="503">
        <v>14</v>
      </c>
      <c r="F87" s="504">
        <v>26.3</v>
      </c>
      <c r="G87" s="11">
        <v>21.3</v>
      </c>
      <c r="H87" s="221">
        <v>21.7</v>
      </c>
      <c r="I87" s="12">
        <v>3.7</v>
      </c>
      <c r="J87" s="219">
        <v>2.6</v>
      </c>
      <c r="K87" s="11">
        <v>7.63</v>
      </c>
      <c r="L87" s="219">
        <v>7.6</v>
      </c>
      <c r="M87" s="12">
        <v>25.3</v>
      </c>
      <c r="N87" s="221">
        <v>25.4</v>
      </c>
      <c r="O87" s="635" t="s">
        <v>24</v>
      </c>
      <c r="P87" s="518" t="s">
        <v>24</v>
      </c>
      <c r="Q87" s="561" t="s">
        <v>24</v>
      </c>
      <c r="R87" s="507" t="s">
        <v>24</v>
      </c>
      <c r="S87" s="562" t="s">
        <v>24</v>
      </c>
      <c r="T87" s="593"/>
      <c r="U87" s="80"/>
      <c r="V87" s="3" t="s">
        <v>14</v>
      </c>
      <c r="W87" s="921" t="s">
        <v>311</v>
      </c>
      <c r="X87" s="247">
        <v>5.3</v>
      </c>
      <c r="Y87" s="248">
        <v>3.5</v>
      </c>
      <c r="Z87" s="249">
        <v>3.2</v>
      </c>
    </row>
    <row r="88" spans="1:26" x14ac:dyDescent="0.2">
      <c r="A88" s="1065"/>
      <c r="B88" s="330">
        <f>南八幡!B88</f>
        <v>45824</v>
      </c>
      <c r="C88" s="434" t="str">
        <f t="shared" si="8"/>
        <v>(月)</v>
      </c>
      <c r="D88" s="560" t="s">
        <v>405</v>
      </c>
      <c r="E88" s="503" t="s">
        <v>24</v>
      </c>
      <c r="F88" s="504">
        <v>29.2</v>
      </c>
      <c r="G88" s="11">
        <v>21.5</v>
      </c>
      <c r="H88" s="221">
        <v>21.9</v>
      </c>
      <c r="I88" s="12">
        <v>3.6</v>
      </c>
      <c r="J88" s="219">
        <v>2.5</v>
      </c>
      <c r="K88" s="11">
        <v>7.57</v>
      </c>
      <c r="L88" s="219">
        <v>7.54</v>
      </c>
      <c r="M88" s="12">
        <v>25.2</v>
      </c>
      <c r="N88" s="221">
        <v>25.4</v>
      </c>
      <c r="O88" s="635">
        <v>90.5</v>
      </c>
      <c r="P88" s="518">
        <v>96</v>
      </c>
      <c r="Q88" s="561">
        <v>8.8000000000000007</v>
      </c>
      <c r="R88" s="507">
        <v>146</v>
      </c>
      <c r="S88" s="562">
        <v>0.13</v>
      </c>
      <c r="T88" s="593"/>
      <c r="U88" s="80"/>
      <c r="V88" s="3" t="s">
        <v>15</v>
      </c>
      <c r="W88" s="921" t="s">
        <v>311</v>
      </c>
      <c r="X88" s="273">
        <v>1.5</v>
      </c>
      <c r="Y88" s="248">
        <v>1.3</v>
      </c>
      <c r="Z88" s="249">
        <v>2.7</v>
      </c>
    </row>
    <row r="89" spans="1:26" x14ac:dyDescent="0.2">
      <c r="A89" s="1065"/>
      <c r="B89" s="330">
        <f>南八幡!B89</f>
        <v>45825</v>
      </c>
      <c r="C89" s="434" t="str">
        <f t="shared" si="8"/>
        <v>(火)</v>
      </c>
      <c r="D89" s="560" t="s">
        <v>405</v>
      </c>
      <c r="E89" s="503" t="s">
        <v>24</v>
      </c>
      <c r="F89" s="504">
        <v>33.200000000000003</v>
      </c>
      <c r="G89" s="11">
        <v>21.8</v>
      </c>
      <c r="H89" s="221">
        <v>22.2</v>
      </c>
      <c r="I89" s="12">
        <v>4</v>
      </c>
      <c r="J89" s="219">
        <v>2.5</v>
      </c>
      <c r="K89" s="11">
        <v>7.61</v>
      </c>
      <c r="L89" s="219">
        <v>7.58</v>
      </c>
      <c r="M89" s="12">
        <v>25.4</v>
      </c>
      <c r="N89" s="221">
        <v>25.5</v>
      </c>
      <c r="O89" s="635">
        <v>89.9</v>
      </c>
      <c r="P89" s="518">
        <v>96</v>
      </c>
      <c r="Q89" s="561">
        <v>8.8000000000000007</v>
      </c>
      <c r="R89" s="507">
        <v>139</v>
      </c>
      <c r="S89" s="562">
        <v>0.13</v>
      </c>
      <c r="T89" s="593"/>
      <c r="U89" s="80"/>
      <c r="V89" s="3" t="s">
        <v>193</v>
      </c>
      <c r="W89" s="921" t="s">
        <v>311</v>
      </c>
      <c r="X89" s="247">
        <v>4.5999999999999996</v>
      </c>
      <c r="Y89" s="248">
        <v>5.7</v>
      </c>
      <c r="Z89" s="249">
        <v>10.4</v>
      </c>
    </row>
    <row r="90" spans="1:26" x14ac:dyDescent="0.2">
      <c r="A90" s="1065"/>
      <c r="B90" s="330">
        <f>南八幡!B90</f>
        <v>45826</v>
      </c>
      <c r="C90" s="434" t="str">
        <f t="shared" si="8"/>
        <v>(水)</v>
      </c>
      <c r="D90" s="560" t="s">
        <v>406</v>
      </c>
      <c r="E90" s="503" t="s">
        <v>24</v>
      </c>
      <c r="F90" s="504">
        <v>28.9</v>
      </c>
      <c r="G90" s="11">
        <v>22</v>
      </c>
      <c r="H90" s="221">
        <v>22.4</v>
      </c>
      <c r="I90" s="12">
        <v>3.9</v>
      </c>
      <c r="J90" s="219">
        <v>2.4</v>
      </c>
      <c r="K90" s="11">
        <v>7.6</v>
      </c>
      <c r="L90" s="219">
        <v>7.55</v>
      </c>
      <c r="M90" s="12">
        <v>25.1</v>
      </c>
      <c r="N90" s="221">
        <v>25.3</v>
      </c>
      <c r="O90" s="635">
        <v>89.5</v>
      </c>
      <c r="P90" s="518">
        <v>95.4</v>
      </c>
      <c r="Q90" s="561">
        <v>8.4</v>
      </c>
      <c r="R90" s="507">
        <v>189</v>
      </c>
      <c r="S90" s="562">
        <v>0.13</v>
      </c>
      <c r="T90" s="593"/>
      <c r="U90" s="80"/>
      <c r="V90" s="3" t="s">
        <v>194</v>
      </c>
      <c r="W90" s="921" t="s">
        <v>311</v>
      </c>
      <c r="X90" s="263">
        <v>6.0999999999999999E-2</v>
      </c>
      <c r="Y90" s="250">
        <v>0.03</v>
      </c>
      <c r="Z90" s="251">
        <v>7.3999999999999996E-2</v>
      </c>
    </row>
    <row r="91" spans="1:26" x14ac:dyDescent="0.2">
      <c r="A91" s="1065"/>
      <c r="B91" s="330">
        <f>南八幡!B91</f>
        <v>45827</v>
      </c>
      <c r="C91" s="434" t="str">
        <f t="shared" si="8"/>
        <v>(木)</v>
      </c>
      <c r="D91" s="560" t="s">
        <v>405</v>
      </c>
      <c r="E91" s="503" t="s">
        <v>24</v>
      </c>
      <c r="F91" s="504">
        <v>29.7</v>
      </c>
      <c r="G91" s="11">
        <v>22.3</v>
      </c>
      <c r="H91" s="221">
        <v>22.7</v>
      </c>
      <c r="I91" s="12">
        <v>3.6</v>
      </c>
      <c r="J91" s="219">
        <v>2.1</v>
      </c>
      <c r="K91" s="11">
        <v>7.61</v>
      </c>
      <c r="L91" s="219">
        <v>7.57</v>
      </c>
      <c r="M91" s="12">
        <v>25.2</v>
      </c>
      <c r="N91" s="221">
        <v>25.4</v>
      </c>
      <c r="O91" s="635">
        <v>88.6</v>
      </c>
      <c r="P91" s="518">
        <v>94.6</v>
      </c>
      <c r="Q91" s="561">
        <v>8.6</v>
      </c>
      <c r="R91" s="507">
        <v>183</v>
      </c>
      <c r="S91" s="562">
        <v>0.12</v>
      </c>
      <c r="T91" s="593"/>
      <c r="U91" s="80"/>
      <c r="V91" s="3" t="s">
        <v>279</v>
      </c>
      <c r="W91" s="921" t="s">
        <v>311</v>
      </c>
      <c r="X91" s="247">
        <v>0.48</v>
      </c>
      <c r="Y91" s="250">
        <v>0.38</v>
      </c>
      <c r="Z91" s="251">
        <v>0.3</v>
      </c>
    </row>
    <row r="92" spans="1:26" x14ac:dyDescent="0.2">
      <c r="A92" s="1065"/>
      <c r="B92" s="330">
        <f>南八幡!B92</f>
        <v>45828</v>
      </c>
      <c r="C92" s="434" t="str">
        <f t="shared" si="8"/>
        <v>(金)</v>
      </c>
      <c r="D92" s="560" t="s">
        <v>405</v>
      </c>
      <c r="E92" s="503" t="s">
        <v>24</v>
      </c>
      <c r="F92" s="504">
        <v>28.8</v>
      </c>
      <c r="G92" s="11">
        <v>22.5</v>
      </c>
      <c r="H92" s="221">
        <v>22.9</v>
      </c>
      <c r="I92" s="12">
        <v>3.2</v>
      </c>
      <c r="J92" s="219">
        <v>1.8</v>
      </c>
      <c r="K92" s="11">
        <v>7.64</v>
      </c>
      <c r="L92" s="219">
        <v>7.58</v>
      </c>
      <c r="M92" s="12">
        <v>25.2</v>
      </c>
      <c r="N92" s="221">
        <v>25.3</v>
      </c>
      <c r="O92" s="635">
        <v>91.4</v>
      </c>
      <c r="P92" s="518">
        <v>94.8</v>
      </c>
      <c r="Q92" s="561">
        <v>8.4</v>
      </c>
      <c r="R92" s="507">
        <v>164</v>
      </c>
      <c r="S92" s="562">
        <v>0.09</v>
      </c>
      <c r="T92" s="593"/>
      <c r="U92" s="80"/>
      <c r="V92" s="3" t="s">
        <v>195</v>
      </c>
      <c r="W92" s="921" t="s">
        <v>311</v>
      </c>
      <c r="X92" s="263">
        <v>0.81</v>
      </c>
      <c r="Y92" s="250">
        <v>0.76</v>
      </c>
      <c r="Z92" s="251">
        <v>0.93</v>
      </c>
    </row>
    <row r="93" spans="1:26" x14ac:dyDescent="0.2">
      <c r="A93" s="1065"/>
      <c r="B93" s="330">
        <f>南八幡!B93</f>
        <v>45829</v>
      </c>
      <c r="C93" s="434" t="str">
        <f t="shared" si="8"/>
        <v>(土)</v>
      </c>
      <c r="D93" s="560" t="s">
        <v>405</v>
      </c>
      <c r="E93" s="503" t="s">
        <v>24</v>
      </c>
      <c r="F93" s="504">
        <v>28.4</v>
      </c>
      <c r="G93" s="11">
        <v>22.8</v>
      </c>
      <c r="H93" s="221">
        <v>23.1</v>
      </c>
      <c r="I93" s="12">
        <v>3.1</v>
      </c>
      <c r="J93" s="219">
        <v>1.5</v>
      </c>
      <c r="K93" s="11">
        <v>7.63</v>
      </c>
      <c r="L93" s="219">
        <v>7.63</v>
      </c>
      <c r="M93" s="12">
        <v>25.2</v>
      </c>
      <c r="N93" s="221">
        <v>25.1</v>
      </c>
      <c r="O93" s="635" t="s">
        <v>24</v>
      </c>
      <c r="P93" s="518" t="s">
        <v>24</v>
      </c>
      <c r="Q93" s="561" t="s">
        <v>24</v>
      </c>
      <c r="R93" s="507" t="s">
        <v>24</v>
      </c>
      <c r="S93" s="562" t="s">
        <v>24</v>
      </c>
      <c r="T93" s="593"/>
      <c r="U93" s="80"/>
      <c r="V93" s="3" t="s">
        <v>196</v>
      </c>
      <c r="W93" s="921" t="s">
        <v>311</v>
      </c>
      <c r="X93" s="263">
        <v>8.1000000000000003E-2</v>
      </c>
      <c r="Y93" s="250">
        <v>6.7000000000000004E-2</v>
      </c>
      <c r="Z93" s="251">
        <v>9.9000000000000005E-2</v>
      </c>
    </row>
    <row r="94" spans="1:26" x14ac:dyDescent="0.2">
      <c r="A94" s="1065"/>
      <c r="B94" s="330">
        <f>南八幡!B94</f>
        <v>45830</v>
      </c>
      <c r="C94" s="434" t="str">
        <f t="shared" si="8"/>
        <v>(日)</v>
      </c>
      <c r="D94" s="560" t="s">
        <v>405</v>
      </c>
      <c r="E94" s="503" t="s">
        <v>24</v>
      </c>
      <c r="F94" s="504">
        <v>29.9</v>
      </c>
      <c r="G94" s="11">
        <v>23.1</v>
      </c>
      <c r="H94" s="221">
        <v>23.4</v>
      </c>
      <c r="I94" s="12">
        <v>2.5</v>
      </c>
      <c r="J94" s="219">
        <v>1.2</v>
      </c>
      <c r="K94" s="11">
        <v>7.63</v>
      </c>
      <c r="L94" s="219">
        <v>7.58</v>
      </c>
      <c r="M94" s="12">
        <v>25.3</v>
      </c>
      <c r="N94" s="221">
        <v>25</v>
      </c>
      <c r="O94" s="635" t="s">
        <v>24</v>
      </c>
      <c r="P94" s="518" t="s">
        <v>24</v>
      </c>
      <c r="Q94" s="561" t="s">
        <v>24</v>
      </c>
      <c r="R94" s="507" t="s">
        <v>24</v>
      </c>
      <c r="S94" s="562" t="s">
        <v>24</v>
      </c>
      <c r="T94" s="593"/>
      <c r="U94" s="80"/>
      <c r="V94" s="3" t="s">
        <v>197</v>
      </c>
      <c r="W94" s="921" t="s">
        <v>311</v>
      </c>
      <c r="X94" s="273">
        <v>18.3</v>
      </c>
      <c r="Y94" s="248">
        <v>18.3</v>
      </c>
      <c r="Z94" s="249">
        <v>15.9</v>
      </c>
    </row>
    <row r="95" spans="1:26" x14ac:dyDescent="0.2">
      <c r="A95" s="1065"/>
      <c r="B95" s="330">
        <f>南八幡!B95</f>
        <v>45831</v>
      </c>
      <c r="C95" s="434" t="str">
        <f t="shared" si="8"/>
        <v>(月)</v>
      </c>
      <c r="D95" s="560" t="s">
        <v>405</v>
      </c>
      <c r="E95" s="503" t="s">
        <v>24</v>
      </c>
      <c r="F95" s="504">
        <v>30.3</v>
      </c>
      <c r="G95" s="11">
        <v>23.3</v>
      </c>
      <c r="H95" s="221">
        <v>23.8</v>
      </c>
      <c r="I95" s="12">
        <v>2.2000000000000002</v>
      </c>
      <c r="J95" s="219">
        <v>1</v>
      </c>
      <c r="K95" s="11">
        <v>7.63</v>
      </c>
      <c r="L95" s="219">
        <v>7.61</v>
      </c>
      <c r="M95" s="12">
        <v>25.4</v>
      </c>
      <c r="N95" s="221">
        <v>25</v>
      </c>
      <c r="O95" s="635">
        <v>89.7</v>
      </c>
      <c r="P95" s="518">
        <v>94.8</v>
      </c>
      <c r="Q95" s="561">
        <v>8.5</v>
      </c>
      <c r="R95" s="507">
        <v>184</v>
      </c>
      <c r="S95" s="562">
        <v>7.0000000000000007E-2</v>
      </c>
      <c r="T95" s="593"/>
      <c r="U95" s="80"/>
      <c r="V95" s="3" t="s">
        <v>17</v>
      </c>
      <c r="W95" s="921" t="s">
        <v>311</v>
      </c>
      <c r="X95" s="247">
        <v>22.8</v>
      </c>
      <c r="Y95" s="248">
        <v>22.7</v>
      </c>
      <c r="Z95" s="249">
        <v>24</v>
      </c>
    </row>
    <row r="96" spans="1:26" x14ac:dyDescent="0.2">
      <c r="A96" s="1065"/>
      <c r="B96" s="330">
        <f>南八幡!B96</f>
        <v>45832</v>
      </c>
      <c r="C96" s="434" t="str">
        <f t="shared" si="8"/>
        <v>(火)</v>
      </c>
      <c r="D96" s="560" t="s">
        <v>406</v>
      </c>
      <c r="E96" s="503" t="s">
        <v>24</v>
      </c>
      <c r="F96" s="504">
        <v>27.9</v>
      </c>
      <c r="G96" s="11">
        <v>23.5</v>
      </c>
      <c r="H96" s="221">
        <v>23.9</v>
      </c>
      <c r="I96" s="12">
        <v>2.2999999999999998</v>
      </c>
      <c r="J96" s="219">
        <v>1.3</v>
      </c>
      <c r="K96" s="11">
        <v>7.64</v>
      </c>
      <c r="L96" s="219">
        <v>7.57</v>
      </c>
      <c r="M96" s="12">
        <v>25.3</v>
      </c>
      <c r="N96" s="221">
        <v>25.4</v>
      </c>
      <c r="O96" s="635">
        <v>91.6</v>
      </c>
      <c r="P96" s="518">
        <v>98</v>
      </c>
      <c r="Q96" s="561">
        <v>8.4</v>
      </c>
      <c r="R96" s="507">
        <v>176</v>
      </c>
      <c r="S96" s="562">
        <v>7.0000000000000007E-2</v>
      </c>
      <c r="T96" s="593"/>
      <c r="U96" s="80"/>
      <c r="V96" s="3" t="s">
        <v>198</v>
      </c>
      <c r="W96" s="921" t="s">
        <v>184</v>
      </c>
      <c r="X96" s="247">
        <v>10</v>
      </c>
      <c r="Y96" s="252">
        <v>7</v>
      </c>
      <c r="Z96" s="253">
        <v>16</v>
      </c>
    </row>
    <row r="97" spans="1:26" x14ac:dyDescent="0.2">
      <c r="A97" s="1065"/>
      <c r="B97" s="330">
        <f>南八幡!B97</f>
        <v>45833</v>
      </c>
      <c r="C97" s="434" t="str">
        <f t="shared" si="8"/>
        <v>(水)</v>
      </c>
      <c r="D97" s="560" t="s">
        <v>404</v>
      </c>
      <c r="E97" s="503">
        <v>10</v>
      </c>
      <c r="F97" s="504">
        <v>27.4</v>
      </c>
      <c r="G97" s="11">
        <v>23.7</v>
      </c>
      <c r="H97" s="221">
        <v>24.1</v>
      </c>
      <c r="I97" s="12">
        <v>1.9</v>
      </c>
      <c r="J97" s="219">
        <v>1</v>
      </c>
      <c r="K97" s="11">
        <v>7.6</v>
      </c>
      <c r="L97" s="219">
        <v>7.52</v>
      </c>
      <c r="M97" s="12">
        <v>25.4</v>
      </c>
      <c r="N97" s="221">
        <v>25.5</v>
      </c>
      <c r="O97" s="635">
        <v>91</v>
      </c>
      <c r="P97" s="518">
        <v>97.2</v>
      </c>
      <c r="Q97" s="561">
        <v>8.5</v>
      </c>
      <c r="R97" s="507">
        <v>177</v>
      </c>
      <c r="S97" s="562">
        <v>0.06</v>
      </c>
      <c r="T97" s="593"/>
      <c r="U97" s="80"/>
      <c r="V97" s="3" t="s">
        <v>199</v>
      </c>
      <c r="W97" s="921" t="s">
        <v>311</v>
      </c>
      <c r="X97" s="247">
        <v>7</v>
      </c>
      <c r="Y97" s="252">
        <v>4</v>
      </c>
      <c r="Z97" s="253">
        <v>8</v>
      </c>
    </row>
    <row r="98" spans="1:26" x14ac:dyDescent="0.2">
      <c r="A98" s="1065"/>
      <c r="B98" s="330">
        <f>南八幡!B98</f>
        <v>45834</v>
      </c>
      <c r="C98" s="434" t="str">
        <f t="shared" si="8"/>
        <v>(木)</v>
      </c>
      <c r="D98" s="560" t="s">
        <v>404</v>
      </c>
      <c r="E98" s="503">
        <v>3.5</v>
      </c>
      <c r="F98" s="504">
        <v>28.1</v>
      </c>
      <c r="G98" s="11">
        <v>23.9</v>
      </c>
      <c r="H98" s="221">
        <v>24.2</v>
      </c>
      <c r="I98" s="12">
        <v>1.8</v>
      </c>
      <c r="J98" s="219">
        <v>1</v>
      </c>
      <c r="K98" s="11">
        <v>7.6</v>
      </c>
      <c r="L98" s="219">
        <v>7.48</v>
      </c>
      <c r="M98" s="12">
        <v>25.5</v>
      </c>
      <c r="N98" s="221">
        <v>25.6</v>
      </c>
      <c r="O98" s="635">
        <v>91.4</v>
      </c>
      <c r="P98" s="518">
        <v>97</v>
      </c>
      <c r="Q98" s="561">
        <v>8.5</v>
      </c>
      <c r="R98" s="507">
        <v>187</v>
      </c>
      <c r="S98" s="562">
        <v>0.06</v>
      </c>
      <c r="T98" s="593"/>
      <c r="U98" s="80"/>
      <c r="V98" s="3"/>
      <c r="W98" s="921"/>
      <c r="X98" s="292"/>
      <c r="Y98" s="293"/>
      <c r="Z98" s="294"/>
    </row>
    <row r="99" spans="1:26" x14ac:dyDescent="0.2">
      <c r="A99" s="1065"/>
      <c r="B99" s="330">
        <f>南八幡!B99</f>
        <v>45835</v>
      </c>
      <c r="C99" s="434" t="str">
        <f t="shared" si="8"/>
        <v>(金)</v>
      </c>
      <c r="D99" s="560" t="s">
        <v>405</v>
      </c>
      <c r="E99" s="503" t="s">
        <v>24</v>
      </c>
      <c r="F99" s="504">
        <v>29.7</v>
      </c>
      <c r="G99" s="11">
        <v>24.2</v>
      </c>
      <c r="H99" s="221">
        <v>24.6</v>
      </c>
      <c r="I99" s="12">
        <v>2</v>
      </c>
      <c r="J99" s="219">
        <v>0.8</v>
      </c>
      <c r="K99" s="11">
        <v>7.59</v>
      </c>
      <c r="L99" s="219">
        <v>7.46</v>
      </c>
      <c r="M99" s="12">
        <v>25.7</v>
      </c>
      <c r="N99" s="221">
        <v>25.8</v>
      </c>
      <c r="O99" s="635">
        <v>89.9</v>
      </c>
      <c r="P99" s="518">
        <v>97.4</v>
      </c>
      <c r="Q99" s="561">
        <v>8.5</v>
      </c>
      <c r="R99" s="507">
        <v>161</v>
      </c>
      <c r="S99" s="562">
        <v>0.05</v>
      </c>
      <c r="T99" s="593"/>
      <c r="U99" s="80"/>
      <c r="V99" s="3"/>
      <c r="W99" s="921"/>
      <c r="X99" s="292"/>
      <c r="Y99" s="293"/>
      <c r="Z99" s="294"/>
    </row>
    <row r="100" spans="1:26" x14ac:dyDescent="0.2">
      <c r="A100" s="1065"/>
      <c r="B100" s="330">
        <f>南八幡!B100</f>
        <v>45836</v>
      </c>
      <c r="C100" s="434" t="str">
        <f t="shared" si="8"/>
        <v>(土)</v>
      </c>
      <c r="D100" s="560" t="s">
        <v>405</v>
      </c>
      <c r="E100" s="503" t="s">
        <v>24</v>
      </c>
      <c r="F100" s="504">
        <v>29.3</v>
      </c>
      <c r="G100" s="11">
        <v>24.5</v>
      </c>
      <c r="H100" s="221">
        <v>24.8</v>
      </c>
      <c r="I100" s="12">
        <v>1.9</v>
      </c>
      <c r="J100" s="219">
        <v>1.3</v>
      </c>
      <c r="K100" s="11">
        <v>7.56</v>
      </c>
      <c r="L100" s="219">
        <v>7.5</v>
      </c>
      <c r="M100" s="12">
        <v>25.7</v>
      </c>
      <c r="N100" s="221">
        <v>25.8</v>
      </c>
      <c r="O100" s="635" t="s">
        <v>24</v>
      </c>
      <c r="P100" s="518" t="s">
        <v>24</v>
      </c>
      <c r="Q100" s="561" t="s">
        <v>24</v>
      </c>
      <c r="R100" s="507" t="s">
        <v>24</v>
      </c>
      <c r="S100" s="562" t="s">
        <v>24</v>
      </c>
      <c r="T100" s="593"/>
      <c r="U100" s="80"/>
      <c r="V100" s="289"/>
      <c r="W100" s="346"/>
      <c r="X100" s="295"/>
      <c r="Y100" s="296"/>
      <c r="Z100" s="297"/>
    </row>
    <row r="101" spans="1:26" x14ac:dyDescent="0.2">
      <c r="A101" s="1065"/>
      <c r="B101" s="330">
        <f>南八幡!B101</f>
        <v>45837</v>
      </c>
      <c r="C101" s="434" t="str">
        <f t="shared" si="8"/>
        <v>(日)</v>
      </c>
      <c r="D101" s="560" t="s">
        <v>405</v>
      </c>
      <c r="E101" s="503" t="s">
        <v>24</v>
      </c>
      <c r="F101" s="504">
        <v>29.7</v>
      </c>
      <c r="G101" s="11">
        <v>24.7</v>
      </c>
      <c r="H101" s="221">
        <v>25.1</v>
      </c>
      <c r="I101" s="12">
        <v>1.5</v>
      </c>
      <c r="J101" s="219">
        <v>0.9</v>
      </c>
      <c r="K101" s="11">
        <v>7.55</v>
      </c>
      <c r="L101" s="219">
        <v>7.49</v>
      </c>
      <c r="M101" s="12">
        <v>25.8</v>
      </c>
      <c r="N101" s="221">
        <v>26.1</v>
      </c>
      <c r="O101" s="635" t="s">
        <v>24</v>
      </c>
      <c r="P101" s="518" t="s">
        <v>24</v>
      </c>
      <c r="Q101" s="561" t="s">
        <v>24</v>
      </c>
      <c r="R101" s="507" t="s">
        <v>24</v>
      </c>
      <c r="S101" s="562" t="s">
        <v>24</v>
      </c>
      <c r="T101" s="593"/>
      <c r="U101" s="80"/>
      <c r="V101" s="9" t="s">
        <v>23</v>
      </c>
      <c r="W101" s="82" t="s">
        <v>24</v>
      </c>
      <c r="X101" s="1"/>
      <c r="Y101" s="1"/>
      <c r="Z101" s="335" t="s">
        <v>24</v>
      </c>
    </row>
    <row r="102" spans="1:26" x14ac:dyDescent="0.2">
      <c r="A102" s="1065"/>
      <c r="B102" s="330">
        <f>南八幡!B102</f>
        <v>45838</v>
      </c>
      <c r="C102" s="434" t="str">
        <f t="shared" si="8"/>
        <v>(月)</v>
      </c>
      <c r="D102" s="563" t="s">
        <v>405</v>
      </c>
      <c r="E102" s="526" t="s">
        <v>24</v>
      </c>
      <c r="F102" s="564">
        <v>31.5</v>
      </c>
      <c r="G102" s="368">
        <v>25</v>
      </c>
      <c r="H102" s="565">
        <v>25.4</v>
      </c>
      <c r="I102" s="566">
        <v>1.4</v>
      </c>
      <c r="J102" s="298">
        <v>0.8</v>
      </c>
      <c r="K102" s="368">
        <v>7.61</v>
      </c>
      <c r="L102" s="298">
        <v>7.47</v>
      </c>
      <c r="M102" s="566">
        <v>25.7</v>
      </c>
      <c r="N102" s="565">
        <v>25.9</v>
      </c>
      <c r="O102" s="689">
        <v>92.2</v>
      </c>
      <c r="P102" s="765">
        <v>98</v>
      </c>
      <c r="Q102" s="568">
        <v>8.9</v>
      </c>
      <c r="R102" s="569">
        <v>167</v>
      </c>
      <c r="S102" s="570">
        <v>0.04</v>
      </c>
      <c r="T102" s="766"/>
      <c r="U102" s="80"/>
      <c r="V102" s="749" t="s">
        <v>300</v>
      </c>
      <c r="W102" s="750"/>
      <c r="X102" s="750"/>
      <c r="Y102" s="750"/>
      <c r="Z102" s="751"/>
    </row>
    <row r="103" spans="1:26" s="1" customFormat="1" ht="13.5" customHeight="1" x14ac:dyDescent="0.2">
      <c r="A103" s="1065"/>
      <c r="B103" s="1051" t="s">
        <v>238</v>
      </c>
      <c r="C103" s="1051"/>
      <c r="D103" s="508"/>
      <c r="E103" s="493">
        <f>MAX(E73:E102)</f>
        <v>24.5</v>
      </c>
      <c r="F103" s="509">
        <f t="shared" ref="F103:T103" si="9">IF(COUNT(F73:F102)=0,"",MAX(F73:F102))</f>
        <v>33.200000000000003</v>
      </c>
      <c r="G103" s="10">
        <f t="shared" si="9"/>
        <v>25</v>
      </c>
      <c r="H103" s="218">
        <f t="shared" si="9"/>
        <v>25.4</v>
      </c>
      <c r="I103" s="495">
        <f t="shared" si="9"/>
        <v>6.3</v>
      </c>
      <c r="J103" s="496">
        <f t="shared" si="9"/>
        <v>3.9</v>
      </c>
      <c r="K103" s="10">
        <f t="shared" si="9"/>
        <v>7.83</v>
      </c>
      <c r="L103" s="218">
        <f t="shared" si="9"/>
        <v>7.81</v>
      </c>
      <c r="M103" s="495">
        <f t="shared" si="9"/>
        <v>25.8</v>
      </c>
      <c r="N103" s="496">
        <f t="shared" si="9"/>
        <v>26.1</v>
      </c>
      <c r="O103" s="627">
        <f t="shared" si="9"/>
        <v>92.2</v>
      </c>
      <c r="P103" s="511">
        <f t="shared" si="9"/>
        <v>98</v>
      </c>
      <c r="Q103" s="547">
        <f t="shared" si="9"/>
        <v>8.9</v>
      </c>
      <c r="R103" s="513">
        <f t="shared" si="9"/>
        <v>208</v>
      </c>
      <c r="S103" s="514">
        <f t="shared" si="9"/>
        <v>0.18</v>
      </c>
      <c r="T103" s="515" t="str">
        <f t="shared" si="9"/>
        <v/>
      </c>
      <c r="U103" s="81"/>
      <c r="V103" s="749" t="s">
        <v>334</v>
      </c>
      <c r="W103" s="750"/>
      <c r="X103" s="750"/>
      <c r="Y103" s="750"/>
      <c r="Z103" s="751"/>
    </row>
    <row r="104" spans="1:26" s="1" customFormat="1" ht="13.5" customHeight="1" x14ac:dyDescent="0.2">
      <c r="A104" s="1065"/>
      <c r="B104" s="1052" t="s">
        <v>239</v>
      </c>
      <c r="C104" s="1052"/>
      <c r="D104" s="229"/>
      <c r="E104" s="230"/>
      <c r="F104" s="516">
        <f t="shared" ref="F104:S104" si="10">IF(COUNT(F73:F102)=0,"",MIN(F73:F102))</f>
        <v>18</v>
      </c>
      <c r="G104" s="11">
        <f t="shared" si="10"/>
        <v>19.8</v>
      </c>
      <c r="H104" s="219">
        <f t="shared" si="10"/>
        <v>19.899999999999999</v>
      </c>
      <c r="I104" s="12">
        <f t="shared" si="10"/>
        <v>1.4</v>
      </c>
      <c r="J104" s="240">
        <f t="shared" si="10"/>
        <v>0.8</v>
      </c>
      <c r="K104" s="11">
        <f t="shared" si="10"/>
        <v>7.55</v>
      </c>
      <c r="L104" s="516">
        <f t="shared" si="10"/>
        <v>7.46</v>
      </c>
      <c r="M104" s="12">
        <f t="shared" si="10"/>
        <v>23.7</v>
      </c>
      <c r="N104" s="240">
        <f t="shared" si="10"/>
        <v>23.8</v>
      </c>
      <c r="O104" s="517">
        <f t="shared" si="10"/>
        <v>84.2</v>
      </c>
      <c r="P104" s="518">
        <f t="shared" si="10"/>
        <v>92</v>
      </c>
      <c r="Q104" s="519">
        <f t="shared" si="10"/>
        <v>8.4</v>
      </c>
      <c r="R104" s="520">
        <f t="shared" si="10"/>
        <v>139</v>
      </c>
      <c r="S104" s="521">
        <f t="shared" si="10"/>
        <v>0.04</v>
      </c>
      <c r="T104" s="522"/>
      <c r="U104" s="81"/>
      <c r="V104" s="752"/>
      <c r="W104" s="920"/>
      <c r="X104" s="753"/>
      <c r="Y104" s="753"/>
      <c r="Z104" s="754"/>
    </row>
    <row r="105" spans="1:26" s="1" customFormat="1" ht="13.5" customHeight="1" x14ac:dyDescent="0.2">
      <c r="A105" s="1065"/>
      <c r="B105" s="1052" t="s">
        <v>240</v>
      </c>
      <c r="C105" s="1052"/>
      <c r="D105" s="229"/>
      <c r="E105" s="231"/>
      <c r="F105" s="523">
        <f t="shared" ref="F105:S105" si="11">IF(COUNT(F73:F102)=0,"",AVERAGE(F73:F102))</f>
        <v>26.849999999999998</v>
      </c>
      <c r="G105" s="11">
        <f t="shared" si="11"/>
        <v>21.856666666666673</v>
      </c>
      <c r="H105" s="516">
        <f t="shared" si="11"/>
        <v>22.2</v>
      </c>
      <c r="I105" s="12">
        <f t="shared" si="11"/>
        <v>3.6666666666666665</v>
      </c>
      <c r="J105" s="240">
        <f t="shared" si="11"/>
        <v>2.2966666666666664</v>
      </c>
      <c r="K105" s="11">
        <f t="shared" si="11"/>
        <v>7.6333333333333337</v>
      </c>
      <c r="L105" s="516">
        <f t="shared" si="11"/>
        <v>7.5916666666666686</v>
      </c>
      <c r="M105" s="12">
        <f t="shared" si="11"/>
        <v>24.873333333333331</v>
      </c>
      <c r="N105" s="240">
        <f t="shared" si="11"/>
        <v>24.973333333333326</v>
      </c>
      <c r="O105" s="517">
        <f t="shared" si="11"/>
        <v>89.414285714285725</v>
      </c>
      <c r="P105" s="518">
        <f t="shared" si="11"/>
        <v>95.161904761904751</v>
      </c>
      <c r="Q105" s="519">
        <f t="shared" si="11"/>
        <v>8.6333333333333346</v>
      </c>
      <c r="R105" s="524">
        <f t="shared" si="11"/>
        <v>169.42857142857142</v>
      </c>
      <c r="S105" s="521">
        <f t="shared" si="11"/>
        <v>0.11285714285714282</v>
      </c>
      <c r="T105" s="522"/>
      <c r="U105" s="81"/>
      <c r="V105" s="752"/>
      <c r="W105" s="920"/>
      <c r="X105" s="753"/>
      <c r="Y105" s="753"/>
      <c r="Z105" s="754"/>
    </row>
    <row r="106" spans="1:26" s="1" customFormat="1" ht="13.5" customHeight="1" x14ac:dyDescent="0.2">
      <c r="A106" s="1065"/>
      <c r="B106" s="1053" t="s">
        <v>241</v>
      </c>
      <c r="C106" s="1053"/>
      <c r="D106" s="525"/>
      <c r="E106" s="526">
        <f>SUM(E73:E102)</f>
        <v>63.5</v>
      </c>
      <c r="F106" s="232"/>
      <c r="G106" s="233"/>
      <c r="H106" s="527"/>
      <c r="I106" s="233"/>
      <c r="J106" s="527"/>
      <c r="K106" s="528"/>
      <c r="L106" s="529"/>
      <c r="M106" s="530"/>
      <c r="N106" s="531"/>
      <c r="O106" s="532"/>
      <c r="P106" s="533"/>
      <c r="Q106" s="534"/>
      <c r="R106" s="234"/>
      <c r="S106" s="235"/>
      <c r="T106" s="762">
        <f>SUM(T73:T102)</f>
        <v>0</v>
      </c>
      <c r="U106" s="81"/>
      <c r="V106" s="755"/>
      <c r="W106" s="922"/>
      <c r="X106" s="756"/>
      <c r="Y106" s="756"/>
      <c r="Z106" s="757"/>
    </row>
    <row r="107" spans="1:26" ht="13.5" customHeight="1" x14ac:dyDescent="0.2">
      <c r="A107" s="1065" t="s">
        <v>213</v>
      </c>
      <c r="B107" s="329">
        <f>南八幡!B107</f>
        <v>45839</v>
      </c>
      <c r="C107" s="433" t="str">
        <f>IF(B107="","",IF(WEEKDAY(B107)=1,"(日)",IF(WEEKDAY(B107)=2,"(月)",IF(WEEKDAY(B107)=3,"(火)",IF(WEEKDAY(B107)=4,"(水)",IF(WEEKDAY(B107)=5,"(木)",IF(WEEKDAY(B107)=6,"(金)","(土)")))))))</f>
        <v>(火)</v>
      </c>
      <c r="D107" s="558" t="s">
        <v>406</v>
      </c>
      <c r="E107" s="493" t="s">
        <v>24</v>
      </c>
      <c r="F107" s="494">
        <v>31.6</v>
      </c>
      <c r="G107" s="10">
        <v>25.1</v>
      </c>
      <c r="H107" s="496">
        <v>25.5</v>
      </c>
      <c r="I107" s="495">
        <v>1.5</v>
      </c>
      <c r="J107" s="218">
        <v>0.8</v>
      </c>
      <c r="K107" s="10">
        <v>7.58</v>
      </c>
      <c r="L107" s="218">
        <v>7.48</v>
      </c>
      <c r="M107" s="495">
        <v>26.2</v>
      </c>
      <c r="N107" s="496">
        <v>26.3</v>
      </c>
      <c r="O107" s="627">
        <v>97.8</v>
      </c>
      <c r="P107" s="511">
        <v>97.2</v>
      </c>
      <c r="Q107" s="547">
        <v>9.1</v>
      </c>
      <c r="R107" s="501">
        <v>153</v>
      </c>
      <c r="S107" s="559">
        <v>0.04</v>
      </c>
      <c r="T107" s="761"/>
      <c r="U107" s="80"/>
      <c r="V107" s="340" t="s">
        <v>284</v>
      </c>
      <c r="W107" s="344"/>
      <c r="X107" s="342">
        <v>45841</v>
      </c>
      <c r="Y107" s="347"/>
      <c r="Z107" s="348"/>
    </row>
    <row r="108" spans="1:26" x14ac:dyDescent="0.2">
      <c r="A108" s="1065"/>
      <c r="B108" s="330">
        <f>南八幡!B108</f>
        <v>45840</v>
      </c>
      <c r="C108" s="434" t="str">
        <f t="shared" ref="C108:C137" si="12">IF(B108="","",IF(WEEKDAY(B108)=1,"(日)",IF(WEEKDAY(B108)=2,"(月)",IF(WEEKDAY(B108)=3,"(火)",IF(WEEKDAY(B108)=4,"(水)",IF(WEEKDAY(B108)=5,"(木)",IF(WEEKDAY(B108)=6,"(金)","(土)")))))))</f>
        <v>(水)</v>
      </c>
      <c r="D108" s="560" t="s">
        <v>406</v>
      </c>
      <c r="E108" s="503" t="s">
        <v>24</v>
      </c>
      <c r="F108" s="504">
        <v>28.6</v>
      </c>
      <c r="G108" s="11">
        <v>25.2</v>
      </c>
      <c r="H108" s="221">
        <v>25.4</v>
      </c>
      <c r="I108" s="12">
        <v>1.6</v>
      </c>
      <c r="J108" s="219">
        <v>0.7</v>
      </c>
      <c r="K108" s="11">
        <v>7.59</v>
      </c>
      <c r="L108" s="219">
        <v>7.46</v>
      </c>
      <c r="M108" s="12">
        <v>26.3</v>
      </c>
      <c r="N108" s="221">
        <v>26.3</v>
      </c>
      <c r="O108" s="635">
        <v>98.7</v>
      </c>
      <c r="P108" s="518">
        <v>98.6</v>
      </c>
      <c r="Q108" s="561">
        <v>8.8000000000000007</v>
      </c>
      <c r="R108" s="507">
        <v>173</v>
      </c>
      <c r="S108" s="562">
        <v>0.03</v>
      </c>
      <c r="T108" s="593"/>
      <c r="U108" s="80"/>
      <c r="V108" s="345" t="s">
        <v>2</v>
      </c>
      <c r="W108" s="346" t="s">
        <v>303</v>
      </c>
      <c r="X108" s="357">
        <v>30.1</v>
      </c>
      <c r="Y108" s="357"/>
      <c r="Z108" s="350"/>
    </row>
    <row r="109" spans="1:26" x14ac:dyDescent="0.2">
      <c r="A109" s="1065"/>
      <c r="B109" s="330">
        <f>南八幡!B109</f>
        <v>45841</v>
      </c>
      <c r="C109" s="434" t="str">
        <f t="shared" si="12"/>
        <v>(木)</v>
      </c>
      <c r="D109" s="560" t="s">
        <v>406</v>
      </c>
      <c r="E109" s="503" t="s">
        <v>24</v>
      </c>
      <c r="F109" s="504">
        <v>30.1</v>
      </c>
      <c r="G109" s="11">
        <v>25.4</v>
      </c>
      <c r="H109" s="221">
        <v>25.7</v>
      </c>
      <c r="I109" s="12">
        <v>1.6</v>
      </c>
      <c r="J109" s="219">
        <v>0.7</v>
      </c>
      <c r="K109" s="11">
        <v>7.6</v>
      </c>
      <c r="L109" s="219">
        <v>7.47</v>
      </c>
      <c r="M109" s="12">
        <v>26.3</v>
      </c>
      <c r="N109" s="221">
        <v>26.3</v>
      </c>
      <c r="O109" s="635">
        <v>98.9</v>
      </c>
      <c r="P109" s="518">
        <v>98.8</v>
      </c>
      <c r="Q109" s="561">
        <v>8.6999999999999993</v>
      </c>
      <c r="R109" s="507">
        <v>167</v>
      </c>
      <c r="S109" s="562">
        <v>0.03</v>
      </c>
      <c r="T109" s="593"/>
      <c r="U109" s="80"/>
      <c r="V109" s="4" t="s">
        <v>19</v>
      </c>
      <c r="W109" s="5" t="s">
        <v>20</v>
      </c>
      <c r="X109" s="40" t="s">
        <v>21</v>
      </c>
      <c r="Y109" s="241" t="s">
        <v>22</v>
      </c>
      <c r="Z109" s="238" t="s">
        <v>276</v>
      </c>
    </row>
    <row r="110" spans="1:26" x14ac:dyDescent="0.2">
      <c r="A110" s="1065"/>
      <c r="B110" s="330">
        <f>南八幡!B110</f>
        <v>45842</v>
      </c>
      <c r="C110" s="434" t="str">
        <f t="shared" si="12"/>
        <v>(金)</v>
      </c>
      <c r="D110" s="560" t="s">
        <v>405</v>
      </c>
      <c r="E110" s="503" t="s">
        <v>24</v>
      </c>
      <c r="F110" s="504">
        <v>31</v>
      </c>
      <c r="G110" s="11">
        <v>25.5</v>
      </c>
      <c r="H110" s="221">
        <v>25.9</v>
      </c>
      <c r="I110" s="12">
        <v>2</v>
      </c>
      <c r="J110" s="219">
        <v>0.7</v>
      </c>
      <c r="K110" s="11">
        <v>7.61</v>
      </c>
      <c r="L110" s="219">
        <v>7.46</v>
      </c>
      <c r="M110" s="12">
        <v>26.4</v>
      </c>
      <c r="N110" s="221">
        <v>26.4</v>
      </c>
      <c r="O110" s="635">
        <v>99.6</v>
      </c>
      <c r="P110" s="518">
        <v>99.4</v>
      </c>
      <c r="Q110" s="561">
        <v>8.8000000000000007</v>
      </c>
      <c r="R110" s="507">
        <v>184</v>
      </c>
      <c r="S110" s="562">
        <v>0</v>
      </c>
      <c r="T110" s="593"/>
      <c r="U110" s="80"/>
      <c r="V110" s="2" t="s">
        <v>182</v>
      </c>
      <c r="W110" s="398" t="s">
        <v>11</v>
      </c>
      <c r="X110" s="299">
        <v>25.4</v>
      </c>
      <c r="Y110" s="242">
        <v>25.7</v>
      </c>
      <c r="Z110" s="275">
        <v>31.3</v>
      </c>
    </row>
    <row r="111" spans="1:26" x14ac:dyDescent="0.2">
      <c r="A111" s="1065"/>
      <c r="B111" s="330">
        <f>南八幡!B111</f>
        <v>45843</v>
      </c>
      <c r="C111" s="434" t="str">
        <f t="shared" si="12"/>
        <v>(土)</v>
      </c>
      <c r="D111" s="560" t="s">
        <v>405</v>
      </c>
      <c r="E111" s="503" t="s">
        <v>24</v>
      </c>
      <c r="F111" s="504">
        <v>31</v>
      </c>
      <c r="G111" s="11">
        <v>25.6</v>
      </c>
      <c r="H111" s="221">
        <v>26</v>
      </c>
      <c r="I111" s="12">
        <v>1.9</v>
      </c>
      <c r="J111" s="219">
        <v>0.6</v>
      </c>
      <c r="K111" s="11">
        <v>7.59</v>
      </c>
      <c r="L111" s="219">
        <v>7.44</v>
      </c>
      <c r="M111" s="12">
        <v>26.3</v>
      </c>
      <c r="N111" s="221">
        <v>26.3</v>
      </c>
      <c r="O111" s="635" t="s">
        <v>24</v>
      </c>
      <c r="P111" s="518" t="s">
        <v>24</v>
      </c>
      <c r="Q111" s="561" t="s">
        <v>24</v>
      </c>
      <c r="R111" s="507" t="s">
        <v>24</v>
      </c>
      <c r="S111" s="562" t="s">
        <v>24</v>
      </c>
      <c r="T111" s="593"/>
      <c r="U111" s="80"/>
      <c r="V111" s="3" t="s">
        <v>183</v>
      </c>
      <c r="W111" s="921" t="s">
        <v>184</v>
      </c>
      <c r="X111" s="300">
        <v>1.6</v>
      </c>
      <c r="Y111" s="243">
        <v>0.7</v>
      </c>
      <c r="Z111" s="249">
        <v>25</v>
      </c>
    </row>
    <row r="112" spans="1:26" x14ac:dyDescent="0.2">
      <c r="A112" s="1065"/>
      <c r="B112" s="330">
        <f>南八幡!B112</f>
        <v>45844</v>
      </c>
      <c r="C112" s="434" t="str">
        <f t="shared" si="12"/>
        <v>(日)</v>
      </c>
      <c r="D112" s="560" t="s">
        <v>406</v>
      </c>
      <c r="E112" s="503">
        <v>6.5</v>
      </c>
      <c r="F112" s="504">
        <v>32</v>
      </c>
      <c r="G112" s="11">
        <v>25.7</v>
      </c>
      <c r="H112" s="221">
        <v>26.1</v>
      </c>
      <c r="I112" s="12">
        <v>1.8</v>
      </c>
      <c r="J112" s="219">
        <v>0.5</v>
      </c>
      <c r="K112" s="11">
        <v>7.58</v>
      </c>
      <c r="L112" s="219">
        <v>7.44</v>
      </c>
      <c r="M112" s="12">
        <v>26.3</v>
      </c>
      <c r="N112" s="221">
        <v>26.4</v>
      </c>
      <c r="O112" s="635" t="s">
        <v>24</v>
      </c>
      <c r="P112" s="518" t="s">
        <v>24</v>
      </c>
      <c r="Q112" s="561" t="s">
        <v>24</v>
      </c>
      <c r="R112" s="507" t="s">
        <v>24</v>
      </c>
      <c r="S112" s="562" t="s">
        <v>24</v>
      </c>
      <c r="T112" s="593"/>
      <c r="U112" s="80"/>
      <c r="V112" s="3" t="s">
        <v>12</v>
      </c>
      <c r="W112" s="921"/>
      <c r="X112" s="300">
        <v>7.6</v>
      </c>
      <c r="Y112" s="243">
        <v>7.47</v>
      </c>
      <c r="Z112" s="249">
        <v>9.52</v>
      </c>
    </row>
    <row r="113" spans="1:26" x14ac:dyDescent="0.2">
      <c r="A113" s="1065"/>
      <c r="B113" s="330">
        <f>南八幡!B113</f>
        <v>45845</v>
      </c>
      <c r="C113" s="434" t="str">
        <f t="shared" si="12"/>
        <v>(月)</v>
      </c>
      <c r="D113" s="560" t="s">
        <v>406</v>
      </c>
      <c r="E113" s="503" t="s">
        <v>24</v>
      </c>
      <c r="F113" s="504">
        <v>31.1</v>
      </c>
      <c r="G113" s="11">
        <v>25.8</v>
      </c>
      <c r="H113" s="221">
        <v>26.2</v>
      </c>
      <c r="I113" s="12">
        <v>1.9</v>
      </c>
      <c r="J113" s="219">
        <v>0.7</v>
      </c>
      <c r="K113" s="11">
        <v>7.61</v>
      </c>
      <c r="L113" s="219">
        <v>7.43</v>
      </c>
      <c r="M113" s="12">
        <v>26.4</v>
      </c>
      <c r="N113" s="221">
        <v>26.4</v>
      </c>
      <c r="O113" s="635">
        <v>100.7</v>
      </c>
      <c r="P113" s="518">
        <v>99.6</v>
      </c>
      <c r="Q113" s="561">
        <v>9</v>
      </c>
      <c r="R113" s="507">
        <v>181</v>
      </c>
      <c r="S113" s="562">
        <v>0</v>
      </c>
      <c r="T113" s="593"/>
      <c r="U113" s="80"/>
      <c r="V113" s="3" t="s">
        <v>185</v>
      </c>
      <c r="W113" s="921" t="s">
        <v>13</v>
      </c>
      <c r="X113" s="300">
        <v>26.3</v>
      </c>
      <c r="Y113" s="243">
        <v>26.3</v>
      </c>
      <c r="Z113" s="249">
        <v>24.9</v>
      </c>
    </row>
    <row r="114" spans="1:26" x14ac:dyDescent="0.2">
      <c r="A114" s="1065"/>
      <c r="B114" s="330">
        <f>南八幡!B114</f>
        <v>45846</v>
      </c>
      <c r="C114" s="434" t="str">
        <f t="shared" si="12"/>
        <v>(火)</v>
      </c>
      <c r="D114" s="560" t="s">
        <v>405</v>
      </c>
      <c r="E114" s="503" t="s">
        <v>24</v>
      </c>
      <c r="F114" s="504">
        <v>32.5</v>
      </c>
      <c r="G114" s="11">
        <v>26</v>
      </c>
      <c r="H114" s="221">
        <v>26.4</v>
      </c>
      <c r="I114" s="12">
        <v>1.8</v>
      </c>
      <c r="J114" s="219">
        <v>0.7</v>
      </c>
      <c r="K114" s="11">
        <v>7.62</v>
      </c>
      <c r="L114" s="219">
        <v>7.46</v>
      </c>
      <c r="M114" s="12">
        <v>26.6</v>
      </c>
      <c r="N114" s="221">
        <v>26.6</v>
      </c>
      <c r="O114" s="635">
        <v>100.1</v>
      </c>
      <c r="P114" s="518">
        <v>100.1</v>
      </c>
      <c r="Q114" s="561">
        <v>9</v>
      </c>
      <c r="R114" s="507">
        <v>158</v>
      </c>
      <c r="S114" s="562">
        <v>0</v>
      </c>
      <c r="T114" s="593"/>
      <c r="U114" s="80"/>
      <c r="V114" s="3" t="s">
        <v>186</v>
      </c>
      <c r="W114" s="921" t="s">
        <v>311</v>
      </c>
      <c r="X114" s="278">
        <v>98.5</v>
      </c>
      <c r="Y114" s="244">
        <v>98.9</v>
      </c>
      <c r="Z114" s="253">
        <v>109.8</v>
      </c>
    </row>
    <row r="115" spans="1:26" x14ac:dyDescent="0.2">
      <c r="A115" s="1065"/>
      <c r="B115" s="330">
        <f>南八幡!B115</f>
        <v>45847</v>
      </c>
      <c r="C115" s="434" t="str">
        <f t="shared" si="12"/>
        <v>(水)</v>
      </c>
      <c r="D115" s="560" t="s">
        <v>405</v>
      </c>
      <c r="E115" s="503" t="s">
        <v>24</v>
      </c>
      <c r="F115" s="504">
        <v>33.4</v>
      </c>
      <c r="G115" s="11">
        <v>26.1</v>
      </c>
      <c r="H115" s="221">
        <v>26.5</v>
      </c>
      <c r="I115" s="12">
        <v>1.9</v>
      </c>
      <c r="J115" s="219">
        <v>0.7</v>
      </c>
      <c r="K115" s="11">
        <v>7.61</v>
      </c>
      <c r="L115" s="219">
        <v>7.45</v>
      </c>
      <c r="M115" s="12">
        <v>26.8</v>
      </c>
      <c r="N115" s="221">
        <v>26.6</v>
      </c>
      <c r="O115" s="635">
        <v>100.5</v>
      </c>
      <c r="P115" s="518">
        <v>100.9</v>
      </c>
      <c r="Q115" s="561">
        <v>8.9</v>
      </c>
      <c r="R115" s="507">
        <v>182</v>
      </c>
      <c r="S115" s="562">
        <v>0</v>
      </c>
      <c r="T115" s="593"/>
      <c r="U115" s="80"/>
      <c r="V115" s="3" t="s">
        <v>187</v>
      </c>
      <c r="W115" s="921" t="s">
        <v>311</v>
      </c>
      <c r="X115" s="278">
        <v>99</v>
      </c>
      <c r="Y115" s="244">
        <v>98.8</v>
      </c>
      <c r="Z115" s="253">
        <v>94.8</v>
      </c>
    </row>
    <row r="116" spans="1:26" x14ac:dyDescent="0.2">
      <c r="A116" s="1065"/>
      <c r="B116" s="330">
        <f>南八幡!B116</f>
        <v>45848</v>
      </c>
      <c r="C116" s="434" t="str">
        <f t="shared" si="12"/>
        <v>(木)</v>
      </c>
      <c r="D116" s="560" t="s">
        <v>405</v>
      </c>
      <c r="E116" s="503">
        <v>27.5</v>
      </c>
      <c r="F116" s="504">
        <v>31.9</v>
      </c>
      <c r="G116" s="11">
        <v>26.2</v>
      </c>
      <c r="H116" s="221">
        <v>26.6</v>
      </c>
      <c r="I116" s="12">
        <v>1.8</v>
      </c>
      <c r="J116" s="219">
        <v>0.6</v>
      </c>
      <c r="K116" s="11">
        <v>7.58</v>
      </c>
      <c r="L116" s="219">
        <v>7.4</v>
      </c>
      <c r="M116" s="12">
        <v>26.6</v>
      </c>
      <c r="N116" s="221">
        <v>26.7</v>
      </c>
      <c r="O116" s="635">
        <v>100.7</v>
      </c>
      <c r="P116" s="518">
        <v>101.3</v>
      </c>
      <c r="Q116" s="561">
        <v>9</v>
      </c>
      <c r="R116" s="507">
        <v>133</v>
      </c>
      <c r="S116" s="562">
        <v>0</v>
      </c>
      <c r="T116" s="593"/>
      <c r="U116" s="80"/>
      <c r="V116" s="3" t="s">
        <v>188</v>
      </c>
      <c r="W116" s="921" t="s">
        <v>311</v>
      </c>
      <c r="X116" s="278">
        <v>67.400000000000006</v>
      </c>
      <c r="Y116" s="244">
        <v>68</v>
      </c>
      <c r="Z116" s="253">
        <v>64.400000000000006</v>
      </c>
    </row>
    <row r="117" spans="1:26" x14ac:dyDescent="0.2">
      <c r="A117" s="1065"/>
      <c r="B117" s="330">
        <f>南八幡!B117</f>
        <v>45849</v>
      </c>
      <c r="C117" s="434" t="str">
        <f t="shared" si="12"/>
        <v>(金)</v>
      </c>
      <c r="D117" s="560" t="s">
        <v>406</v>
      </c>
      <c r="E117" s="503" t="s">
        <v>24</v>
      </c>
      <c r="F117" s="504">
        <v>23.2</v>
      </c>
      <c r="G117" s="11">
        <v>26.3</v>
      </c>
      <c r="H117" s="221">
        <v>26.4</v>
      </c>
      <c r="I117" s="12">
        <v>1.8</v>
      </c>
      <c r="J117" s="219">
        <v>0.6</v>
      </c>
      <c r="K117" s="11">
        <v>7.6</v>
      </c>
      <c r="L117" s="219">
        <v>7.42</v>
      </c>
      <c r="M117" s="12">
        <v>26.9</v>
      </c>
      <c r="N117" s="221">
        <v>26.7</v>
      </c>
      <c r="O117" s="635">
        <v>101.8</v>
      </c>
      <c r="P117" s="518">
        <v>100.5</v>
      </c>
      <c r="Q117" s="561">
        <v>8.8000000000000007</v>
      </c>
      <c r="R117" s="507">
        <v>146</v>
      </c>
      <c r="S117" s="562">
        <v>0</v>
      </c>
      <c r="T117" s="593"/>
      <c r="U117" s="80"/>
      <c r="V117" s="3" t="s">
        <v>189</v>
      </c>
      <c r="W117" s="921" t="s">
        <v>311</v>
      </c>
      <c r="X117" s="278">
        <v>31.6</v>
      </c>
      <c r="Y117" s="244">
        <v>30.8</v>
      </c>
      <c r="Z117" s="253">
        <v>30.4</v>
      </c>
    </row>
    <row r="118" spans="1:26" x14ac:dyDescent="0.2">
      <c r="A118" s="1065"/>
      <c r="B118" s="330">
        <f>南八幡!B118</f>
        <v>45850</v>
      </c>
      <c r="C118" s="434" t="str">
        <f t="shared" si="12"/>
        <v>(土)</v>
      </c>
      <c r="D118" s="560" t="s">
        <v>405</v>
      </c>
      <c r="E118" s="503" t="s">
        <v>24</v>
      </c>
      <c r="F118" s="504">
        <v>26.1</v>
      </c>
      <c r="G118" s="11">
        <v>26.3</v>
      </c>
      <c r="H118" s="221">
        <v>26.5</v>
      </c>
      <c r="I118" s="12">
        <v>1.9</v>
      </c>
      <c r="J118" s="219">
        <v>0.4</v>
      </c>
      <c r="K118" s="11">
        <v>7.56</v>
      </c>
      <c r="L118" s="219">
        <v>7.41</v>
      </c>
      <c r="M118" s="12">
        <v>27.1</v>
      </c>
      <c r="N118" s="221">
        <v>26.6</v>
      </c>
      <c r="O118" s="635" t="s">
        <v>24</v>
      </c>
      <c r="P118" s="518" t="s">
        <v>24</v>
      </c>
      <c r="Q118" s="561" t="s">
        <v>24</v>
      </c>
      <c r="R118" s="507" t="s">
        <v>24</v>
      </c>
      <c r="S118" s="562" t="s">
        <v>24</v>
      </c>
      <c r="T118" s="593"/>
      <c r="U118" s="80"/>
      <c r="V118" s="3" t="s">
        <v>190</v>
      </c>
      <c r="W118" s="921" t="s">
        <v>311</v>
      </c>
      <c r="X118" s="247">
        <v>8.6999999999999993</v>
      </c>
      <c r="Y118" s="245">
        <v>8.6999999999999993</v>
      </c>
      <c r="Z118" s="276">
        <v>9.3000000000000007</v>
      </c>
    </row>
    <row r="119" spans="1:26" x14ac:dyDescent="0.2">
      <c r="A119" s="1065"/>
      <c r="B119" s="330">
        <f>南八幡!B119</f>
        <v>45851</v>
      </c>
      <c r="C119" s="434" t="str">
        <f t="shared" si="12"/>
        <v>(日)</v>
      </c>
      <c r="D119" s="560" t="s">
        <v>405</v>
      </c>
      <c r="E119" s="503">
        <v>17</v>
      </c>
      <c r="F119" s="504">
        <v>29.4</v>
      </c>
      <c r="G119" s="11">
        <v>26.3</v>
      </c>
      <c r="H119" s="221">
        <v>26.5</v>
      </c>
      <c r="I119" s="12">
        <v>3</v>
      </c>
      <c r="J119" s="219">
        <v>0.8</v>
      </c>
      <c r="K119" s="11">
        <v>7.55</v>
      </c>
      <c r="L119" s="219">
        <v>7.4</v>
      </c>
      <c r="M119" s="12">
        <v>27.4</v>
      </c>
      <c r="N119" s="221">
        <v>27</v>
      </c>
      <c r="O119" s="635" t="s">
        <v>24</v>
      </c>
      <c r="P119" s="518" t="s">
        <v>24</v>
      </c>
      <c r="Q119" s="561" t="s">
        <v>24</v>
      </c>
      <c r="R119" s="507" t="s">
        <v>24</v>
      </c>
      <c r="S119" s="562" t="s">
        <v>24</v>
      </c>
      <c r="T119" s="593"/>
      <c r="U119" s="80"/>
      <c r="V119" s="3" t="s">
        <v>191</v>
      </c>
      <c r="W119" s="921" t="s">
        <v>311</v>
      </c>
      <c r="X119" s="247">
        <v>170</v>
      </c>
      <c r="Y119" s="246">
        <v>167</v>
      </c>
      <c r="Z119" s="277">
        <v>227</v>
      </c>
    </row>
    <row r="120" spans="1:26" x14ac:dyDescent="0.2">
      <c r="A120" s="1065"/>
      <c r="B120" s="330">
        <f>南八幡!B120</f>
        <v>45852</v>
      </c>
      <c r="C120" s="434" t="str">
        <f t="shared" si="12"/>
        <v>(月)</v>
      </c>
      <c r="D120" s="560" t="s">
        <v>404</v>
      </c>
      <c r="E120" s="503">
        <v>10</v>
      </c>
      <c r="F120" s="504">
        <v>25</v>
      </c>
      <c r="G120" s="11">
        <v>26.2</v>
      </c>
      <c r="H120" s="221">
        <v>26.3</v>
      </c>
      <c r="I120" s="12">
        <v>2.5</v>
      </c>
      <c r="J120" s="219">
        <v>0.7</v>
      </c>
      <c r="K120" s="11">
        <v>7.54</v>
      </c>
      <c r="L120" s="219">
        <v>7.39</v>
      </c>
      <c r="M120" s="12">
        <v>27.6</v>
      </c>
      <c r="N120" s="221">
        <v>27.4</v>
      </c>
      <c r="O120" s="635">
        <v>103.8</v>
      </c>
      <c r="P120" s="518">
        <v>102.1</v>
      </c>
      <c r="Q120" s="561">
        <v>9.1999999999999993</v>
      </c>
      <c r="R120" s="507">
        <v>141</v>
      </c>
      <c r="S120" s="562">
        <v>0</v>
      </c>
      <c r="T120" s="593"/>
      <c r="U120" s="80"/>
      <c r="V120" s="3" t="s">
        <v>192</v>
      </c>
      <c r="W120" s="921" t="s">
        <v>311</v>
      </c>
      <c r="X120" s="247">
        <v>0.06</v>
      </c>
      <c r="Y120" s="14">
        <v>0.03</v>
      </c>
      <c r="Z120" s="251">
        <v>0.12</v>
      </c>
    </row>
    <row r="121" spans="1:26" x14ac:dyDescent="0.2">
      <c r="A121" s="1065"/>
      <c r="B121" s="330">
        <f>南八幡!B121</f>
        <v>45853</v>
      </c>
      <c r="C121" s="434" t="str">
        <f t="shared" si="12"/>
        <v>(火)</v>
      </c>
      <c r="D121" s="560" t="s">
        <v>406</v>
      </c>
      <c r="E121" s="503">
        <v>28.5</v>
      </c>
      <c r="F121" s="504">
        <v>26.1</v>
      </c>
      <c r="G121" s="11">
        <v>26.2</v>
      </c>
      <c r="H121" s="221">
        <v>26.4</v>
      </c>
      <c r="I121" s="12">
        <v>2.8</v>
      </c>
      <c r="J121" s="219">
        <v>0.7</v>
      </c>
      <c r="K121" s="11">
        <v>7.58</v>
      </c>
      <c r="L121" s="219">
        <v>7.41</v>
      </c>
      <c r="M121" s="12">
        <v>27.6</v>
      </c>
      <c r="N121" s="221">
        <v>27.5</v>
      </c>
      <c r="O121" s="635">
        <v>104.5</v>
      </c>
      <c r="P121" s="518">
        <v>100.7</v>
      </c>
      <c r="Q121" s="561">
        <v>9.1999999999999993</v>
      </c>
      <c r="R121" s="507">
        <v>131</v>
      </c>
      <c r="S121" s="562">
        <v>0</v>
      </c>
      <c r="T121" s="593"/>
      <c r="U121" s="80"/>
      <c r="V121" s="3" t="s">
        <v>14</v>
      </c>
      <c r="W121" s="921" t="s">
        <v>311</v>
      </c>
      <c r="X121" s="247">
        <v>3.8</v>
      </c>
      <c r="Y121" s="248">
        <v>3.5</v>
      </c>
      <c r="Z121" s="249">
        <v>18.899999999999999</v>
      </c>
    </row>
    <row r="122" spans="1:26" x14ac:dyDescent="0.2">
      <c r="A122" s="1065"/>
      <c r="B122" s="330">
        <f>南八幡!B122</f>
        <v>45854</v>
      </c>
      <c r="C122" s="434" t="str">
        <f t="shared" si="12"/>
        <v>(水)</v>
      </c>
      <c r="D122" s="560" t="s">
        <v>406</v>
      </c>
      <c r="E122" s="503">
        <v>4.5</v>
      </c>
      <c r="F122" s="504">
        <v>27</v>
      </c>
      <c r="G122" s="11">
        <v>26.1</v>
      </c>
      <c r="H122" s="221">
        <v>26.3</v>
      </c>
      <c r="I122" s="12">
        <v>3.3</v>
      </c>
      <c r="J122" s="219">
        <v>0.7</v>
      </c>
      <c r="K122" s="11">
        <v>7.54</v>
      </c>
      <c r="L122" s="219">
        <v>7.42</v>
      </c>
      <c r="M122" s="12">
        <v>27.6</v>
      </c>
      <c r="N122" s="221">
        <v>27.5</v>
      </c>
      <c r="O122" s="635">
        <v>104.7</v>
      </c>
      <c r="P122" s="518">
        <v>102.3</v>
      </c>
      <c r="Q122" s="561">
        <v>9.1999999999999993</v>
      </c>
      <c r="R122" s="507">
        <v>132</v>
      </c>
      <c r="S122" s="562">
        <v>0</v>
      </c>
      <c r="T122" s="593"/>
      <c r="U122" s="80"/>
      <c r="V122" s="3" t="s">
        <v>15</v>
      </c>
      <c r="W122" s="921" t="s">
        <v>311</v>
      </c>
      <c r="X122" s="273">
        <v>1.7</v>
      </c>
      <c r="Y122" s="248">
        <v>1.3</v>
      </c>
      <c r="Z122" s="249">
        <v>19.100000000000001</v>
      </c>
    </row>
    <row r="123" spans="1:26" x14ac:dyDescent="0.2">
      <c r="A123" s="1065"/>
      <c r="B123" s="330">
        <f>南八幡!B123</f>
        <v>45855</v>
      </c>
      <c r="C123" s="434" t="str">
        <f t="shared" si="12"/>
        <v>(木)</v>
      </c>
      <c r="D123" s="560" t="s">
        <v>405</v>
      </c>
      <c r="E123" s="503">
        <v>0.5</v>
      </c>
      <c r="F123" s="504">
        <v>30.9</v>
      </c>
      <c r="G123" s="11">
        <v>26.1</v>
      </c>
      <c r="H123" s="221">
        <v>26.5</v>
      </c>
      <c r="I123" s="12">
        <v>3.4</v>
      </c>
      <c r="J123" s="219">
        <v>0.7</v>
      </c>
      <c r="K123" s="11">
        <v>7.51</v>
      </c>
      <c r="L123" s="219">
        <v>7.37</v>
      </c>
      <c r="M123" s="12">
        <v>27.1</v>
      </c>
      <c r="N123" s="221">
        <v>27.1</v>
      </c>
      <c r="O123" s="635">
        <v>103.6</v>
      </c>
      <c r="P123" s="518">
        <v>100.7</v>
      </c>
      <c r="Q123" s="561">
        <v>9.1</v>
      </c>
      <c r="R123" s="507">
        <v>124</v>
      </c>
      <c r="S123" s="562">
        <v>0</v>
      </c>
      <c r="T123" s="593"/>
      <c r="U123" s="80"/>
      <c r="V123" s="3" t="s">
        <v>193</v>
      </c>
      <c r="W123" s="921" t="s">
        <v>311</v>
      </c>
      <c r="X123" s="247">
        <v>1</v>
      </c>
      <c r="Y123" s="248">
        <v>1.8</v>
      </c>
      <c r="Z123" s="249">
        <v>15.5</v>
      </c>
    </row>
    <row r="124" spans="1:26" x14ac:dyDescent="0.2">
      <c r="A124" s="1065"/>
      <c r="B124" s="330">
        <f>南八幡!B124</f>
        <v>45856</v>
      </c>
      <c r="C124" s="434" t="str">
        <f t="shared" si="12"/>
        <v>(金)</v>
      </c>
      <c r="D124" s="560" t="s">
        <v>405</v>
      </c>
      <c r="E124" s="503" t="s">
        <v>24</v>
      </c>
      <c r="F124" s="504">
        <v>31</v>
      </c>
      <c r="G124" s="11">
        <v>26.1</v>
      </c>
      <c r="H124" s="221">
        <v>26.5</v>
      </c>
      <c r="I124" s="12">
        <v>2.8</v>
      </c>
      <c r="J124" s="219">
        <v>0.6</v>
      </c>
      <c r="K124" s="11">
        <v>7.5</v>
      </c>
      <c r="L124" s="219">
        <v>7.36</v>
      </c>
      <c r="M124" s="12">
        <v>27</v>
      </c>
      <c r="N124" s="221">
        <v>26.9</v>
      </c>
      <c r="O124" s="635">
        <v>99.4</v>
      </c>
      <c r="P124" s="518">
        <v>101.1</v>
      </c>
      <c r="Q124" s="561">
        <v>9.1</v>
      </c>
      <c r="R124" s="507">
        <v>200</v>
      </c>
      <c r="S124" s="562">
        <v>0</v>
      </c>
      <c r="T124" s="593"/>
      <c r="U124" s="80"/>
      <c r="V124" s="3" t="s">
        <v>194</v>
      </c>
      <c r="W124" s="921" t="s">
        <v>311</v>
      </c>
      <c r="X124" s="263">
        <v>6.5000000000000002E-2</v>
      </c>
      <c r="Y124" s="250">
        <v>1.2999999999999999E-2</v>
      </c>
      <c r="Z124" s="251">
        <v>2.1000000000000001E-2</v>
      </c>
    </row>
    <row r="125" spans="1:26" x14ac:dyDescent="0.2">
      <c r="A125" s="1065"/>
      <c r="B125" s="330">
        <f>南八幡!B125</f>
        <v>45857</v>
      </c>
      <c r="C125" s="434" t="str">
        <f t="shared" si="12"/>
        <v>(土)</v>
      </c>
      <c r="D125" s="560" t="s">
        <v>405</v>
      </c>
      <c r="E125" s="503" t="s">
        <v>24</v>
      </c>
      <c r="F125" s="504">
        <v>30.9</v>
      </c>
      <c r="G125" s="11">
        <v>26.3</v>
      </c>
      <c r="H125" s="221">
        <v>26.6</v>
      </c>
      <c r="I125" s="12">
        <v>2.6</v>
      </c>
      <c r="J125" s="219">
        <v>0.5</v>
      </c>
      <c r="K125" s="11">
        <v>7.49</v>
      </c>
      <c r="L125" s="219">
        <v>7.35</v>
      </c>
      <c r="M125" s="12">
        <v>26.5</v>
      </c>
      <c r="N125" s="221">
        <v>26.5</v>
      </c>
      <c r="O125" s="635" t="s">
        <v>24</v>
      </c>
      <c r="P125" s="518" t="s">
        <v>24</v>
      </c>
      <c r="Q125" s="561" t="s">
        <v>24</v>
      </c>
      <c r="R125" s="507" t="s">
        <v>24</v>
      </c>
      <c r="S125" s="562" t="s">
        <v>24</v>
      </c>
      <c r="T125" s="593"/>
      <c r="U125" s="80"/>
      <c r="V125" s="3" t="s">
        <v>279</v>
      </c>
      <c r="W125" s="921" t="s">
        <v>311</v>
      </c>
      <c r="X125" s="247">
        <v>0.38</v>
      </c>
      <c r="Y125" s="250">
        <v>0.46</v>
      </c>
      <c r="Z125" s="251">
        <v>0.01</v>
      </c>
    </row>
    <row r="126" spans="1:26" x14ac:dyDescent="0.2">
      <c r="A126" s="1065"/>
      <c r="B126" s="330">
        <f>南八幡!B126</f>
        <v>45858</v>
      </c>
      <c r="C126" s="434" t="str">
        <f t="shared" si="12"/>
        <v>(日)</v>
      </c>
      <c r="D126" s="560" t="s">
        <v>405</v>
      </c>
      <c r="E126" s="503" t="s">
        <v>24</v>
      </c>
      <c r="F126" s="504">
        <v>31.3</v>
      </c>
      <c r="G126" s="11">
        <v>26.5</v>
      </c>
      <c r="H126" s="221">
        <v>26.9</v>
      </c>
      <c r="I126" s="12">
        <v>2.1</v>
      </c>
      <c r="J126" s="219">
        <v>0.5</v>
      </c>
      <c r="K126" s="11">
        <v>7.5</v>
      </c>
      <c r="L126" s="219">
        <v>7.32</v>
      </c>
      <c r="M126" s="12">
        <v>25.9</v>
      </c>
      <c r="N126" s="221">
        <v>26</v>
      </c>
      <c r="O126" s="635" t="s">
        <v>24</v>
      </c>
      <c r="P126" s="518" t="s">
        <v>24</v>
      </c>
      <c r="Q126" s="561" t="s">
        <v>24</v>
      </c>
      <c r="R126" s="507" t="s">
        <v>24</v>
      </c>
      <c r="S126" s="562" t="s">
        <v>24</v>
      </c>
      <c r="T126" s="593"/>
      <c r="U126" s="80"/>
      <c r="V126" s="3" t="s">
        <v>195</v>
      </c>
      <c r="W126" s="921" t="s">
        <v>311</v>
      </c>
      <c r="X126" s="263">
        <v>0.83</v>
      </c>
      <c r="Y126" s="250">
        <v>0.74</v>
      </c>
      <c r="Z126" s="251">
        <v>3.81</v>
      </c>
    </row>
    <row r="127" spans="1:26" x14ac:dyDescent="0.2">
      <c r="A127" s="1065"/>
      <c r="B127" s="330">
        <f>南八幡!B127</f>
        <v>45859</v>
      </c>
      <c r="C127" s="434" t="str">
        <f t="shared" si="12"/>
        <v>(月)</v>
      </c>
      <c r="D127" s="560" t="s">
        <v>405</v>
      </c>
      <c r="E127" s="503" t="s">
        <v>24</v>
      </c>
      <c r="F127" s="504">
        <v>32.1</v>
      </c>
      <c r="G127" s="11">
        <v>26.7</v>
      </c>
      <c r="H127" s="221">
        <v>27.1</v>
      </c>
      <c r="I127" s="12">
        <v>1.9</v>
      </c>
      <c r="J127" s="219">
        <v>0.6</v>
      </c>
      <c r="K127" s="11">
        <v>7.46</v>
      </c>
      <c r="L127" s="219">
        <v>7.31</v>
      </c>
      <c r="M127" s="12">
        <v>25.7</v>
      </c>
      <c r="N127" s="221">
        <v>25.8</v>
      </c>
      <c r="O127" s="635" t="s">
        <v>24</v>
      </c>
      <c r="P127" s="518" t="s">
        <v>24</v>
      </c>
      <c r="Q127" s="561" t="s">
        <v>24</v>
      </c>
      <c r="R127" s="507" t="s">
        <v>24</v>
      </c>
      <c r="S127" s="562" t="s">
        <v>24</v>
      </c>
      <c r="T127" s="593"/>
      <c r="U127" s="80"/>
      <c r="V127" s="3" t="s">
        <v>196</v>
      </c>
      <c r="W127" s="921" t="s">
        <v>311</v>
      </c>
      <c r="X127" s="263">
        <v>6.5000000000000002E-2</v>
      </c>
      <c r="Y127" s="250">
        <v>6.2E-2</v>
      </c>
      <c r="Z127" s="251">
        <v>0.32700000000000001</v>
      </c>
    </row>
    <row r="128" spans="1:26" x14ac:dyDescent="0.2">
      <c r="A128" s="1065"/>
      <c r="B128" s="330">
        <f>南八幡!B128</f>
        <v>45860</v>
      </c>
      <c r="C128" s="434" t="str">
        <f t="shared" si="12"/>
        <v>(火)</v>
      </c>
      <c r="D128" s="560" t="s">
        <v>405</v>
      </c>
      <c r="E128" s="503" t="s">
        <v>24</v>
      </c>
      <c r="F128" s="504">
        <v>31.7</v>
      </c>
      <c r="G128" s="11">
        <v>26.8</v>
      </c>
      <c r="H128" s="221">
        <v>27.2</v>
      </c>
      <c r="I128" s="12">
        <v>1.6</v>
      </c>
      <c r="J128" s="219">
        <v>0.6</v>
      </c>
      <c r="K128" s="11">
        <v>7.46</v>
      </c>
      <c r="L128" s="219">
        <v>7.35</v>
      </c>
      <c r="M128" s="12">
        <v>25.9</v>
      </c>
      <c r="N128" s="221">
        <v>25.9</v>
      </c>
      <c r="O128" s="635">
        <v>103.6</v>
      </c>
      <c r="P128" s="518">
        <v>107.7</v>
      </c>
      <c r="Q128" s="561">
        <v>8.6999999999999993</v>
      </c>
      <c r="R128" s="507">
        <v>193</v>
      </c>
      <c r="S128" s="562">
        <v>0</v>
      </c>
      <c r="T128" s="593"/>
      <c r="U128" s="80"/>
      <c r="V128" s="3" t="s">
        <v>197</v>
      </c>
      <c r="W128" s="921" t="s">
        <v>311</v>
      </c>
      <c r="X128" s="273">
        <v>18.7</v>
      </c>
      <c r="Y128" s="248">
        <v>18.7</v>
      </c>
      <c r="Z128" s="249">
        <v>20.3</v>
      </c>
    </row>
    <row r="129" spans="1:26" x14ac:dyDescent="0.2">
      <c r="A129" s="1065"/>
      <c r="B129" s="330">
        <f>南八幡!B129</f>
        <v>45861</v>
      </c>
      <c r="C129" s="434" t="str">
        <f t="shared" si="12"/>
        <v>(水)</v>
      </c>
      <c r="D129" s="560" t="s">
        <v>405</v>
      </c>
      <c r="E129" s="503" t="s">
        <v>24</v>
      </c>
      <c r="F129" s="504">
        <v>32.1</v>
      </c>
      <c r="G129" s="11">
        <v>26.9</v>
      </c>
      <c r="H129" s="221">
        <v>27.4</v>
      </c>
      <c r="I129" s="12">
        <v>1.4</v>
      </c>
      <c r="J129" s="219">
        <v>0.7</v>
      </c>
      <c r="K129" s="11">
        <v>7.46</v>
      </c>
      <c r="L129" s="219">
        <v>7.37</v>
      </c>
      <c r="M129" s="12">
        <v>25.9</v>
      </c>
      <c r="N129" s="221">
        <v>25.9</v>
      </c>
      <c r="O129" s="635">
        <v>98.5</v>
      </c>
      <c r="P129" s="518">
        <v>108.1</v>
      </c>
      <c r="Q129" s="561">
        <v>8.6</v>
      </c>
      <c r="R129" s="507">
        <v>178</v>
      </c>
      <c r="S129" s="562">
        <v>0.03</v>
      </c>
      <c r="T129" s="593"/>
      <c r="U129" s="80"/>
      <c r="V129" s="3" t="s">
        <v>17</v>
      </c>
      <c r="W129" s="921" t="s">
        <v>311</v>
      </c>
      <c r="X129" s="273">
        <v>22</v>
      </c>
      <c r="Y129" s="248">
        <v>21.6</v>
      </c>
      <c r="Z129" s="249">
        <v>33.6</v>
      </c>
    </row>
    <row r="130" spans="1:26" x14ac:dyDescent="0.2">
      <c r="A130" s="1065"/>
      <c r="B130" s="330">
        <f>南八幡!B130</f>
        <v>45862</v>
      </c>
      <c r="C130" s="434" t="str">
        <f t="shared" si="12"/>
        <v>(木)</v>
      </c>
      <c r="D130" s="560" t="s">
        <v>405</v>
      </c>
      <c r="E130" s="503" t="s">
        <v>24</v>
      </c>
      <c r="F130" s="504">
        <v>32.700000000000003</v>
      </c>
      <c r="G130" s="11">
        <v>27</v>
      </c>
      <c r="H130" s="221">
        <v>27.5</v>
      </c>
      <c r="I130" s="12">
        <v>1.3</v>
      </c>
      <c r="J130" s="219">
        <v>0.6</v>
      </c>
      <c r="K130" s="11">
        <v>7.47</v>
      </c>
      <c r="L130" s="219">
        <v>7.38</v>
      </c>
      <c r="M130" s="12">
        <v>26</v>
      </c>
      <c r="N130" s="221">
        <v>25.9</v>
      </c>
      <c r="O130" s="635">
        <v>98.3</v>
      </c>
      <c r="P130" s="518">
        <v>104.5</v>
      </c>
      <c r="Q130" s="561">
        <v>8.6999999999999993</v>
      </c>
      <c r="R130" s="507">
        <v>154</v>
      </c>
      <c r="S130" s="562">
        <v>0</v>
      </c>
      <c r="T130" s="593"/>
      <c r="U130" s="80"/>
      <c r="V130" s="3" t="s">
        <v>198</v>
      </c>
      <c r="W130" s="921" t="s">
        <v>184</v>
      </c>
      <c r="X130" s="247">
        <v>8</v>
      </c>
      <c r="Y130" s="252">
        <v>6</v>
      </c>
      <c r="Z130" s="253">
        <v>28</v>
      </c>
    </row>
    <row r="131" spans="1:26" x14ac:dyDescent="0.2">
      <c r="A131" s="1065"/>
      <c r="B131" s="330">
        <f>南八幡!B131</f>
        <v>45863</v>
      </c>
      <c r="C131" s="434" t="str">
        <f t="shared" si="12"/>
        <v>(金)</v>
      </c>
      <c r="D131" s="560" t="s">
        <v>405</v>
      </c>
      <c r="E131" s="503" t="s">
        <v>24</v>
      </c>
      <c r="F131" s="504">
        <v>32.799999999999997</v>
      </c>
      <c r="G131" s="11">
        <v>27.1</v>
      </c>
      <c r="H131" s="221">
        <v>27.5</v>
      </c>
      <c r="I131" s="12">
        <v>1.2</v>
      </c>
      <c r="J131" s="219">
        <v>0.6</v>
      </c>
      <c r="K131" s="11">
        <v>7.47</v>
      </c>
      <c r="L131" s="219">
        <v>7.41</v>
      </c>
      <c r="M131" s="12">
        <v>25.9</v>
      </c>
      <c r="N131" s="221">
        <v>26</v>
      </c>
      <c r="O131" s="635">
        <v>97.8</v>
      </c>
      <c r="P131" s="518">
        <v>104.9</v>
      </c>
      <c r="Q131" s="561">
        <v>8.8000000000000007</v>
      </c>
      <c r="R131" s="507">
        <v>159</v>
      </c>
      <c r="S131" s="562">
        <v>0</v>
      </c>
      <c r="T131" s="593"/>
      <c r="U131" s="80"/>
      <c r="V131" s="3" t="s">
        <v>199</v>
      </c>
      <c r="W131" s="921" t="s">
        <v>311</v>
      </c>
      <c r="X131" s="247">
        <v>1</v>
      </c>
      <c r="Y131" s="252">
        <v>1</v>
      </c>
      <c r="Z131" s="253">
        <v>14</v>
      </c>
    </row>
    <row r="132" spans="1:26" x14ac:dyDescent="0.2">
      <c r="A132" s="1065"/>
      <c r="B132" s="330">
        <f>南八幡!B132</f>
        <v>45864</v>
      </c>
      <c r="C132" s="434" t="str">
        <f t="shared" si="12"/>
        <v>(土)</v>
      </c>
      <c r="D132" s="560" t="s">
        <v>405</v>
      </c>
      <c r="E132" s="503" t="s">
        <v>24</v>
      </c>
      <c r="F132" s="504">
        <v>32.9</v>
      </c>
      <c r="G132" s="11">
        <v>27.2</v>
      </c>
      <c r="H132" s="221">
        <v>27.6</v>
      </c>
      <c r="I132" s="12">
        <v>1</v>
      </c>
      <c r="J132" s="219">
        <v>0.2</v>
      </c>
      <c r="K132" s="11">
        <v>7.44</v>
      </c>
      <c r="L132" s="219">
        <v>7.41</v>
      </c>
      <c r="M132" s="12">
        <v>25.7</v>
      </c>
      <c r="N132" s="221">
        <v>25.8</v>
      </c>
      <c r="O132" s="635" t="s">
        <v>24</v>
      </c>
      <c r="P132" s="518" t="s">
        <v>24</v>
      </c>
      <c r="Q132" s="561" t="s">
        <v>24</v>
      </c>
      <c r="R132" s="507" t="s">
        <v>24</v>
      </c>
      <c r="S132" s="562" t="s">
        <v>24</v>
      </c>
      <c r="T132" s="593"/>
      <c r="U132" s="80"/>
      <c r="V132" s="3"/>
      <c r="W132" s="921"/>
      <c r="X132" s="292"/>
      <c r="Y132" s="293"/>
      <c r="Z132" s="294"/>
    </row>
    <row r="133" spans="1:26" x14ac:dyDescent="0.2">
      <c r="A133" s="1065"/>
      <c r="B133" s="330">
        <f>南八幡!B133</f>
        <v>45865</v>
      </c>
      <c r="C133" s="434" t="str">
        <f t="shared" si="12"/>
        <v>(日)</v>
      </c>
      <c r="D133" s="560" t="s">
        <v>405</v>
      </c>
      <c r="E133" s="503" t="s">
        <v>24</v>
      </c>
      <c r="F133" s="504">
        <v>32.1</v>
      </c>
      <c r="G133" s="11">
        <v>27.2</v>
      </c>
      <c r="H133" s="221">
        <v>27.7</v>
      </c>
      <c r="I133" s="12">
        <v>1</v>
      </c>
      <c r="J133" s="219">
        <v>0.5</v>
      </c>
      <c r="K133" s="11">
        <v>7.46</v>
      </c>
      <c r="L133" s="219">
        <v>7.42</v>
      </c>
      <c r="M133" s="12">
        <v>25.6</v>
      </c>
      <c r="N133" s="221">
        <v>25.8</v>
      </c>
      <c r="O133" s="635" t="s">
        <v>24</v>
      </c>
      <c r="P133" s="518" t="s">
        <v>24</v>
      </c>
      <c r="Q133" s="561" t="s">
        <v>24</v>
      </c>
      <c r="R133" s="507" t="s">
        <v>24</v>
      </c>
      <c r="S133" s="562" t="s">
        <v>24</v>
      </c>
      <c r="T133" s="593"/>
      <c r="U133" s="80"/>
      <c r="V133" s="3"/>
      <c r="W133" s="921"/>
      <c r="X133" s="292"/>
      <c r="Y133" s="293"/>
      <c r="Z133" s="294"/>
    </row>
    <row r="134" spans="1:26" x14ac:dyDescent="0.2">
      <c r="A134" s="1065"/>
      <c r="B134" s="330">
        <f>南八幡!B134</f>
        <v>45866</v>
      </c>
      <c r="C134" s="434" t="str">
        <f t="shared" si="12"/>
        <v>(月)</v>
      </c>
      <c r="D134" s="560" t="s">
        <v>405</v>
      </c>
      <c r="E134" s="503" t="s">
        <v>24</v>
      </c>
      <c r="F134" s="504">
        <v>32.6</v>
      </c>
      <c r="G134" s="11">
        <v>27.3</v>
      </c>
      <c r="H134" s="221">
        <v>27.7</v>
      </c>
      <c r="I134" s="12">
        <v>0.9</v>
      </c>
      <c r="J134" s="219">
        <v>0.3</v>
      </c>
      <c r="K134" s="11">
        <v>7.46</v>
      </c>
      <c r="L134" s="219">
        <v>7.38</v>
      </c>
      <c r="M134" s="12">
        <v>25.7</v>
      </c>
      <c r="N134" s="221">
        <v>25.8</v>
      </c>
      <c r="O134" s="635">
        <v>99.4</v>
      </c>
      <c r="P134" s="518">
        <v>105.3</v>
      </c>
      <c r="Q134" s="561">
        <v>8.6999999999999993</v>
      </c>
      <c r="R134" s="507">
        <v>155</v>
      </c>
      <c r="S134" s="562">
        <v>0</v>
      </c>
      <c r="T134" s="593"/>
      <c r="U134" s="80"/>
      <c r="V134" s="289"/>
      <c r="W134" s="346"/>
      <c r="X134" s="295"/>
      <c r="Y134" s="296"/>
      <c r="Z134" s="297"/>
    </row>
    <row r="135" spans="1:26" x14ac:dyDescent="0.2">
      <c r="A135" s="1065"/>
      <c r="B135" s="330">
        <f>南八幡!B135</f>
        <v>45867</v>
      </c>
      <c r="C135" s="434" t="str">
        <f t="shared" si="12"/>
        <v>(火)</v>
      </c>
      <c r="D135" s="560" t="s">
        <v>405</v>
      </c>
      <c r="E135" s="503" t="s">
        <v>24</v>
      </c>
      <c r="F135" s="504">
        <v>32.200000000000003</v>
      </c>
      <c r="G135" s="11">
        <v>27.3</v>
      </c>
      <c r="H135" s="221">
        <v>27.8</v>
      </c>
      <c r="I135" s="12">
        <v>1.2</v>
      </c>
      <c r="J135" s="219">
        <v>0.6</v>
      </c>
      <c r="K135" s="11">
        <v>7.5</v>
      </c>
      <c r="L135" s="219">
        <v>7.44</v>
      </c>
      <c r="M135" s="12">
        <v>26.2</v>
      </c>
      <c r="N135" s="221">
        <v>26.1</v>
      </c>
      <c r="O135" s="635">
        <v>101.8</v>
      </c>
      <c r="P135" s="518">
        <v>105.5</v>
      </c>
      <c r="Q135" s="561">
        <v>8.6999999999999993</v>
      </c>
      <c r="R135" s="507">
        <v>156</v>
      </c>
      <c r="S135" s="562">
        <v>0</v>
      </c>
      <c r="T135" s="593"/>
      <c r="U135" s="80"/>
      <c r="V135" s="9" t="s">
        <v>23</v>
      </c>
      <c r="W135" s="82" t="s">
        <v>24</v>
      </c>
      <c r="X135" s="1"/>
      <c r="Y135" s="1"/>
      <c r="Z135" s="335" t="s">
        <v>24</v>
      </c>
    </row>
    <row r="136" spans="1:26" x14ac:dyDescent="0.2">
      <c r="A136" s="1065"/>
      <c r="B136" s="330">
        <f>南八幡!B136</f>
        <v>45868</v>
      </c>
      <c r="C136" s="434" t="str">
        <f t="shared" si="12"/>
        <v>(水)</v>
      </c>
      <c r="D136" s="560" t="s">
        <v>405</v>
      </c>
      <c r="E136" s="503" t="s">
        <v>24</v>
      </c>
      <c r="F136" s="504">
        <v>29.6</v>
      </c>
      <c r="G136" s="11">
        <v>27.4</v>
      </c>
      <c r="H136" s="221">
        <v>27.6</v>
      </c>
      <c r="I136" s="12">
        <v>1.6</v>
      </c>
      <c r="J136" s="219">
        <v>1</v>
      </c>
      <c r="K136" s="11">
        <v>7.54</v>
      </c>
      <c r="L136" s="219">
        <v>7.44</v>
      </c>
      <c r="M136" s="12">
        <v>26.4</v>
      </c>
      <c r="N136" s="221">
        <v>25.9</v>
      </c>
      <c r="O136" s="635">
        <v>103</v>
      </c>
      <c r="P136" s="518">
        <v>105.7</v>
      </c>
      <c r="Q136" s="561">
        <v>8.6999999999999993</v>
      </c>
      <c r="R136" s="507">
        <v>136</v>
      </c>
      <c r="S136" s="562">
        <v>0.03</v>
      </c>
      <c r="T136" s="593"/>
      <c r="U136" s="80"/>
      <c r="V136" s="749" t="s">
        <v>300</v>
      </c>
      <c r="W136" s="750"/>
      <c r="X136" s="750"/>
      <c r="Y136" s="750"/>
      <c r="Z136" s="751"/>
    </row>
    <row r="137" spans="1:26" x14ac:dyDescent="0.2">
      <c r="A137" s="1065"/>
      <c r="B137" s="330">
        <f>南八幡!B137</f>
        <v>45869</v>
      </c>
      <c r="C137" s="434" t="str">
        <f t="shared" si="12"/>
        <v>(木)</v>
      </c>
      <c r="D137" s="573" t="s">
        <v>406</v>
      </c>
      <c r="E137" s="526" t="s">
        <v>24</v>
      </c>
      <c r="F137" s="564">
        <v>28</v>
      </c>
      <c r="G137" s="368">
        <v>27.4</v>
      </c>
      <c r="H137" s="298">
        <v>27.5</v>
      </c>
      <c r="I137" s="566">
        <v>1.3</v>
      </c>
      <c r="J137" s="565">
        <v>0.8</v>
      </c>
      <c r="K137" s="368">
        <v>7.57</v>
      </c>
      <c r="L137" s="298">
        <v>7.43</v>
      </c>
      <c r="M137" s="566">
        <v>26.6</v>
      </c>
      <c r="N137" s="565">
        <v>26.3</v>
      </c>
      <c r="O137" s="689">
        <v>102.3</v>
      </c>
      <c r="P137" s="765">
        <v>106.1</v>
      </c>
      <c r="Q137" s="568">
        <v>8.6999999999999993</v>
      </c>
      <c r="R137" s="569">
        <v>151</v>
      </c>
      <c r="S137" s="570">
        <v>0.05</v>
      </c>
      <c r="T137" s="546"/>
      <c r="U137" s="80"/>
      <c r="V137" s="749" t="s">
        <v>334</v>
      </c>
      <c r="W137" s="750"/>
      <c r="X137" s="750"/>
      <c r="Y137" s="750"/>
      <c r="Z137" s="751"/>
    </row>
    <row r="138" spans="1:26" s="1" customFormat="1" ht="13.5" customHeight="1" x14ac:dyDescent="0.2">
      <c r="A138" s="1065"/>
      <c r="B138" s="1051" t="s">
        <v>238</v>
      </c>
      <c r="C138" s="1051"/>
      <c r="D138" s="508"/>
      <c r="E138" s="493">
        <f>MAX(E107:E137)</f>
        <v>28.5</v>
      </c>
      <c r="F138" s="509">
        <f t="shared" ref="F138:T138" si="13">IF(COUNT(F107:F137)=0,"",MAX(F107:F137))</f>
        <v>33.4</v>
      </c>
      <c r="G138" s="10">
        <f t="shared" si="13"/>
        <v>27.4</v>
      </c>
      <c r="H138" s="218">
        <f t="shared" si="13"/>
        <v>27.8</v>
      </c>
      <c r="I138" s="495">
        <f t="shared" si="13"/>
        <v>3.4</v>
      </c>
      <c r="J138" s="496">
        <f t="shared" si="13"/>
        <v>1</v>
      </c>
      <c r="K138" s="10">
        <f t="shared" si="13"/>
        <v>7.62</v>
      </c>
      <c r="L138" s="218">
        <f t="shared" si="13"/>
        <v>7.48</v>
      </c>
      <c r="M138" s="495">
        <f t="shared" si="13"/>
        <v>27.6</v>
      </c>
      <c r="N138" s="496">
        <f t="shared" si="13"/>
        <v>27.5</v>
      </c>
      <c r="O138" s="627">
        <f t="shared" si="13"/>
        <v>104.7</v>
      </c>
      <c r="P138" s="511">
        <f t="shared" si="13"/>
        <v>108.1</v>
      </c>
      <c r="Q138" s="547">
        <f t="shared" si="13"/>
        <v>9.1999999999999993</v>
      </c>
      <c r="R138" s="513">
        <f t="shared" si="13"/>
        <v>200</v>
      </c>
      <c r="S138" s="514">
        <f t="shared" si="13"/>
        <v>0.05</v>
      </c>
      <c r="T138" s="515" t="str">
        <f t="shared" si="13"/>
        <v/>
      </c>
      <c r="U138" s="81"/>
      <c r="V138" s="752"/>
      <c r="W138" s="920"/>
      <c r="X138" s="753"/>
      <c r="Y138" s="753"/>
      <c r="Z138" s="754"/>
    </row>
    <row r="139" spans="1:26" s="1" customFormat="1" ht="13.5" customHeight="1" x14ac:dyDescent="0.2">
      <c r="A139" s="1065"/>
      <c r="B139" s="1052" t="s">
        <v>239</v>
      </c>
      <c r="C139" s="1052"/>
      <c r="D139" s="229"/>
      <c r="E139" s="230"/>
      <c r="F139" s="516">
        <f t="shared" ref="F139:S139" si="14">IF(COUNT(F107:F137)=0,"",MIN(F107:F137))</f>
        <v>23.2</v>
      </c>
      <c r="G139" s="11">
        <f t="shared" si="14"/>
        <v>25.1</v>
      </c>
      <c r="H139" s="219">
        <f t="shared" si="14"/>
        <v>25.4</v>
      </c>
      <c r="I139" s="12">
        <f t="shared" si="14"/>
        <v>0.9</v>
      </c>
      <c r="J139" s="221">
        <f t="shared" si="14"/>
        <v>0.2</v>
      </c>
      <c r="K139" s="11">
        <f t="shared" si="14"/>
        <v>7.44</v>
      </c>
      <c r="L139" s="219">
        <f t="shared" si="14"/>
        <v>7.31</v>
      </c>
      <c r="M139" s="12">
        <f t="shared" si="14"/>
        <v>25.6</v>
      </c>
      <c r="N139" s="221">
        <f t="shared" si="14"/>
        <v>25.8</v>
      </c>
      <c r="O139" s="635">
        <f t="shared" si="14"/>
        <v>97.8</v>
      </c>
      <c r="P139" s="518">
        <f t="shared" si="14"/>
        <v>97.2</v>
      </c>
      <c r="Q139" s="519">
        <f t="shared" si="14"/>
        <v>8.6</v>
      </c>
      <c r="R139" s="520">
        <f t="shared" si="14"/>
        <v>124</v>
      </c>
      <c r="S139" s="521">
        <f t="shared" si="14"/>
        <v>0</v>
      </c>
      <c r="T139" s="522"/>
      <c r="U139" s="81"/>
      <c r="V139" s="752"/>
      <c r="W139" s="920"/>
      <c r="X139" s="753"/>
      <c r="Y139" s="753"/>
      <c r="Z139" s="754"/>
    </row>
    <row r="140" spans="1:26" s="1" customFormat="1" ht="13.5" customHeight="1" x14ac:dyDescent="0.2">
      <c r="A140" s="1065"/>
      <c r="B140" s="1052" t="s">
        <v>240</v>
      </c>
      <c r="C140" s="1052"/>
      <c r="D140" s="229"/>
      <c r="E140" s="231"/>
      <c r="F140" s="523">
        <f t="shared" ref="F140:S140" si="15">IF(COUNT(F107:F137)=0,"",AVERAGE(F107:F137))</f>
        <v>30.416129032258066</v>
      </c>
      <c r="G140" s="307">
        <f t="shared" si="15"/>
        <v>26.364516129032257</v>
      </c>
      <c r="H140" s="539">
        <f t="shared" si="15"/>
        <v>26.70322580645162</v>
      </c>
      <c r="I140" s="540">
        <f t="shared" si="15"/>
        <v>1.8838709677419354</v>
      </c>
      <c r="J140" s="541">
        <f t="shared" si="15"/>
        <v>0.62580645161290316</v>
      </c>
      <c r="K140" s="307">
        <f t="shared" si="15"/>
        <v>7.5364516129032264</v>
      </c>
      <c r="L140" s="539">
        <f t="shared" si="15"/>
        <v>7.4090322580645154</v>
      </c>
      <c r="M140" s="540">
        <f t="shared" si="15"/>
        <v>26.467741935483879</v>
      </c>
      <c r="N140" s="541">
        <f t="shared" si="15"/>
        <v>26.409677419354828</v>
      </c>
      <c r="O140" s="677">
        <f t="shared" si="15"/>
        <v>100.88636363636364</v>
      </c>
      <c r="P140" s="763">
        <f t="shared" si="15"/>
        <v>102.32272727272726</v>
      </c>
      <c r="Q140" s="549">
        <f t="shared" si="15"/>
        <v>8.8863636363636331</v>
      </c>
      <c r="R140" s="550">
        <f t="shared" si="15"/>
        <v>158.5</v>
      </c>
      <c r="S140" s="551">
        <f t="shared" si="15"/>
        <v>9.5454545454545462E-3</v>
      </c>
      <c r="T140" s="552"/>
      <c r="U140" s="81"/>
      <c r="V140" s="752"/>
      <c r="W140" s="920"/>
      <c r="X140" s="753"/>
      <c r="Y140" s="753"/>
      <c r="Z140" s="754"/>
    </row>
    <row r="141" spans="1:26" s="1" customFormat="1" ht="13.5" customHeight="1" x14ac:dyDescent="0.2">
      <c r="A141" s="1065"/>
      <c r="B141" s="1053" t="s">
        <v>241</v>
      </c>
      <c r="C141" s="1053"/>
      <c r="D141" s="525"/>
      <c r="E141" s="526">
        <f>SUM(E107:E137)</f>
        <v>94.5</v>
      </c>
      <c r="F141" s="232"/>
      <c r="G141" s="232"/>
      <c r="H141" s="390"/>
      <c r="I141" s="232"/>
      <c r="J141" s="390"/>
      <c r="K141" s="528"/>
      <c r="L141" s="529"/>
      <c r="M141" s="553"/>
      <c r="N141" s="554"/>
      <c r="O141" s="662"/>
      <c r="P141" s="533"/>
      <c r="Q141" s="556"/>
      <c r="R141" s="234"/>
      <c r="S141" s="235"/>
      <c r="T141" s="764">
        <f>SUM(T107:T137)</f>
        <v>0</v>
      </c>
      <c r="U141" s="81"/>
      <c r="V141" s="617"/>
      <c r="W141" s="923"/>
      <c r="X141" s="618"/>
      <c r="Y141" s="618"/>
      <c r="Z141" s="334"/>
    </row>
    <row r="142" spans="1:26" ht="13.5" customHeight="1" x14ac:dyDescent="0.2">
      <c r="A142" s="1103" t="s">
        <v>214</v>
      </c>
      <c r="B142" s="391">
        <f>南八幡!B142</f>
        <v>45870</v>
      </c>
      <c r="C142" s="434" t="str">
        <f>IF(B142="","",IF(WEEKDAY(B142)=1,"(日)",IF(WEEKDAY(B142)=2,"(月)",IF(WEEKDAY(B142)=3,"(火)",IF(WEEKDAY(B142)=4,"(水)",IF(WEEKDAY(B142)=5,"(木)",IF(WEEKDAY(B142)=6,"(金)","(土)")))))))</f>
        <v>(金)</v>
      </c>
      <c r="D142" s="558" t="s">
        <v>406</v>
      </c>
      <c r="E142" s="493">
        <v>37.5</v>
      </c>
      <c r="F142" s="494">
        <v>23.9</v>
      </c>
      <c r="G142" s="10">
        <v>27.4</v>
      </c>
      <c r="H142" s="496">
        <v>27.5</v>
      </c>
      <c r="I142" s="495">
        <v>1.5</v>
      </c>
      <c r="J142" s="218">
        <v>0.9</v>
      </c>
      <c r="K142" s="10">
        <v>7.51</v>
      </c>
      <c r="L142" s="218">
        <v>7.37</v>
      </c>
      <c r="M142" s="495">
        <v>26.9</v>
      </c>
      <c r="N142" s="496">
        <v>26.6</v>
      </c>
      <c r="O142" s="627">
        <v>98.9</v>
      </c>
      <c r="P142" s="511">
        <v>104.5</v>
      </c>
      <c r="Q142" s="547">
        <v>9</v>
      </c>
      <c r="R142" s="501">
        <v>187</v>
      </c>
      <c r="S142" s="559">
        <v>7.0000000000000007E-2</v>
      </c>
      <c r="T142" s="761"/>
      <c r="U142" s="80"/>
      <c r="V142" s="397" t="s">
        <v>284</v>
      </c>
      <c r="W142" s="429"/>
      <c r="X142" s="399">
        <v>45876</v>
      </c>
      <c r="Y142" s="430"/>
      <c r="Z142" s="431"/>
    </row>
    <row r="143" spans="1:26" x14ac:dyDescent="0.2">
      <c r="A143" s="1103"/>
      <c r="B143" s="330">
        <f>南八幡!B143</f>
        <v>45871</v>
      </c>
      <c r="C143" s="434" t="str">
        <f t="shared" ref="C143:C172" si="16">IF(B143="","",IF(WEEKDAY(B143)=1,"(日)",IF(WEEKDAY(B143)=2,"(月)",IF(WEEKDAY(B143)=3,"(火)",IF(WEEKDAY(B143)=4,"(水)",IF(WEEKDAY(B143)=5,"(木)",IF(WEEKDAY(B143)=6,"(金)","(土)")))))))</f>
        <v>(土)</v>
      </c>
      <c r="D143" s="560" t="s">
        <v>406</v>
      </c>
      <c r="E143" s="503">
        <v>12.5</v>
      </c>
      <c r="F143" s="504">
        <v>29.6</v>
      </c>
      <c r="G143" s="11">
        <v>27.4</v>
      </c>
      <c r="H143" s="221">
        <v>27.5</v>
      </c>
      <c r="I143" s="12">
        <v>2.1</v>
      </c>
      <c r="J143" s="219">
        <v>1.2</v>
      </c>
      <c r="K143" s="11">
        <v>7.54</v>
      </c>
      <c r="L143" s="219">
        <v>7.38</v>
      </c>
      <c r="M143" s="12">
        <v>27.2</v>
      </c>
      <c r="N143" s="221">
        <v>27</v>
      </c>
      <c r="O143" s="635" t="s">
        <v>24</v>
      </c>
      <c r="P143" s="518" t="s">
        <v>24</v>
      </c>
      <c r="Q143" s="561" t="s">
        <v>24</v>
      </c>
      <c r="R143" s="507" t="s">
        <v>24</v>
      </c>
      <c r="S143" s="562" t="s">
        <v>24</v>
      </c>
      <c r="T143" s="593"/>
      <c r="U143" s="80"/>
      <c r="V143" s="345" t="s">
        <v>2</v>
      </c>
      <c r="W143" s="346" t="s">
        <v>303</v>
      </c>
      <c r="X143" s="372">
        <v>32.799999999999997</v>
      </c>
      <c r="Y143" s="357"/>
      <c r="Z143" s="350"/>
    </row>
    <row r="144" spans="1:26" x14ac:dyDescent="0.2">
      <c r="A144" s="1103"/>
      <c r="B144" s="330">
        <f>南八幡!B144</f>
        <v>45872</v>
      </c>
      <c r="C144" s="434" t="str">
        <f t="shared" si="16"/>
        <v>(日)</v>
      </c>
      <c r="D144" s="560" t="s">
        <v>405</v>
      </c>
      <c r="E144" s="503" t="s">
        <v>24</v>
      </c>
      <c r="F144" s="504">
        <v>30.6</v>
      </c>
      <c r="G144" s="11">
        <v>27.3</v>
      </c>
      <c r="H144" s="221">
        <v>27.5</v>
      </c>
      <c r="I144" s="12">
        <v>3.9</v>
      </c>
      <c r="J144" s="219">
        <v>1.4</v>
      </c>
      <c r="K144" s="11">
        <v>7.51</v>
      </c>
      <c r="L144" s="219">
        <v>7.37</v>
      </c>
      <c r="M144" s="12">
        <v>26.4</v>
      </c>
      <c r="N144" s="221">
        <v>26.7</v>
      </c>
      <c r="O144" s="635" t="s">
        <v>24</v>
      </c>
      <c r="P144" s="518" t="s">
        <v>24</v>
      </c>
      <c r="Q144" s="561" t="s">
        <v>24</v>
      </c>
      <c r="R144" s="507" t="s">
        <v>24</v>
      </c>
      <c r="S144" s="562" t="s">
        <v>24</v>
      </c>
      <c r="T144" s="593"/>
      <c r="U144" s="80"/>
      <c r="V144" s="4" t="s">
        <v>19</v>
      </c>
      <c r="W144" s="5" t="s">
        <v>20</v>
      </c>
      <c r="X144" s="40" t="s">
        <v>21</v>
      </c>
      <c r="Y144" s="241" t="s">
        <v>22</v>
      </c>
      <c r="Z144" s="238" t="s">
        <v>276</v>
      </c>
    </row>
    <row r="145" spans="1:26" x14ac:dyDescent="0.2">
      <c r="A145" s="1103"/>
      <c r="B145" s="330">
        <f>南八幡!B145</f>
        <v>45873</v>
      </c>
      <c r="C145" s="434" t="str">
        <f t="shared" si="16"/>
        <v>(月)</v>
      </c>
      <c r="D145" s="560" t="s">
        <v>405</v>
      </c>
      <c r="E145" s="503" t="s">
        <v>24</v>
      </c>
      <c r="F145" s="504">
        <v>33.799999999999997</v>
      </c>
      <c r="G145" s="11">
        <v>27.2</v>
      </c>
      <c r="H145" s="221">
        <v>27.7</v>
      </c>
      <c r="I145" s="12">
        <v>4</v>
      </c>
      <c r="J145" s="219">
        <v>1.1000000000000001</v>
      </c>
      <c r="K145" s="11">
        <v>7.5</v>
      </c>
      <c r="L145" s="219">
        <v>7.38</v>
      </c>
      <c r="M145" s="12">
        <v>26</v>
      </c>
      <c r="N145" s="221">
        <v>26</v>
      </c>
      <c r="O145" s="635">
        <v>97.8</v>
      </c>
      <c r="P145" s="518">
        <v>101.3</v>
      </c>
      <c r="Q145" s="561">
        <v>8.6</v>
      </c>
      <c r="R145" s="507">
        <v>154</v>
      </c>
      <c r="S145" s="562">
        <v>7.0000000000000007E-2</v>
      </c>
      <c r="T145" s="593"/>
      <c r="U145" s="80"/>
      <c r="V145" s="2" t="s">
        <v>182</v>
      </c>
      <c r="W145" s="398" t="s">
        <v>11</v>
      </c>
      <c r="X145" s="299">
        <v>27.8</v>
      </c>
      <c r="Y145" s="242">
        <v>28.1</v>
      </c>
      <c r="Z145" s="275">
        <v>31.2</v>
      </c>
    </row>
    <row r="146" spans="1:26" x14ac:dyDescent="0.2">
      <c r="A146" s="1103"/>
      <c r="B146" s="330">
        <f>南八幡!B146</f>
        <v>45874</v>
      </c>
      <c r="C146" s="434" t="str">
        <f t="shared" si="16"/>
        <v>(火)</v>
      </c>
      <c r="D146" s="560" t="s">
        <v>405</v>
      </c>
      <c r="E146" s="503" t="s">
        <v>24</v>
      </c>
      <c r="F146" s="504">
        <v>33.5</v>
      </c>
      <c r="G146" s="11">
        <v>27.4</v>
      </c>
      <c r="H146" s="221">
        <v>27.8</v>
      </c>
      <c r="I146" s="12">
        <v>3.4</v>
      </c>
      <c r="J146" s="219">
        <v>1</v>
      </c>
      <c r="K146" s="11">
        <v>7.53</v>
      </c>
      <c r="L146" s="219">
        <v>7.36</v>
      </c>
      <c r="M146" s="12">
        <v>25.8</v>
      </c>
      <c r="N146" s="221">
        <v>25.9</v>
      </c>
      <c r="O146" s="635">
        <v>95.8</v>
      </c>
      <c r="P146" s="518">
        <v>99.6</v>
      </c>
      <c r="Q146" s="561">
        <v>8.6</v>
      </c>
      <c r="R146" s="507">
        <v>198</v>
      </c>
      <c r="S146" s="562">
        <v>0.05</v>
      </c>
      <c r="T146" s="593"/>
      <c r="U146" s="80"/>
      <c r="V146" s="3" t="s">
        <v>183</v>
      </c>
      <c r="W146" s="921" t="s">
        <v>184</v>
      </c>
      <c r="X146" s="300">
        <v>2.6</v>
      </c>
      <c r="Y146" s="243">
        <v>0.7</v>
      </c>
      <c r="Z146" s="249">
        <v>7.8</v>
      </c>
    </row>
    <row r="147" spans="1:26" x14ac:dyDescent="0.2">
      <c r="A147" s="1103"/>
      <c r="B147" s="330">
        <f>南八幡!B147</f>
        <v>45875</v>
      </c>
      <c r="C147" s="434" t="str">
        <f t="shared" si="16"/>
        <v>(水)</v>
      </c>
      <c r="D147" s="560" t="s">
        <v>405</v>
      </c>
      <c r="E147" s="503" t="s">
        <v>24</v>
      </c>
      <c r="F147" s="504">
        <v>35.1</v>
      </c>
      <c r="G147" s="11">
        <v>27.7</v>
      </c>
      <c r="H147" s="221">
        <v>28.1</v>
      </c>
      <c r="I147" s="12">
        <v>3.1</v>
      </c>
      <c r="J147" s="219">
        <v>0.8</v>
      </c>
      <c r="K147" s="11">
        <v>7.56</v>
      </c>
      <c r="L147" s="219">
        <v>7.45</v>
      </c>
      <c r="M147" s="12">
        <v>25.5</v>
      </c>
      <c r="N147" s="221">
        <v>25.5</v>
      </c>
      <c r="O147" s="635">
        <v>96.1</v>
      </c>
      <c r="P147" s="518">
        <v>96.2</v>
      </c>
      <c r="Q147" s="561">
        <v>8.5</v>
      </c>
      <c r="R147" s="507">
        <v>195</v>
      </c>
      <c r="S147" s="562">
        <v>0.06</v>
      </c>
      <c r="T147" s="593"/>
      <c r="U147" s="80"/>
      <c r="V147" s="3" t="s">
        <v>12</v>
      </c>
      <c r="W147" s="921"/>
      <c r="X147" s="300">
        <v>7.58</v>
      </c>
      <c r="Y147" s="243">
        <v>7.43</v>
      </c>
      <c r="Z147" s="249">
        <v>9.2100000000000009</v>
      </c>
    </row>
    <row r="148" spans="1:26" x14ac:dyDescent="0.2">
      <c r="A148" s="1103"/>
      <c r="B148" s="330">
        <f>南八幡!B148</f>
        <v>45876</v>
      </c>
      <c r="C148" s="434" t="str">
        <f t="shared" si="16"/>
        <v>(木)</v>
      </c>
      <c r="D148" s="560" t="s">
        <v>406</v>
      </c>
      <c r="E148" s="503" t="s">
        <v>24</v>
      </c>
      <c r="F148" s="504">
        <v>32.799999999999997</v>
      </c>
      <c r="G148" s="11">
        <v>27.8</v>
      </c>
      <c r="H148" s="221">
        <v>28.1</v>
      </c>
      <c r="I148" s="12">
        <v>2.6</v>
      </c>
      <c r="J148" s="219">
        <v>0.7</v>
      </c>
      <c r="K148" s="11">
        <v>7.58</v>
      </c>
      <c r="L148" s="219">
        <v>7.43</v>
      </c>
      <c r="M148" s="12">
        <v>25.4</v>
      </c>
      <c r="N148" s="221">
        <v>25.5</v>
      </c>
      <c r="O148" s="635">
        <v>96.3</v>
      </c>
      <c r="P148" s="518">
        <v>94.4</v>
      </c>
      <c r="Q148" s="561">
        <v>8.6</v>
      </c>
      <c r="R148" s="507">
        <v>196</v>
      </c>
      <c r="S148" s="562">
        <v>0.06</v>
      </c>
      <c r="T148" s="593"/>
      <c r="U148" s="80"/>
      <c r="V148" s="3" t="s">
        <v>185</v>
      </c>
      <c r="W148" s="921" t="s">
        <v>13</v>
      </c>
      <c r="X148" s="300">
        <v>25.4</v>
      </c>
      <c r="Y148" s="243">
        <v>25.5</v>
      </c>
      <c r="Z148" s="249">
        <v>26.1</v>
      </c>
    </row>
    <row r="149" spans="1:26" x14ac:dyDescent="0.2">
      <c r="A149" s="1103"/>
      <c r="B149" s="330">
        <f>南八幡!B149</f>
        <v>45877</v>
      </c>
      <c r="C149" s="434" t="str">
        <f t="shared" si="16"/>
        <v>(金)</v>
      </c>
      <c r="D149" s="560" t="s">
        <v>405</v>
      </c>
      <c r="E149" s="503" t="s">
        <v>24</v>
      </c>
      <c r="F149" s="504">
        <v>32.799999999999997</v>
      </c>
      <c r="G149" s="11">
        <v>27.9</v>
      </c>
      <c r="H149" s="221">
        <v>28.2</v>
      </c>
      <c r="I149" s="12">
        <v>2.2999999999999998</v>
      </c>
      <c r="J149" s="219">
        <v>0.6</v>
      </c>
      <c r="K149" s="11">
        <v>7.56</v>
      </c>
      <c r="L149" s="219">
        <v>7.44</v>
      </c>
      <c r="M149" s="12">
        <v>25.5</v>
      </c>
      <c r="N149" s="221">
        <v>25.5</v>
      </c>
      <c r="O149" s="635">
        <v>96.7</v>
      </c>
      <c r="P149" s="518">
        <v>94.8</v>
      </c>
      <c r="Q149" s="561">
        <v>8.6999999999999993</v>
      </c>
      <c r="R149" s="507">
        <v>207</v>
      </c>
      <c r="S149" s="562">
        <v>0.04</v>
      </c>
      <c r="T149" s="593"/>
      <c r="U149" s="80"/>
      <c r="V149" s="3" t="s">
        <v>186</v>
      </c>
      <c r="W149" s="921" t="s">
        <v>311</v>
      </c>
      <c r="X149" s="278">
        <v>95.6</v>
      </c>
      <c r="Y149" s="244">
        <v>96.3</v>
      </c>
      <c r="Z149" s="253">
        <v>101.8</v>
      </c>
    </row>
    <row r="150" spans="1:26" x14ac:dyDescent="0.2">
      <c r="A150" s="1103"/>
      <c r="B150" s="330">
        <f>南八幡!B150</f>
        <v>45878</v>
      </c>
      <c r="C150" s="434" t="str">
        <f t="shared" si="16"/>
        <v>(土)</v>
      </c>
      <c r="D150" s="560" t="s">
        <v>405</v>
      </c>
      <c r="E150" s="503">
        <v>3</v>
      </c>
      <c r="F150" s="504">
        <v>30.6</v>
      </c>
      <c r="G150" s="11">
        <v>28</v>
      </c>
      <c r="H150" s="221">
        <v>28.3</v>
      </c>
      <c r="I150" s="12">
        <v>1.8</v>
      </c>
      <c r="J150" s="219">
        <v>0.6</v>
      </c>
      <c r="K150" s="11">
        <v>7.58</v>
      </c>
      <c r="L150" s="219">
        <v>7.42</v>
      </c>
      <c r="M150" s="12">
        <v>25.2</v>
      </c>
      <c r="N150" s="221">
        <v>25.4</v>
      </c>
      <c r="O150" s="635" t="s">
        <v>24</v>
      </c>
      <c r="P150" s="518" t="s">
        <v>24</v>
      </c>
      <c r="Q150" s="561" t="s">
        <v>24</v>
      </c>
      <c r="R150" s="507" t="s">
        <v>24</v>
      </c>
      <c r="S150" s="562" t="s">
        <v>24</v>
      </c>
      <c r="T150" s="593"/>
      <c r="U150" s="80"/>
      <c r="V150" s="3" t="s">
        <v>187</v>
      </c>
      <c r="W150" s="921" t="s">
        <v>311</v>
      </c>
      <c r="X150" s="278">
        <v>95.6</v>
      </c>
      <c r="Y150" s="244">
        <v>94.4</v>
      </c>
      <c r="Z150" s="253">
        <v>100.7</v>
      </c>
    </row>
    <row r="151" spans="1:26" x14ac:dyDescent="0.2">
      <c r="A151" s="1103"/>
      <c r="B151" s="330">
        <f>南八幡!B151</f>
        <v>45879</v>
      </c>
      <c r="C151" s="434" t="str">
        <f t="shared" si="16"/>
        <v>(日)</v>
      </c>
      <c r="D151" s="560" t="s">
        <v>404</v>
      </c>
      <c r="E151" s="503">
        <v>14.5</v>
      </c>
      <c r="F151" s="504">
        <v>26.2</v>
      </c>
      <c r="G151" s="11">
        <v>28</v>
      </c>
      <c r="H151" s="221">
        <v>28.1</v>
      </c>
      <c r="I151" s="12">
        <v>1.6</v>
      </c>
      <c r="J151" s="219">
        <v>0.6</v>
      </c>
      <c r="K151" s="11">
        <v>7.59</v>
      </c>
      <c r="L151" s="219">
        <v>7.44</v>
      </c>
      <c r="M151" s="12">
        <v>24.9</v>
      </c>
      <c r="N151" s="221">
        <v>25.4</v>
      </c>
      <c r="O151" s="635" t="s">
        <v>24</v>
      </c>
      <c r="P151" s="518" t="s">
        <v>24</v>
      </c>
      <c r="Q151" s="561" t="s">
        <v>24</v>
      </c>
      <c r="R151" s="507" t="s">
        <v>24</v>
      </c>
      <c r="S151" s="562" t="s">
        <v>24</v>
      </c>
      <c r="T151" s="593"/>
      <c r="U151" s="80"/>
      <c r="V151" s="3" t="s">
        <v>188</v>
      </c>
      <c r="W151" s="921" t="s">
        <v>311</v>
      </c>
      <c r="X151" s="278">
        <v>62.6</v>
      </c>
      <c r="Y151" s="244">
        <v>63.2</v>
      </c>
      <c r="Z151" s="253">
        <v>71.400000000000006</v>
      </c>
    </row>
    <row r="152" spans="1:26" x14ac:dyDescent="0.2">
      <c r="A152" s="1103"/>
      <c r="B152" s="330">
        <f>南八幡!B152</f>
        <v>45880</v>
      </c>
      <c r="C152" s="434" t="str">
        <f t="shared" si="16"/>
        <v>(月)</v>
      </c>
      <c r="D152" s="560" t="s">
        <v>406</v>
      </c>
      <c r="E152" s="503">
        <v>2</v>
      </c>
      <c r="F152" s="504">
        <v>27.7</v>
      </c>
      <c r="G152" s="11">
        <v>28.2</v>
      </c>
      <c r="H152" s="221">
        <v>28.2</v>
      </c>
      <c r="I152" s="12">
        <v>2.7</v>
      </c>
      <c r="J152" s="219">
        <v>0.7</v>
      </c>
      <c r="K152" s="11">
        <v>7.68</v>
      </c>
      <c r="L152" s="219">
        <v>7.54</v>
      </c>
      <c r="M152" s="12">
        <v>25.4</v>
      </c>
      <c r="N152" s="221">
        <v>25.5</v>
      </c>
      <c r="O152" s="635" t="s">
        <v>24</v>
      </c>
      <c r="P152" s="518" t="s">
        <v>24</v>
      </c>
      <c r="Q152" s="561" t="s">
        <v>24</v>
      </c>
      <c r="R152" s="507" t="s">
        <v>24</v>
      </c>
      <c r="S152" s="562" t="s">
        <v>24</v>
      </c>
      <c r="T152" s="593"/>
      <c r="U152" s="80"/>
      <c r="V152" s="3" t="s">
        <v>189</v>
      </c>
      <c r="W152" s="921" t="s">
        <v>311</v>
      </c>
      <c r="X152" s="278">
        <v>33</v>
      </c>
      <c r="Y152" s="244">
        <v>31.2</v>
      </c>
      <c r="Z152" s="253">
        <v>29.3</v>
      </c>
    </row>
    <row r="153" spans="1:26" x14ac:dyDescent="0.2">
      <c r="A153" s="1103"/>
      <c r="B153" s="330">
        <f>南八幡!B153</f>
        <v>45881</v>
      </c>
      <c r="C153" s="434" t="str">
        <f t="shared" si="16"/>
        <v>(火)</v>
      </c>
      <c r="D153" s="560" t="s">
        <v>406</v>
      </c>
      <c r="E153" s="503" t="s">
        <v>24</v>
      </c>
      <c r="F153" s="504">
        <v>28.6</v>
      </c>
      <c r="G153" s="11">
        <v>28</v>
      </c>
      <c r="H153" s="221">
        <v>28.2</v>
      </c>
      <c r="I153" s="12">
        <v>4</v>
      </c>
      <c r="J153" s="219">
        <v>1.3</v>
      </c>
      <c r="K153" s="11">
        <v>7.88</v>
      </c>
      <c r="L153" s="219">
        <v>7.64</v>
      </c>
      <c r="M153" s="12">
        <v>25.3</v>
      </c>
      <c r="N153" s="221">
        <v>25.4</v>
      </c>
      <c r="O153" s="635">
        <v>95.6</v>
      </c>
      <c r="P153" s="518">
        <v>95.2</v>
      </c>
      <c r="Q153" s="561">
        <v>9.1999999999999993</v>
      </c>
      <c r="R153" s="507">
        <v>171</v>
      </c>
      <c r="S153" s="562">
        <v>0.04</v>
      </c>
      <c r="T153" s="593"/>
      <c r="U153" s="80"/>
      <c r="V153" s="3" t="s">
        <v>190</v>
      </c>
      <c r="W153" s="921" t="s">
        <v>311</v>
      </c>
      <c r="X153" s="247">
        <v>8.5</v>
      </c>
      <c r="Y153" s="245">
        <v>8.6</v>
      </c>
      <c r="Z153" s="276">
        <v>8.6</v>
      </c>
    </row>
    <row r="154" spans="1:26" x14ac:dyDescent="0.2">
      <c r="A154" s="1103"/>
      <c r="B154" s="330">
        <f>南八幡!B154</f>
        <v>45882</v>
      </c>
      <c r="C154" s="434" t="str">
        <f t="shared" si="16"/>
        <v>(水)</v>
      </c>
      <c r="D154" s="560" t="s">
        <v>406</v>
      </c>
      <c r="E154" s="503" t="s">
        <v>24</v>
      </c>
      <c r="F154" s="504">
        <v>29</v>
      </c>
      <c r="G154" s="11">
        <v>27.8</v>
      </c>
      <c r="H154" s="221">
        <v>28.1</v>
      </c>
      <c r="I154" s="12">
        <v>3.3</v>
      </c>
      <c r="J154" s="219">
        <v>1.2</v>
      </c>
      <c r="K154" s="11">
        <v>7.7</v>
      </c>
      <c r="L154" s="219">
        <v>7.56</v>
      </c>
      <c r="M154" s="12">
        <v>26.4</v>
      </c>
      <c r="N154" s="221">
        <v>26.2</v>
      </c>
      <c r="O154" s="635">
        <v>98.7</v>
      </c>
      <c r="P154" s="518">
        <v>98</v>
      </c>
      <c r="Q154" s="561">
        <v>9.3000000000000007</v>
      </c>
      <c r="R154" s="507">
        <v>194</v>
      </c>
      <c r="S154" s="562">
        <v>0.04</v>
      </c>
      <c r="T154" s="593"/>
      <c r="U154" s="80"/>
      <c r="V154" s="3" t="s">
        <v>191</v>
      </c>
      <c r="W154" s="921" t="s">
        <v>311</v>
      </c>
      <c r="X154" s="247">
        <v>168</v>
      </c>
      <c r="Y154" s="246">
        <v>196</v>
      </c>
      <c r="Z154" s="277">
        <v>180</v>
      </c>
    </row>
    <row r="155" spans="1:26" x14ac:dyDescent="0.2">
      <c r="A155" s="1103"/>
      <c r="B155" s="330">
        <f>南八幡!B155</f>
        <v>45883</v>
      </c>
      <c r="C155" s="434" t="str">
        <f t="shared" si="16"/>
        <v>(木)</v>
      </c>
      <c r="D155" s="560" t="s">
        <v>406</v>
      </c>
      <c r="E155" s="503" t="s">
        <v>24</v>
      </c>
      <c r="F155" s="504">
        <v>27.7</v>
      </c>
      <c r="G155" s="11">
        <v>27.7</v>
      </c>
      <c r="H155" s="221">
        <v>27.9</v>
      </c>
      <c r="I155" s="12">
        <v>3.1</v>
      </c>
      <c r="J155" s="219">
        <v>1.1000000000000001</v>
      </c>
      <c r="K155" s="11">
        <v>7.71</v>
      </c>
      <c r="L155" s="219">
        <v>7.55</v>
      </c>
      <c r="M155" s="12">
        <v>26.7</v>
      </c>
      <c r="N155" s="221">
        <v>26.7</v>
      </c>
      <c r="O155" s="635">
        <v>99.6</v>
      </c>
      <c r="P155" s="518">
        <v>101.7</v>
      </c>
      <c r="Q155" s="561">
        <v>9.3000000000000007</v>
      </c>
      <c r="R155" s="507">
        <v>187</v>
      </c>
      <c r="S155" s="562">
        <v>0.04</v>
      </c>
      <c r="T155" s="593"/>
      <c r="U155" s="80"/>
      <c r="V155" s="3" t="s">
        <v>192</v>
      </c>
      <c r="W155" s="921" t="s">
        <v>311</v>
      </c>
      <c r="X155" s="247">
        <v>0.1</v>
      </c>
      <c r="Y155" s="14">
        <v>0.06</v>
      </c>
      <c r="Z155" s="251">
        <v>0.22</v>
      </c>
    </row>
    <row r="156" spans="1:26" x14ac:dyDescent="0.2">
      <c r="A156" s="1103"/>
      <c r="B156" s="330">
        <f>南八幡!B156</f>
        <v>45884</v>
      </c>
      <c r="C156" s="434" t="str">
        <f t="shared" si="16"/>
        <v>(金)</v>
      </c>
      <c r="D156" s="560" t="s">
        <v>405</v>
      </c>
      <c r="E156" s="503" t="s">
        <v>24</v>
      </c>
      <c r="F156" s="504">
        <v>31.8</v>
      </c>
      <c r="G156" s="11">
        <v>27.7</v>
      </c>
      <c r="H156" s="221">
        <v>28</v>
      </c>
      <c r="I156" s="12">
        <v>2.8</v>
      </c>
      <c r="J156" s="219">
        <v>1.2</v>
      </c>
      <c r="K156" s="11">
        <v>7.66</v>
      </c>
      <c r="L156" s="219">
        <v>7.55</v>
      </c>
      <c r="M156" s="12">
        <v>26.9</v>
      </c>
      <c r="N156" s="221">
        <v>26.9</v>
      </c>
      <c r="O156" s="635">
        <v>103.4</v>
      </c>
      <c r="P156" s="518">
        <v>102.5</v>
      </c>
      <c r="Q156" s="561">
        <v>9.1999999999999993</v>
      </c>
      <c r="R156" s="507">
        <v>154</v>
      </c>
      <c r="S156" s="562">
        <v>0.04</v>
      </c>
      <c r="T156" s="593"/>
      <c r="U156" s="80"/>
      <c r="V156" s="3" t="s">
        <v>14</v>
      </c>
      <c r="W156" s="921" t="s">
        <v>311</v>
      </c>
      <c r="X156" s="247">
        <v>4.5999999999999996</v>
      </c>
      <c r="Y156" s="248">
        <v>4.2</v>
      </c>
      <c r="Z156" s="249">
        <v>7.4</v>
      </c>
    </row>
    <row r="157" spans="1:26" x14ac:dyDescent="0.2">
      <c r="A157" s="1103"/>
      <c r="B157" s="330">
        <f>南八幡!B157</f>
        <v>45885</v>
      </c>
      <c r="C157" s="434" t="str">
        <f t="shared" si="16"/>
        <v>(土)</v>
      </c>
      <c r="D157" s="560" t="s">
        <v>405</v>
      </c>
      <c r="E157" s="503" t="s">
        <v>24</v>
      </c>
      <c r="F157" s="504">
        <v>32.1</v>
      </c>
      <c r="G157" s="11">
        <v>27.7</v>
      </c>
      <c r="H157" s="221">
        <v>28</v>
      </c>
      <c r="I157" s="12">
        <v>1.7</v>
      </c>
      <c r="J157" s="219">
        <v>0.4</v>
      </c>
      <c r="K157" s="11">
        <v>7.59</v>
      </c>
      <c r="L157" s="219">
        <v>7.49</v>
      </c>
      <c r="M157" s="12">
        <v>26.5</v>
      </c>
      <c r="N157" s="221">
        <v>26.8</v>
      </c>
      <c r="O157" s="635" t="s">
        <v>24</v>
      </c>
      <c r="P157" s="518" t="s">
        <v>24</v>
      </c>
      <c r="Q157" s="561" t="s">
        <v>24</v>
      </c>
      <c r="R157" s="507" t="s">
        <v>24</v>
      </c>
      <c r="S157" s="562" t="s">
        <v>24</v>
      </c>
      <c r="T157" s="593"/>
      <c r="U157" s="80"/>
      <c r="V157" s="3" t="s">
        <v>15</v>
      </c>
      <c r="W157" s="921" t="s">
        <v>311</v>
      </c>
      <c r="X157" s="273">
        <v>2.6</v>
      </c>
      <c r="Y157" s="248">
        <v>1.5</v>
      </c>
      <c r="Z157" s="249">
        <v>5.6</v>
      </c>
    </row>
    <row r="158" spans="1:26" x14ac:dyDescent="0.2">
      <c r="A158" s="1103"/>
      <c r="B158" s="330">
        <f>南八幡!B158</f>
        <v>45886</v>
      </c>
      <c r="C158" s="434" t="str">
        <f t="shared" si="16"/>
        <v>(日)</v>
      </c>
      <c r="D158" s="560" t="s">
        <v>405</v>
      </c>
      <c r="E158" s="503" t="s">
        <v>24</v>
      </c>
      <c r="F158" s="504">
        <v>31.6</v>
      </c>
      <c r="G158" s="11">
        <v>27.8</v>
      </c>
      <c r="H158" s="221">
        <v>28.1</v>
      </c>
      <c r="I158" s="12">
        <v>1.8</v>
      </c>
      <c r="J158" s="219">
        <v>0.7</v>
      </c>
      <c r="K158" s="11">
        <v>7.54</v>
      </c>
      <c r="L158" s="219">
        <v>7.48</v>
      </c>
      <c r="M158" s="12">
        <v>26.2</v>
      </c>
      <c r="N158" s="221">
        <v>26.5</v>
      </c>
      <c r="O158" s="635" t="s">
        <v>24</v>
      </c>
      <c r="P158" s="518" t="s">
        <v>24</v>
      </c>
      <c r="Q158" s="561" t="s">
        <v>24</v>
      </c>
      <c r="R158" s="507" t="s">
        <v>24</v>
      </c>
      <c r="S158" s="562" t="s">
        <v>24</v>
      </c>
      <c r="T158" s="593"/>
      <c r="U158" s="80"/>
      <c r="V158" s="3" t="s">
        <v>193</v>
      </c>
      <c r="W158" s="921" t="s">
        <v>311</v>
      </c>
      <c r="X158" s="247">
        <v>0.8</v>
      </c>
      <c r="Y158" s="248">
        <v>1.5</v>
      </c>
      <c r="Z158" s="249">
        <v>16</v>
      </c>
    </row>
    <row r="159" spans="1:26" x14ac:dyDescent="0.2">
      <c r="A159" s="1103"/>
      <c r="B159" s="330">
        <f>南八幡!B159</f>
        <v>45887</v>
      </c>
      <c r="C159" s="434" t="str">
        <f t="shared" si="16"/>
        <v>(月)</v>
      </c>
      <c r="D159" s="560" t="s">
        <v>405</v>
      </c>
      <c r="E159" s="503" t="s">
        <v>24</v>
      </c>
      <c r="F159" s="504">
        <v>33.4</v>
      </c>
      <c r="G159" s="11">
        <v>27.8</v>
      </c>
      <c r="H159" s="221">
        <v>28.2</v>
      </c>
      <c r="I159" s="12">
        <v>2.4</v>
      </c>
      <c r="J159" s="219">
        <v>1.1000000000000001</v>
      </c>
      <c r="K159" s="11">
        <v>7.56</v>
      </c>
      <c r="L159" s="219">
        <v>7.49</v>
      </c>
      <c r="M159" s="12">
        <v>26.8</v>
      </c>
      <c r="N159" s="221">
        <v>26.8</v>
      </c>
      <c r="O159" s="635">
        <v>101.2</v>
      </c>
      <c r="P159" s="518">
        <v>100.9</v>
      </c>
      <c r="Q159" s="561">
        <v>9.1</v>
      </c>
      <c r="R159" s="507">
        <v>181</v>
      </c>
      <c r="S159" s="562">
        <v>0.06</v>
      </c>
      <c r="T159" s="593"/>
      <c r="U159" s="80"/>
      <c r="V159" s="3" t="s">
        <v>194</v>
      </c>
      <c r="W159" s="921" t="s">
        <v>311</v>
      </c>
      <c r="X159" s="263">
        <v>5.3999999999999999E-2</v>
      </c>
      <c r="Y159" s="250">
        <v>1.2999999999999999E-2</v>
      </c>
      <c r="Z159" s="251">
        <v>4.8000000000000001E-2</v>
      </c>
    </row>
    <row r="160" spans="1:26" x14ac:dyDescent="0.2">
      <c r="A160" s="1103"/>
      <c r="B160" s="330">
        <f>南八幡!B160</f>
        <v>45888</v>
      </c>
      <c r="C160" s="434" t="str">
        <f t="shared" si="16"/>
        <v>(火)</v>
      </c>
      <c r="D160" s="560" t="s">
        <v>405</v>
      </c>
      <c r="E160" s="503" t="s">
        <v>24</v>
      </c>
      <c r="F160" s="504">
        <v>32.4</v>
      </c>
      <c r="G160" s="11">
        <v>28.1</v>
      </c>
      <c r="H160" s="221">
        <v>28.3</v>
      </c>
      <c r="I160" s="12">
        <v>2.5</v>
      </c>
      <c r="J160" s="219">
        <v>1.3</v>
      </c>
      <c r="K160" s="11">
        <v>7.57</v>
      </c>
      <c r="L160" s="219">
        <v>7.51</v>
      </c>
      <c r="M160" s="12">
        <v>26.7</v>
      </c>
      <c r="N160" s="221">
        <v>26.6</v>
      </c>
      <c r="O160" s="635">
        <v>101.8</v>
      </c>
      <c r="P160" s="518">
        <v>100.7</v>
      </c>
      <c r="Q160" s="561">
        <v>9.1</v>
      </c>
      <c r="R160" s="507">
        <v>154</v>
      </c>
      <c r="S160" s="562">
        <v>0.04</v>
      </c>
      <c r="T160" s="593"/>
      <c r="U160" s="80"/>
      <c r="V160" s="3" t="s">
        <v>279</v>
      </c>
      <c r="W160" s="921" t="s">
        <v>311</v>
      </c>
      <c r="X160" s="247">
        <v>0.12</v>
      </c>
      <c r="Y160" s="250">
        <v>0.34</v>
      </c>
      <c r="Z160" s="251">
        <v>0.01</v>
      </c>
    </row>
    <row r="161" spans="1:26" x14ac:dyDescent="0.2">
      <c r="A161" s="1103"/>
      <c r="B161" s="330">
        <f>南八幡!B161</f>
        <v>45889</v>
      </c>
      <c r="C161" s="434" t="str">
        <f t="shared" si="16"/>
        <v>(水)</v>
      </c>
      <c r="D161" s="560" t="s">
        <v>405</v>
      </c>
      <c r="E161" s="503" t="s">
        <v>24</v>
      </c>
      <c r="F161" s="504">
        <v>32.799999999999997</v>
      </c>
      <c r="G161" s="11">
        <v>28</v>
      </c>
      <c r="H161" s="221">
        <v>28.4</v>
      </c>
      <c r="I161" s="12">
        <v>2.7</v>
      </c>
      <c r="J161" s="219">
        <v>1.5</v>
      </c>
      <c r="K161" s="11">
        <v>7.63</v>
      </c>
      <c r="L161" s="219">
        <v>7.56</v>
      </c>
      <c r="M161" s="12">
        <v>26.6</v>
      </c>
      <c r="N161" s="221">
        <v>26.8</v>
      </c>
      <c r="O161" s="635">
        <v>100.1</v>
      </c>
      <c r="P161" s="518">
        <v>99.6</v>
      </c>
      <c r="Q161" s="561">
        <v>9.1999999999999993</v>
      </c>
      <c r="R161" s="507">
        <v>157</v>
      </c>
      <c r="S161" s="562">
        <v>7.0000000000000007E-2</v>
      </c>
      <c r="T161" s="593"/>
      <c r="U161" s="80"/>
      <c r="V161" s="3" t="s">
        <v>195</v>
      </c>
      <c r="W161" s="921" t="s">
        <v>311</v>
      </c>
      <c r="X161" s="263">
        <v>0.83</v>
      </c>
      <c r="Y161" s="250">
        <v>0.78</v>
      </c>
      <c r="Z161" s="251">
        <v>1.35</v>
      </c>
    </row>
    <row r="162" spans="1:26" x14ac:dyDescent="0.2">
      <c r="A162" s="1103"/>
      <c r="B162" s="330">
        <f>南八幡!B162</f>
        <v>45890</v>
      </c>
      <c r="C162" s="434" t="str">
        <f t="shared" si="16"/>
        <v>(木)</v>
      </c>
      <c r="D162" s="560" t="s">
        <v>405</v>
      </c>
      <c r="E162" s="503" t="s">
        <v>24</v>
      </c>
      <c r="F162" s="504">
        <v>33.799999999999997</v>
      </c>
      <c r="G162" s="11">
        <v>28.1</v>
      </c>
      <c r="H162" s="221">
        <v>28.5</v>
      </c>
      <c r="I162" s="12">
        <v>1.9</v>
      </c>
      <c r="J162" s="219">
        <v>1.1000000000000001</v>
      </c>
      <c r="K162" s="11">
        <v>7.62</v>
      </c>
      <c r="L162" s="219">
        <v>7.6</v>
      </c>
      <c r="M162" s="12">
        <v>26.9</v>
      </c>
      <c r="N162" s="221">
        <v>27</v>
      </c>
      <c r="O162" s="635">
        <v>102.1</v>
      </c>
      <c r="P162" s="518">
        <v>100.5</v>
      </c>
      <c r="Q162" s="561">
        <v>9.4</v>
      </c>
      <c r="R162" s="507">
        <v>153</v>
      </c>
      <c r="S162" s="562">
        <v>0.03</v>
      </c>
      <c r="T162" s="593"/>
      <c r="U162" s="80"/>
      <c r="V162" s="3" t="s">
        <v>196</v>
      </c>
      <c r="W162" s="921" t="s">
        <v>311</v>
      </c>
      <c r="X162" s="263">
        <v>8.6999999999999994E-2</v>
      </c>
      <c r="Y162" s="250">
        <v>8.5000000000000006E-2</v>
      </c>
      <c r="Z162" s="251">
        <v>0.16500000000000001</v>
      </c>
    </row>
    <row r="163" spans="1:26" x14ac:dyDescent="0.2">
      <c r="A163" s="1103"/>
      <c r="B163" s="330">
        <f>南八幡!B163</f>
        <v>45891</v>
      </c>
      <c r="C163" s="434" t="str">
        <f t="shared" si="16"/>
        <v>(金)</v>
      </c>
      <c r="D163" s="560" t="s">
        <v>405</v>
      </c>
      <c r="E163" s="503">
        <v>13</v>
      </c>
      <c r="F163" s="504">
        <v>31.7</v>
      </c>
      <c r="G163" s="11">
        <v>28.3</v>
      </c>
      <c r="H163" s="221">
        <v>28.6</v>
      </c>
      <c r="I163" s="12">
        <v>2.7</v>
      </c>
      <c r="J163" s="219">
        <v>1.9</v>
      </c>
      <c r="K163" s="11">
        <v>7.68</v>
      </c>
      <c r="L163" s="219">
        <v>7.63</v>
      </c>
      <c r="M163" s="12">
        <v>27.1</v>
      </c>
      <c r="N163" s="221">
        <v>27.2</v>
      </c>
      <c r="O163" s="635">
        <v>104.5</v>
      </c>
      <c r="P163" s="518">
        <v>99.6</v>
      </c>
      <c r="Q163" s="561">
        <v>9.3000000000000007</v>
      </c>
      <c r="R163" s="507">
        <v>173</v>
      </c>
      <c r="S163" s="562">
        <v>0.04</v>
      </c>
      <c r="T163" s="593"/>
      <c r="U163" s="80"/>
      <c r="V163" s="3" t="s">
        <v>197</v>
      </c>
      <c r="W163" s="921" t="s">
        <v>311</v>
      </c>
      <c r="X163" s="273">
        <v>16.399999999999999</v>
      </c>
      <c r="Y163" s="248">
        <v>16.3</v>
      </c>
      <c r="Z163" s="249">
        <v>18</v>
      </c>
    </row>
    <row r="164" spans="1:26" x14ac:dyDescent="0.2">
      <c r="A164" s="1103"/>
      <c r="B164" s="330">
        <f>南八幡!B164</f>
        <v>45892</v>
      </c>
      <c r="C164" s="434" t="str">
        <f t="shared" si="16"/>
        <v>(土)</v>
      </c>
      <c r="D164" s="560" t="s">
        <v>405</v>
      </c>
      <c r="E164" s="503" t="s">
        <v>24</v>
      </c>
      <c r="F164" s="504">
        <v>32.1</v>
      </c>
      <c r="G164" s="11">
        <v>28.3</v>
      </c>
      <c r="H164" s="221">
        <v>28.7</v>
      </c>
      <c r="I164" s="12">
        <v>1.7</v>
      </c>
      <c r="J164" s="219">
        <v>1</v>
      </c>
      <c r="K164" s="11">
        <v>7.7</v>
      </c>
      <c r="L164" s="219">
        <v>7.65</v>
      </c>
      <c r="M164" s="12">
        <v>27.3</v>
      </c>
      <c r="N164" s="221">
        <v>27.4</v>
      </c>
      <c r="O164" s="635" t="s">
        <v>24</v>
      </c>
      <c r="P164" s="518" t="s">
        <v>24</v>
      </c>
      <c r="Q164" s="561" t="s">
        <v>24</v>
      </c>
      <c r="R164" s="507" t="s">
        <v>24</v>
      </c>
      <c r="S164" s="562" t="s">
        <v>24</v>
      </c>
      <c r="T164" s="593"/>
      <c r="U164" s="80"/>
      <c r="V164" s="3" t="s">
        <v>17</v>
      </c>
      <c r="W164" s="921" t="s">
        <v>311</v>
      </c>
      <c r="X164" s="247">
        <v>24.5</v>
      </c>
      <c r="Y164" s="248">
        <v>24.9</v>
      </c>
      <c r="Z164" s="249">
        <v>34.5</v>
      </c>
    </row>
    <row r="165" spans="1:26" x14ac:dyDescent="0.2">
      <c r="A165" s="1103"/>
      <c r="B165" s="330">
        <f>南八幡!B165</f>
        <v>45893</v>
      </c>
      <c r="C165" s="434" t="str">
        <f t="shared" si="16"/>
        <v>(日)</v>
      </c>
      <c r="D165" s="560" t="s">
        <v>405</v>
      </c>
      <c r="E165" s="503" t="s">
        <v>24</v>
      </c>
      <c r="F165" s="504">
        <v>32.799999999999997</v>
      </c>
      <c r="G165" s="11">
        <v>28.4</v>
      </c>
      <c r="H165" s="221">
        <v>28.8</v>
      </c>
      <c r="I165" s="12">
        <v>2</v>
      </c>
      <c r="J165" s="219">
        <v>1.3</v>
      </c>
      <c r="K165" s="11">
        <v>7.73</v>
      </c>
      <c r="L165" s="219">
        <v>7.64</v>
      </c>
      <c r="M165" s="12">
        <v>27.5</v>
      </c>
      <c r="N165" s="221">
        <v>27.4</v>
      </c>
      <c r="O165" s="635" t="s">
        <v>24</v>
      </c>
      <c r="P165" s="518" t="s">
        <v>24</v>
      </c>
      <c r="Q165" s="561" t="s">
        <v>24</v>
      </c>
      <c r="R165" s="507" t="s">
        <v>24</v>
      </c>
      <c r="S165" s="562" t="s">
        <v>24</v>
      </c>
      <c r="T165" s="593"/>
      <c r="U165" s="80"/>
      <c r="V165" s="3" t="s">
        <v>198</v>
      </c>
      <c r="W165" s="921" t="s">
        <v>184</v>
      </c>
      <c r="X165" s="247">
        <v>9</v>
      </c>
      <c r="Y165" s="252">
        <v>7</v>
      </c>
      <c r="Z165" s="253">
        <v>13</v>
      </c>
    </row>
    <row r="166" spans="1:26" x14ac:dyDescent="0.2">
      <c r="A166" s="1103"/>
      <c r="B166" s="330">
        <f>南八幡!B166</f>
        <v>45894</v>
      </c>
      <c r="C166" s="434" t="str">
        <f t="shared" si="16"/>
        <v>(月)</v>
      </c>
      <c r="D166" s="560" t="s">
        <v>406</v>
      </c>
      <c r="E166" s="503" t="s">
        <v>24</v>
      </c>
      <c r="F166" s="504">
        <v>32.6</v>
      </c>
      <c r="G166" s="11">
        <v>28.6</v>
      </c>
      <c r="H166" s="221">
        <v>28.9</v>
      </c>
      <c r="I166" s="12">
        <v>2.2999999999999998</v>
      </c>
      <c r="J166" s="219">
        <v>1.3</v>
      </c>
      <c r="K166" s="11">
        <v>7.72</v>
      </c>
      <c r="L166" s="219">
        <v>7.63</v>
      </c>
      <c r="M166" s="12">
        <v>27.3</v>
      </c>
      <c r="N166" s="221">
        <v>27.4</v>
      </c>
      <c r="O166" s="635">
        <v>110.5</v>
      </c>
      <c r="P166" s="518">
        <v>101.9</v>
      </c>
      <c r="Q166" s="561">
        <v>9.4</v>
      </c>
      <c r="R166" s="507">
        <v>205</v>
      </c>
      <c r="S166" s="562">
        <v>0.04</v>
      </c>
      <c r="T166" s="593"/>
      <c r="U166" s="80"/>
      <c r="V166" s="3" t="s">
        <v>199</v>
      </c>
      <c r="W166" s="921" t="s">
        <v>311</v>
      </c>
      <c r="X166" s="247">
        <v>2</v>
      </c>
      <c r="Y166" s="252">
        <v>1</v>
      </c>
      <c r="Z166" s="253">
        <v>12</v>
      </c>
    </row>
    <row r="167" spans="1:26" x14ac:dyDescent="0.2">
      <c r="A167" s="1103"/>
      <c r="B167" s="330">
        <f>南八幡!B167</f>
        <v>45895</v>
      </c>
      <c r="C167" s="434" t="str">
        <f t="shared" si="16"/>
        <v>(火)</v>
      </c>
      <c r="D167" s="560" t="s">
        <v>406</v>
      </c>
      <c r="E167" s="503" t="s">
        <v>24</v>
      </c>
      <c r="F167" s="504">
        <v>32.700000000000003</v>
      </c>
      <c r="G167" s="11">
        <v>28.6</v>
      </c>
      <c r="H167" s="221">
        <v>28.9</v>
      </c>
      <c r="I167" s="12">
        <v>2.4</v>
      </c>
      <c r="J167" s="219">
        <v>1.3</v>
      </c>
      <c r="K167" s="11">
        <v>7.72</v>
      </c>
      <c r="L167" s="219">
        <v>7.61</v>
      </c>
      <c r="M167" s="12">
        <v>27.9</v>
      </c>
      <c r="N167" s="221">
        <v>27.9</v>
      </c>
      <c r="O167" s="635">
        <v>110.3</v>
      </c>
      <c r="P167" s="518">
        <v>103.5</v>
      </c>
      <c r="Q167" s="561">
        <v>9.6999999999999993</v>
      </c>
      <c r="R167" s="507">
        <v>197</v>
      </c>
      <c r="S167" s="562">
        <v>0.05</v>
      </c>
      <c r="T167" s="593"/>
      <c r="U167" s="80"/>
      <c r="V167" s="3"/>
      <c r="W167" s="921"/>
      <c r="X167" s="292"/>
      <c r="Y167" s="293"/>
      <c r="Z167" s="294"/>
    </row>
    <row r="168" spans="1:26" x14ac:dyDescent="0.2">
      <c r="A168" s="1103"/>
      <c r="B168" s="330">
        <f>南八幡!B168</f>
        <v>45896</v>
      </c>
      <c r="C168" s="434" t="str">
        <f t="shared" si="16"/>
        <v>(水)</v>
      </c>
      <c r="D168" s="560" t="s">
        <v>405</v>
      </c>
      <c r="E168" s="503" t="s">
        <v>24</v>
      </c>
      <c r="F168" s="504">
        <v>32.5</v>
      </c>
      <c r="G168" s="11">
        <v>28.7</v>
      </c>
      <c r="H168" s="221">
        <v>29</v>
      </c>
      <c r="I168" s="12">
        <v>2.1</v>
      </c>
      <c r="J168" s="219">
        <v>1.1000000000000001</v>
      </c>
      <c r="K168" s="11">
        <v>7.75</v>
      </c>
      <c r="L168" s="219">
        <v>7.64</v>
      </c>
      <c r="M168" s="12">
        <v>27.8</v>
      </c>
      <c r="N168" s="221">
        <v>28</v>
      </c>
      <c r="O168" s="635">
        <v>110.7</v>
      </c>
      <c r="P168" s="518">
        <v>104.1</v>
      </c>
      <c r="Q168" s="561">
        <v>9.6</v>
      </c>
      <c r="R168" s="507">
        <v>194</v>
      </c>
      <c r="S168" s="562">
        <v>0.03</v>
      </c>
      <c r="T168" s="593"/>
      <c r="U168" s="80"/>
      <c r="V168" s="3"/>
      <c r="W168" s="921"/>
      <c r="X168" s="292"/>
      <c r="Y168" s="293"/>
      <c r="Z168" s="294"/>
    </row>
    <row r="169" spans="1:26" x14ac:dyDescent="0.2">
      <c r="A169" s="1103"/>
      <c r="B169" s="330">
        <f>南八幡!B169</f>
        <v>45897</v>
      </c>
      <c r="C169" s="434" t="str">
        <f t="shared" si="16"/>
        <v>(木)</v>
      </c>
      <c r="D169" s="560" t="s">
        <v>406</v>
      </c>
      <c r="E169" s="503" t="s">
        <v>24</v>
      </c>
      <c r="F169" s="504">
        <v>30.1</v>
      </c>
      <c r="G169" s="11">
        <v>28.8</v>
      </c>
      <c r="H169" s="221">
        <v>29</v>
      </c>
      <c r="I169" s="12">
        <v>2</v>
      </c>
      <c r="J169" s="219">
        <v>1</v>
      </c>
      <c r="K169" s="11">
        <v>7.82</v>
      </c>
      <c r="L169" s="219">
        <v>7.7</v>
      </c>
      <c r="M169" s="12">
        <v>27.9</v>
      </c>
      <c r="N169" s="221">
        <v>28.1</v>
      </c>
      <c r="O169" s="635">
        <v>112.3</v>
      </c>
      <c r="P169" s="518">
        <v>104.3</v>
      </c>
      <c r="Q169" s="561">
        <v>9.6</v>
      </c>
      <c r="R169" s="507">
        <v>186</v>
      </c>
      <c r="S169" s="562">
        <v>0.04</v>
      </c>
      <c r="T169" s="593"/>
      <c r="U169" s="80"/>
      <c r="V169" s="289"/>
      <c r="W169" s="346"/>
      <c r="X169" s="295"/>
      <c r="Y169" s="296"/>
      <c r="Z169" s="297"/>
    </row>
    <row r="170" spans="1:26" x14ac:dyDescent="0.2">
      <c r="A170" s="1103"/>
      <c r="B170" s="330">
        <f>南八幡!B170</f>
        <v>45898</v>
      </c>
      <c r="C170" s="434" t="str">
        <f t="shared" si="16"/>
        <v>(金)</v>
      </c>
      <c r="D170" s="560" t="s">
        <v>405</v>
      </c>
      <c r="E170" s="503" t="s">
        <v>24</v>
      </c>
      <c r="F170" s="504">
        <v>30.7</v>
      </c>
      <c r="G170" s="11">
        <v>28.9</v>
      </c>
      <c r="H170" s="221">
        <v>29.2</v>
      </c>
      <c r="I170" s="12">
        <v>3.5</v>
      </c>
      <c r="J170" s="219">
        <v>1.3</v>
      </c>
      <c r="K170" s="11">
        <v>7.87</v>
      </c>
      <c r="L170" s="219">
        <v>7.74</v>
      </c>
      <c r="M170" s="12">
        <v>28.3</v>
      </c>
      <c r="N170" s="221">
        <v>28.4</v>
      </c>
      <c r="O170" s="635">
        <v>113.2</v>
      </c>
      <c r="P170" s="518">
        <v>105.3</v>
      </c>
      <c r="Q170" s="561">
        <v>9.8000000000000007</v>
      </c>
      <c r="R170" s="507">
        <v>177</v>
      </c>
      <c r="S170" s="562">
        <v>0.04</v>
      </c>
      <c r="T170" s="593"/>
      <c r="U170" s="80"/>
      <c r="V170" s="9" t="s">
        <v>23</v>
      </c>
      <c r="W170" s="82" t="s">
        <v>24</v>
      </c>
      <c r="X170" s="1"/>
      <c r="Y170" s="1"/>
      <c r="Z170" s="335" t="s">
        <v>24</v>
      </c>
    </row>
    <row r="171" spans="1:26" x14ac:dyDescent="0.2">
      <c r="A171" s="1103"/>
      <c r="B171" s="330">
        <f>南八幡!B171</f>
        <v>45899</v>
      </c>
      <c r="C171" s="434" t="str">
        <f t="shared" si="16"/>
        <v>(土)</v>
      </c>
      <c r="D171" s="560" t="s">
        <v>405</v>
      </c>
      <c r="E171" s="503">
        <v>3.5</v>
      </c>
      <c r="F171" s="504">
        <v>32.700000000000003</v>
      </c>
      <c r="G171" s="11">
        <v>28.9</v>
      </c>
      <c r="H171" s="221">
        <v>29.3</v>
      </c>
      <c r="I171" s="12">
        <v>2.9</v>
      </c>
      <c r="J171" s="219">
        <v>1.1000000000000001</v>
      </c>
      <c r="K171" s="11">
        <v>7.92</v>
      </c>
      <c r="L171" s="219">
        <v>7.75</v>
      </c>
      <c r="M171" s="12">
        <v>28.1</v>
      </c>
      <c r="N171" s="221">
        <v>28.4</v>
      </c>
      <c r="O171" s="635" t="s">
        <v>24</v>
      </c>
      <c r="P171" s="518" t="s">
        <v>24</v>
      </c>
      <c r="Q171" s="561" t="s">
        <v>24</v>
      </c>
      <c r="R171" s="507" t="s">
        <v>24</v>
      </c>
      <c r="S171" s="562" t="s">
        <v>24</v>
      </c>
      <c r="T171" s="593"/>
      <c r="U171" s="80"/>
      <c r="V171" s="749" t="s">
        <v>300</v>
      </c>
      <c r="W171" s="750"/>
      <c r="X171" s="750"/>
      <c r="Y171" s="750"/>
      <c r="Z171" s="751"/>
    </row>
    <row r="172" spans="1:26" x14ac:dyDescent="0.2">
      <c r="A172" s="1103"/>
      <c r="B172" s="330">
        <f>南八幡!B172</f>
        <v>45900</v>
      </c>
      <c r="C172" s="434" t="str">
        <f t="shared" si="16"/>
        <v>(日)</v>
      </c>
      <c r="D172" s="573" t="s">
        <v>405</v>
      </c>
      <c r="E172" s="526" t="s">
        <v>24</v>
      </c>
      <c r="F172" s="564">
        <v>33.799999999999997</v>
      </c>
      <c r="G172" s="368">
        <v>29</v>
      </c>
      <c r="H172" s="298">
        <v>29.3</v>
      </c>
      <c r="I172" s="566">
        <v>3.2</v>
      </c>
      <c r="J172" s="565">
        <v>1</v>
      </c>
      <c r="K172" s="368">
        <v>7.97</v>
      </c>
      <c r="L172" s="298">
        <v>7.79</v>
      </c>
      <c r="M172" s="566">
        <v>28.6</v>
      </c>
      <c r="N172" s="565">
        <v>28.8</v>
      </c>
      <c r="O172" s="689" t="s">
        <v>24</v>
      </c>
      <c r="P172" s="765" t="s">
        <v>24</v>
      </c>
      <c r="Q172" s="568" t="s">
        <v>24</v>
      </c>
      <c r="R172" s="569" t="s">
        <v>24</v>
      </c>
      <c r="S172" s="570" t="s">
        <v>24</v>
      </c>
      <c r="T172" s="546"/>
      <c r="U172" s="80"/>
      <c r="V172" s="749" t="s">
        <v>334</v>
      </c>
      <c r="W172" s="750"/>
      <c r="X172" s="750"/>
      <c r="Y172" s="750"/>
      <c r="Z172" s="751"/>
    </row>
    <row r="173" spans="1:26" s="1" customFormat="1" ht="13.5" customHeight="1" x14ac:dyDescent="0.2">
      <c r="A173" s="1103"/>
      <c r="B173" s="1051" t="s">
        <v>238</v>
      </c>
      <c r="C173" s="1051"/>
      <c r="D173" s="508"/>
      <c r="E173" s="493">
        <f>MAX(E142:E172)</f>
        <v>37.5</v>
      </c>
      <c r="F173" s="509">
        <f t="shared" ref="F173:T173" si="17">IF(COUNT(F142:F172)=0,"",MAX(F142:F172))</f>
        <v>35.1</v>
      </c>
      <c r="G173" s="10">
        <f t="shared" si="17"/>
        <v>29</v>
      </c>
      <c r="H173" s="218">
        <f t="shared" si="17"/>
        <v>29.3</v>
      </c>
      <c r="I173" s="495">
        <f t="shared" si="17"/>
        <v>4</v>
      </c>
      <c r="J173" s="496">
        <f t="shared" si="17"/>
        <v>1.9</v>
      </c>
      <c r="K173" s="10">
        <f t="shared" si="17"/>
        <v>7.97</v>
      </c>
      <c r="L173" s="218">
        <f t="shared" si="17"/>
        <v>7.79</v>
      </c>
      <c r="M173" s="495">
        <f t="shared" si="17"/>
        <v>28.6</v>
      </c>
      <c r="N173" s="496">
        <f t="shared" si="17"/>
        <v>28.8</v>
      </c>
      <c r="O173" s="627">
        <f t="shared" si="17"/>
        <v>113.2</v>
      </c>
      <c r="P173" s="511">
        <f t="shared" si="17"/>
        <v>105.3</v>
      </c>
      <c r="Q173" s="547">
        <f t="shared" si="17"/>
        <v>9.8000000000000007</v>
      </c>
      <c r="R173" s="513">
        <f t="shared" si="17"/>
        <v>207</v>
      </c>
      <c r="S173" s="514">
        <f t="shared" si="17"/>
        <v>7.0000000000000007E-2</v>
      </c>
      <c r="T173" s="515" t="str">
        <f t="shared" si="17"/>
        <v/>
      </c>
      <c r="U173" s="81"/>
      <c r="V173" s="749"/>
      <c r="W173" s="920"/>
      <c r="X173" s="750"/>
      <c r="Y173" s="750"/>
      <c r="Z173" s="751"/>
    </row>
    <row r="174" spans="1:26" s="1" customFormat="1" ht="13.5" customHeight="1" x14ac:dyDescent="0.2">
      <c r="A174" s="1103"/>
      <c r="B174" s="1052" t="s">
        <v>239</v>
      </c>
      <c r="C174" s="1052"/>
      <c r="D174" s="229"/>
      <c r="E174" s="230"/>
      <c r="F174" s="516">
        <f t="shared" ref="F174:S174" si="18">IF(COUNT(F142:F172)=0,"",MIN(F142:F172))</f>
        <v>23.9</v>
      </c>
      <c r="G174" s="11">
        <f t="shared" si="18"/>
        <v>27.2</v>
      </c>
      <c r="H174" s="219">
        <f t="shared" si="18"/>
        <v>27.5</v>
      </c>
      <c r="I174" s="12">
        <f t="shared" si="18"/>
        <v>1.5</v>
      </c>
      <c r="J174" s="221">
        <f t="shared" si="18"/>
        <v>0.4</v>
      </c>
      <c r="K174" s="11">
        <f t="shared" si="18"/>
        <v>7.5</v>
      </c>
      <c r="L174" s="219">
        <f t="shared" si="18"/>
        <v>7.36</v>
      </c>
      <c r="M174" s="12">
        <f t="shared" si="18"/>
        <v>24.9</v>
      </c>
      <c r="N174" s="221">
        <f t="shared" si="18"/>
        <v>25.4</v>
      </c>
      <c r="O174" s="635">
        <f t="shared" si="18"/>
        <v>95.6</v>
      </c>
      <c r="P174" s="518">
        <f t="shared" si="18"/>
        <v>94.4</v>
      </c>
      <c r="Q174" s="519">
        <f t="shared" si="18"/>
        <v>8.5</v>
      </c>
      <c r="R174" s="520">
        <f t="shared" si="18"/>
        <v>153</v>
      </c>
      <c r="S174" s="521">
        <f t="shared" si="18"/>
        <v>0.03</v>
      </c>
      <c r="T174" s="522"/>
      <c r="U174" s="81"/>
      <c r="V174" s="752"/>
      <c r="W174" s="920"/>
      <c r="X174" s="753"/>
      <c r="Y174" s="753"/>
      <c r="Z174" s="754"/>
    </row>
    <row r="175" spans="1:26" s="1" customFormat="1" ht="13.5" customHeight="1" x14ac:dyDescent="0.2">
      <c r="A175" s="1103"/>
      <c r="B175" s="1052" t="s">
        <v>240</v>
      </c>
      <c r="C175" s="1052"/>
      <c r="D175" s="229"/>
      <c r="E175" s="231"/>
      <c r="F175" s="523">
        <f t="shared" ref="F175:S175" si="19">IF(COUNT(F142:F172)=0,"",AVERAGE(F142:F172))</f>
        <v>31.338709677419356</v>
      </c>
      <c r="G175" s="307">
        <f t="shared" si="19"/>
        <v>28.048387096774189</v>
      </c>
      <c r="H175" s="539">
        <f t="shared" si="19"/>
        <v>28.335483870967739</v>
      </c>
      <c r="I175" s="540">
        <f t="shared" si="19"/>
        <v>2.5806451612903225</v>
      </c>
      <c r="J175" s="541">
        <f t="shared" si="19"/>
        <v>1.0580645161290323</v>
      </c>
      <c r="K175" s="307">
        <f t="shared" si="19"/>
        <v>7.6606451612903212</v>
      </c>
      <c r="L175" s="539">
        <f t="shared" si="19"/>
        <v>7.541612903225805</v>
      </c>
      <c r="M175" s="540">
        <f t="shared" si="19"/>
        <v>26.677419354838701</v>
      </c>
      <c r="N175" s="541">
        <f t="shared" si="19"/>
        <v>26.764516129032252</v>
      </c>
      <c r="O175" s="677">
        <f t="shared" si="19"/>
        <v>102.28</v>
      </c>
      <c r="P175" s="763">
        <f t="shared" si="19"/>
        <v>100.42999999999999</v>
      </c>
      <c r="Q175" s="549">
        <f t="shared" si="19"/>
        <v>9.16</v>
      </c>
      <c r="R175" s="550">
        <f t="shared" si="19"/>
        <v>181</v>
      </c>
      <c r="S175" s="551">
        <f t="shared" si="19"/>
        <v>4.7500000000000007E-2</v>
      </c>
      <c r="T175" s="552"/>
      <c r="U175" s="81"/>
      <c r="V175" s="752"/>
      <c r="W175" s="920"/>
      <c r="X175" s="753"/>
      <c r="Y175" s="753"/>
      <c r="Z175" s="754"/>
    </row>
    <row r="176" spans="1:26" s="1" customFormat="1" ht="13.5" customHeight="1" x14ac:dyDescent="0.2">
      <c r="A176" s="1103"/>
      <c r="B176" s="1053" t="s">
        <v>241</v>
      </c>
      <c r="C176" s="1053"/>
      <c r="D176" s="525"/>
      <c r="E176" s="526">
        <f>SUM(E142:E172)</f>
        <v>86</v>
      </c>
      <c r="F176" s="232"/>
      <c r="G176" s="232"/>
      <c r="H176" s="390"/>
      <c r="I176" s="232"/>
      <c r="J176" s="390"/>
      <c r="K176" s="528"/>
      <c r="L176" s="529"/>
      <c r="M176" s="553"/>
      <c r="N176" s="554"/>
      <c r="O176" s="662"/>
      <c r="P176" s="533"/>
      <c r="Q176" s="556"/>
      <c r="R176" s="234"/>
      <c r="S176" s="235"/>
      <c r="T176" s="764">
        <f>SUM(T142:T172)</f>
        <v>0</v>
      </c>
      <c r="U176" s="81"/>
      <c r="V176" s="617"/>
      <c r="W176" s="923"/>
      <c r="X176" s="618"/>
      <c r="Y176" s="618"/>
      <c r="Z176" s="334"/>
    </row>
    <row r="177" spans="1:26" ht="13.5" customHeight="1" x14ac:dyDescent="0.2">
      <c r="A177" s="1107" t="s">
        <v>215</v>
      </c>
      <c r="B177" s="329">
        <f>南八幡!B177</f>
        <v>45901</v>
      </c>
      <c r="C177" s="433" t="str">
        <f>IF(B177="","",IF(WEEKDAY(B177)=1,"(日)",IF(WEEKDAY(B177)=2,"(月)",IF(WEEKDAY(B177)=3,"(火)",IF(WEEKDAY(B177)=4,"(水)",IF(WEEKDAY(B177)=5,"(木)",IF(WEEKDAY(B177)=6,"(金)","(土)")))))))</f>
        <v>(月)</v>
      </c>
      <c r="D177" s="558" t="s">
        <v>405</v>
      </c>
      <c r="E177" s="493" t="s">
        <v>24</v>
      </c>
      <c r="F177" s="494">
        <v>32.9</v>
      </c>
      <c r="G177" s="10">
        <v>29</v>
      </c>
      <c r="H177" s="496">
        <v>29.3</v>
      </c>
      <c r="I177" s="495">
        <v>2.7</v>
      </c>
      <c r="J177" s="218">
        <v>1</v>
      </c>
      <c r="K177" s="10">
        <v>7.94</v>
      </c>
      <c r="L177" s="218">
        <v>7.77</v>
      </c>
      <c r="M177" s="495">
        <v>28.3</v>
      </c>
      <c r="N177" s="496">
        <v>28.7</v>
      </c>
      <c r="O177" s="627">
        <v>110.1</v>
      </c>
      <c r="P177" s="511">
        <v>107.3</v>
      </c>
      <c r="Q177" s="547">
        <v>9.9</v>
      </c>
      <c r="R177" s="501">
        <v>196</v>
      </c>
      <c r="S177" s="559">
        <v>0.03</v>
      </c>
      <c r="T177" s="761"/>
      <c r="U177" s="80"/>
      <c r="V177" s="340" t="s">
        <v>284</v>
      </c>
      <c r="W177" s="344"/>
      <c r="X177" s="342">
        <v>45904</v>
      </c>
      <c r="Y177" s="347"/>
      <c r="Z177" s="348"/>
    </row>
    <row r="178" spans="1:26" x14ac:dyDescent="0.2">
      <c r="A178" s="1108"/>
      <c r="B178" s="330">
        <f>南八幡!B178</f>
        <v>45902</v>
      </c>
      <c r="C178" s="434" t="str">
        <f t="shared" ref="C178:C206" si="20">IF(B178="","",IF(WEEKDAY(B178)=1,"(日)",IF(WEEKDAY(B178)=2,"(月)",IF(WEEKDAY(B178)=3,"(火)",IF(WEEKDAY(B178)=4,"(水)",IF(WEEKDAY(B178)=5,"(木)",IF(WEEKDAY(B178)=6,"(金)","(土)")))))))</f>
        <v>(火)</v>
      </c>
      <c r="D178" s="560" t="s">
        <v>405</v>
      </c>
      <c r="E178" s="503" t="s">
        <v>24</v>
      </c>
      <c r="F178" s="504">
        <v>34.1</v>
      </c>
      <c r="G178" s="11">
        <v>29</v>
      </c>
      <c r="H178" s="221">
        <v>29.3</v>
      </c>
      <c r="I178" s="12">
        <v>2.4</v>
      </c>
      <c r="J178" s="219">
        <v>0.9</v>
      </c>
      <c r="K178" s="11">
        <v>7.82</v>
      </c>
      <c r="L178" s="219">
        <v>7.63</v>
      </c>
      <c r="M178" s="12">
        <v>28.7</v>
      </c>
      <c r="N178" s="221">
        <v>28.9</v>
      </c>
      <c r="O178" s="635">
        <v>110.5</v>
      </c>
      <c r="P178" s="518">
        <v>105.1</v>
      </c>
      <c r="Q178" s="561">
        <v>9.6</v>
      </c>
      <c r="R178" s="507">
        <v>170</v>
      </c>
      <c r="S178" s="562">
        <v>0.03</v>
      </c>
      <c r="T178" s="593"/>
      <c r="U178" s="80"/>
      <c r="V178" s="345" t="s">
        <v>2</v>
      </c>
      <c r="W178" s="346" t="s">
        <v>303</v>
      </c>
      <c r="X178" s="372">
        <v>26.9</v>
      </c>
      <c r="Y178" s="357"/>
      <c r="Z178" s="350"/>
    </row>
    <row r="179" spans="1:26" x14ac:dyDescent="0.2">
      <c r="A179" s="1108"/>
      <c r="B179" s="330">
        <f>南八幡!B179</f>
        <v>45903</v>
      </c>
      <c r="C179" s="434" t="str">
        <f t="shared" si="20"/>
        <v>(水)</v>
      </c>
      <c r="D179" s="560" t="s">
        <v>405</v>
      </c>
      <c r="E179" s="503" t="s">
        <v>24</v>
      </c>
      <c r="F179" s="504">
        <v>33.200000000000003</v>
      </c>
      <c r="G179" s="11">
        <v>29.1</v>
      </c>
      <c r="H179" s="221">
        <v>29.4</v>
      </c>
      <c r="I179" s="12">
        <v>2.5</v>
      </c>
      <c r="J179" s="219">
        <v>1</v>
      </c>
      <c r="K179" s="11">
        <v>7.82</v>
      </c>
      <c r="L179" s="219">
        <v>7.64</v>
      </c>
      <c r="M179" s="12">
        <v>28.7</v>
      </c>
      <c r="N179" s="221">
        <v>28.9</v>
      </c>
      <c r="O179" s="635">
        <v>109.8</v>
      </c>
      <c r="P179" s="518">
        <v>107.5</v>
      </c>
      <c r="Q179" s="561">
        <v>9.9</v>
      </c>
      <c r="R179" s="507">
        <v>212</v>
      </c>
      <c r="S179" s="562">
        <v>0.04</v>
      </c>
      <c r="T179" s="593"/>
      <c r="U179" s="80"/>
      <c r="V179" s="4" t="s">
        <v>19</v>
      </c>
      <c r="W179" s="5" t="s">
        <v>20</v>
      </c>
      <c r="X179" s="40" t="s">
        <v>21</v>
      </c>
      <c r="Y179" s="241" t="s">
        <v>22</v>
      </c>
      <c r="Z179" s="238" t="s">
        <v>276</v>
      </c>
    </row>
    <row r="180" spans="1:26" x14ac:dyDescent="0.2">
      <c r="A180" s="1108"/>
      <c r="B180" s="330">
        <f>南八幡!B180</f>
        <v>45904</v>
      </c>
      <c r="C180" s="434" t="str">
        <f t="shared" si="20"/>
        <v>(木)</v>
      </c>
      <c r="D180" s="560" t="s">
        <v>404</v>
      </c>
      <c r="E180" s="503">
        <v>1</v>
      </c>
      <c r="F180" s="504">
        <v>26.9</v>
      </c>
      <c r="G180" s="11">
        <v>29.1</v>
      </c>
      <c r="H180" s="221">
        <v>29.3</v>
      </c>
      <c r="I180" s="12">
        <v>2.6</v>
      </c>
      <c r="J180" s="219">
        <v>1</v>
      </c>
      <c r="K180" s="11">
        <v>7.8</v>
      </c>
      <c r="L180" s="219">
        <v>7.63</v>
      </c>
      <c r="M180" s="12">
        <v>28.7</v>
      </c>
      <c r="N180" s="221">
        <v>28.9</v>
      </c>
      <c r="O180" s="635">
        <v>110.7</v>
      </c>
      <c r="P180" s="518">
        <v>104.1</v>
      </c>
      <c r="Q180" s="561">
        <v>9.5</v>
      </c>
      <c r="R180" s="507">
        <v>200</v>
      </c>
      <c r="S180" s="562">
        <v>0.04</v>
      </c>
      <c r="T180" s="593"/>
      <c r="U180" s="80"/>
      <c r="V180" s="2" t="s">
        <v>182</v>
      </c>
      <c r="W180" s="398" t="s">
        <v>11</v>
      </c>
      <c r="X180" s="299">
        <v>29.1</v>
      </c>
      <c r="Y180" s="242">
        <v>29.3</v>
      </c>
      <c r="Z180" s="275">
        <v>27.4</v>
      </c>
    </row>
    <row r="181" spans="1:26" x14ac:dyDescent="0.2">
      <c r="A181" s="1108"/>
      <c r="B181" s="330">
        <f>南八幡!B181</f>
        <v>45905</v>
      </c>
      <c r="C181" s="434" t="str">
        <f t="shared" si="20"/>
        <v>(金)</v>
      </c>
      <c r="D181" s="560" t="s">
        <v>404</v>
      </c>
      <c r="E181" s="503">
        <v>89.5</v>
      </c>
      <c r="F181" s="504">
        <v>25.2</v>
      </c>
      <c r="G181" s="11">
        <v>29.1</v>
      </c>
      <c r="H181" s="221">
        <v>29</v>
      </c>
      <c r="I181" s="12">
        <v>2</v>
      </c>
      <c r="J181" s="219">
        <v>0.8</v>
      </c>
      <c r="K181" s="11">
        <v>7.79</v>
      </c>
      <c r="L181" s="219">
        <v>7.63</v>
      </c>
      <c r="M181" s="12">
        <v>28.2</v>
      </c>
      <c r="N181" s="221">
        <v>28.4</v>
      </c>
      <c r="O181" s="635">
        <v>108.5</v>
      </c>
      <c r="P181" s="518">
        <v>105.9</v>
      </c>
      <c r="Q181" s="561">
        <v>9.9</v>
      </c>
      <c r="R181" s="507">
        <v>199</v>
      </c>
      <c r="S181" s="562">
        <v>0.03</v>
      </c>
      <c r="T181" s="593"/>
      <c r="U181" s="80"/>
      <c r="V181" s="3" t="s">
        <v>183</v>
      </c>
      <c r="W181" s="921" t="s">
        <v>184</v>
      </c>
      <c r="X181" s="300">
        <v>2.6</v>
      </c>
      <c r="Y181" s="243">
        <v>1</v>
      </c>
      <c r="Z181" s="249">
        <v>22.5</v>
      </c>
    </row>
    <row r="182" spans="1:26" x14ac:dyDescent="0.2">
      <c r="A182" s="1108"/>
      <c r="B182" s="330">
        <f>南八幡!B182</f>
        <v>45906</v>
      </c>
      <c r="C182" s="434" t="str">
        <f t="shared" si="20"/>
        <v>(土)</v>
      </c>
      <c r="D182" s="560" t="s">
        <v>405</v>
      </c>
      <c r="E182" s="503" t="s">
        <v>24</v>
      </c>
      <c r="F182" s="504">
        <v>28.9</v>
      </c>
      <c r="G182" s="11">
        <v>29</v>
      </c>
      <c r="H182" s="221">
        <v>29.2</v>
      </c>
      <c r="I182" s="12">
        <v>2.4</v>
      </c>
      <c r="J182" s="219">
        <v>0.7</v>
      </c>
      <c r="K182" s="11">
        <v>7.97</v>
      </c>
      <c r="L182" s="219">
        <v>7.8</v>
      </c>
      <c r="M182" s="12">
        <v>27</v>
      </c>
      <c r="N182" s="221">
        <v>27.3</v>
      </c>
      <c r="O182" s="635" t="s">
        <v>24</v>
      </c>
      <c r="P182" s="518" t="s">
        <v>24</v>
      </c>
      <c r="Q182" s="561" t="s">
        <v>24</v>
      </c>
      <c r="R182" s="507" t="s">
        <v>24</v>
      </c>
      <c r="S182" s="562" t="s">
        <v>24</v>
      </c>
      <c r="T182" s="593"/>
      <c r="U182" s="80"/>
      <c r="V182" s="3" t="s">
        <v>12</v>
      </c>
      <c r="W182" s="921"/>
      <c r="X182" s="300">
        <v>7.8</v>
      </c>
      <c r="Y182" s="243">
        <v>7.63</v>
      </c>
      <c r="Z182" s="249">
        <v>7.95</v>
      </c>
    </row>
    <row r="183" spans="1:26" x14ac:dyDescent="0.2">
      <c r="A183" s="1108"/>
      <c r="B183" s="330">
        <f>南八幡!B183</f>
        <v>45907</v>
      </c>
      <c r="C183" s="434" t="str">
        <f t="shared" si="20"/>
        <v>(日)</v>
      </c>
      <c r="D183" s="560" t="s">
        <v>405</v>
      </c>
      <c r="E183" s="503" t="s">
        <v>24</v>
      </c>
      <c r="F183" s="504">
        <v>30.5</v>
      </c>
      <c r="G183" s="11">
        <v>28.7</v>
      </c>
      <c r="H183" s="221">
        <v>28.9</v>
      </c>
      <c r="I183" s="12">
        <v>6.2</v>
      </c>
      <c r="J183" s="219">
        <v>1.7</v>
      </c>
      <c r="K183" s="11">
        <v>7.72</v>
      </c>
      <c r="L183" s="219">
        <v>7.56</v>
      </c>
      <c r="M183" s="12">
        <v>26.8</v>
      </c>
      <c r="N183" s="221">
        <v>27.7</v>
      </c>
      <c r="O183" s="635" t="s">
        <v>24</v>
      </c>
      <c r="P183" s="518" t="s">
        <v>24</v>
      </c>
      <c r="Q183" s="561" t="s">
        <v>24</v>
      </c>
      <c r="R183" s="507" t="s">
        <v>24</v>
      </c>
      <c r="S183" s="562" t="s">
        <v>24</v>
      </c>
      <c r="T183" s="593"/>
      <c r="U183" s="80"/>
      <c r="V183" s="3" t="s">
        <v>185</v>
      </c>
      <c r="W183" s="921" t="s">
        <v>13</v>
      </c>
      <c r="X183" s="300">
        <v>28.7</v>
      </c>
      <c r="Y183" s="243">
        <v>28.9</v>
      </c>
      <c r="Z183" s="249">
        <v>34.5</v>
      </c>
    </row>
    <row r="184" spans="1:26" x14ac:dyDescent="0.2">
      <c r="A184" s="1108"/>
      <c r="B184" s="330">
        <f>南八幡!B184</f>
        <v>45908</v>
      </c>
      <c r="C184" s="434" t="str">
        <f t="shared" si="20"/>
        <v>(月)</v>
      </c>
      <c r="D184" s="560" t="s">
        <v>405</v>
      </c>
      <c r="E184" s="503" t="s">
        <v>24</v>
      </c>
      <c r="F184" s="504">
        <v>31.6</v>
      </c>
      <c r="G184" s="11">
        <v>28.6</v>
      </c>
      <c r="H184" s="221">
        <v>28.7</v>
      </c>
      <c r="I184" s="12">
        <v>8.1</v>
      </c>
      <c r="J184" s="219">
        <v>3</v>
      </c>
      <c r="K184" s="11">
        <v>7.64</v>
      </c>
      <c r="L184" s="219">
        <v>7.53</v>
      </c>
      <c r="M184" s="12">
        <v>26.9</v>
      </c>
      <c r="N184" s="221">
        <v>27</v>
      </c>
      <c r="O184" s="635">
        <v>101.8</v>
      </c>
      <c r="P184" s="518">
        <v>100.1</v>
      </c>
      <c r="Q184" s="561">
        <v>9.3000000000000007</v>
      </c>
      <c r="R184" s="507">
        <v>221</v>
      </c>
      <c r="S184" s="562">
        <v>0.18</v>
      </c>
      <c r="T184" s="593"/>
      <c r="U184" s="80"/>
      <c r="V184" s="3" t="s">
        <v>186</v>
      </c>
      <c r="W184" s="921" t="s">
        <v>311</v>
      </c>
      <c r="X184" s="278">
        <v>66.7</v>
      </c>
      <c r="Y184" s="244">
        <v>110.7</v>
      </c>
      <c r="Z184" s="253">
        <v>136.1</v>
      </c>
    </row>
    <row r="185" spans="1:26" x14ac:dyDescent="0.2">
      <c r="A185" s="1108"/>
      <c r="B185" s="330">
        <f>南八幡!B185</f>
        <v>45909</v>
      </c>
      <c r="C185" s="434" t="str">
        <f t="shared" si="20"/>
        <v>(火)</v>
      </c>
      <c r="D185" s="560" t="s">
        <v>406</v>
      </c>
      <c r="E185" s="503" t="s">
        <v>24</v>
      </c>
      <c r="F185" s="504">
        <v>30.2</v>
      </c>
      <c r="G185" s="11">
        <v>28.4</v>
      </c>
      <c r="H185" s="221">
        <v>28.7</v>
      </c>
      <c r="I185" s="12">
        <v>6.8</v>
      </c>
      <c r="J185" s="219">
        <v>2.5</v>
      </c>
      <c r="K185" s="11">
        <v>7.6</v>
      </c>
      <c r="L185" s="219">
        <v>7.47</v>
      </c>
      <c r="M185" s="12">
        <v>26.3</v>
      </c>
      <c r="N185" s="221">
        <v>26.8</v>
      </c>
      <c r="O185" s="635">
        <v>100.7</v>
      </c>
      <c r="P185" s="518">
        <v>99.2</v>
      </c>
      <c r="Q185" s="561">
        <v>9</v>
      </c>
      <c r="R185" s="507">
        <v>183</v>
      </c>
      <c r="S185" s="562">
        <v>0.18</v>
      </c>
      <c r="T185" s="593"/>
      <c r="U185" s="80"/>
      <c r="V185" s="3" t="s">
        <v>187</v>
      </c>
      <c r="W185" s="921" t="s">
        <v>311</v>
      </c>
      <c r="X185" s="278">
        <v>102.7</v>
      </c>
      <c r="Y185" s="244">
        <v>104.1</v>
      </c>
      <c r="Z185" s="253">
        <v>134.9</v>
      </c>
    </row>
    <row r="186" spans="1:26" x14ac:dyDescent="0.2">
      <c r="A186" s="1108"/>
      <c r="B186" s="330">
        <f>南八幡!B186</f>
        <v>45910</v>
      </c>
      <c r="C186" s="434" t="str">
        <f t="shared" si="20"/>
        <v>(水)</v>
      </c>
      <c r="D186" s="560" t="s">
        <v>405</v>
      </c>
      <c r="E186" s="503">
        <v>38.5</v>
      </c>
      <c r="F186" s="504">
        <v>30.4</v>
      </c>
      <c r="G186" s="11">
        <v>28.4</v>
      </c>
      <c r="H186" s="221">
        <v>28.7</v>
      </c>
      <c r="I186" s="12">
        <v>5.6</v>
      </c>
      <c r="J186" s="219">
        <v>2.2999999999999998</v>
      </c>
      <c r="K186" s="11">
        <v>7.56</v>
      </c>
      <c r="L186" s="219">
        <v>7.47</v>
      </c>
      <c r="M186" s="12">
        <v>26.4</v>
      </c>
      <c r="N186" s="221">
        <v>26.6</v>
      </c>
      <c r="O186" s="635">
        <v>96.7</v>
      </c>
      <c r="P186" s="518">
        <v>101.1</v>
      </c>
      <c r="Q186" s="561">
        <v>8.9</v>
      </c>
      <c r="R186" s="507">
        <v>200</v>
      </c>
      <c r="S186" s="562">
        <v>0.16</v>
      </c>
      <c r="T186" s="593"/>
      <c r="U186" s="80"/>
      <c r="V186" s="3" t="s">
        <v>188</v>
      </c>
      <c r="W186" s="921" t="s">
        <v>311</v>
      </c>
      <c r="X186" s="247">
        <v>71.400000000000006</v>
      </c>
      <c r="Y186" s="244">
        <v>70</v>
      </c>
      <c r="Z186" s="253">
        <v>89</v>
      </c>
    </row>
    <row r="187" spans="1:26" x14ac:dyDescent="0.2">
      <c r="A187" s="1108"/>
      <c r="B187" s="330">
        <f>南八幡!B187</f>
        <v>45911</v>
      </c>
      <c r="C187" s="434" t="str">
        <f t="shared" si="20"/>
        <v>(木)</v>
      </c>
      <c r="D187" s="560" t="s">
        <v>405</v>
      </c>
      <c r="E187" s="503">
        <v>20</v>
      </c>
      <c r="F187" s="504">
        <v>31.2</v>
      </c>
      <c r="G187" s="11">
        <v>28.3</v>
      </c>
      <c r="H187" s="221">
        <v>28.7</v>
      </c>
      <c r="I187" s="12">
        <v>5.6</v>
      </c>
      <c r="J187" s="219">
        <v>2.4</v>
      </c>
      <c r="K187" s="11">
        <v>7.52</v>
      </c>
      <c r="L187" s="219">
        <v>7.43</v>
      </c>
      <c r="M187" s="12">
        <v>26.2</v>
      </c>
      <c r="N187" s="221">
        <v>26.4</v>
      </c>
      <c r="O187" s="635">
        <v>98.3</v>
      </c>
      <c r="P187" s="518">
        <v>99.4</v>
      </c>
      <c r="Q187" s="561">
        <v>8.9</v>
      </c>
      <c r="R187" s="507">
        <v>219</v>
      </c>
      <c r="S187" s="562">
        <v>0.19</v>
      </c>
      <c r="T187" s="593"/>
      <c r="U187" s="80"/>
      <c r="V187" s="3" t="s">
        <v>189</v>
      </c>
      <c r="W187" s="921" t="s">
        <v>311</v>
      </c>
      <c r="X187" s="247">
        <v>31.3</v>
      </c>
      <c r="Y187" s="244">
        <v>34.1</v>
      </c>
      <c r="Z187" s="253">
        <v>45.9</v>
      </c>
    </row>
    <row r="188" spans="1:26" x14ac:dyDescent="0.2">
      <c r="A188" s="1108"/>
      <c r="B188" s="330">
        <f>南八幡!B188</f>
        <v>45912</v>
      </c>
      <c r="C188" s="434" t="str">
        <f t="shared" si="20"/>
        <v>(金)</v>
      </c>
      <c r="D188" s="560" t="s">
        <v>405</v>
      </c>
      <c r="E188" s="503">
        <v>2.5</v>
      </c>
      <c r="F188" s="504">
        <v>26.6</v>
      </c>
      <c r="G188" s="11">
        <v>28.3</v>
      </c>
      <c r="H188" s="221">
        <v>28.5</v>
      </c>
      <c r="I188" s="12">
        <v>4.4000000000000004</v>
      </c>
      <c r="J188" s="219">
        <v>2.2999999999999998</v>
      </c>
      <c r="K188" s="11">
        <v>7.5</v>
      </c>
      <c r="L188" s="219">
        <v>7.44</v>
      </c>
      <c r="M188" s="12">
        <v>26.3</v>
      </c>
      <c r="N188" s="221">
        <v>26.5</v>
      </c>
      <c r="O188" s="635">
        <v>97.8</v>
      </c>
      <c r="P188" s="518">
        <v>98.6</v>
      </c>
      <c r="Q188" s="561">
        <v>9.1</v>
      </c>
      <c r="R188" s="507">
        <v>191</v>
      </c>
      <c r="S188" s="562">
        <v>0.2</v>
      </c>
      <c r="T188" s="593"/>
      <c r="U188" s="80"/>
      <c r="V188" s="3" t="s">
        <v>190</v>
      </c>
      <c r="W188" s="921" t="s">
        <v>311</v>
      </c>
      <c r="X188" s="247">
        <v>9.9</v>
      </c>
      <c r="Y188" s="245">
        <v>9.5</v>
      </c>
      <c r="Z188" s="276">
        <v>10.7</v>
      </c>
    </row>
    <row r="189" spans="1:26" x14ac:dyDescent="0.2">
      <c r="A189" s="1108"/>
      <c r="B189" s="330">
        <f>南八幡!B189</f>
        <v>45913</v>
      </c>
      <c r="C189" s="434" t="str">
        <f t="shared" si="20"/>
        <v>(土)</v>
      </c>
      <c r="D189" s="560" t="s">
        <v>406</v>
      </c>
      <c r="E189" s="503">
        <v>0.5</v>
      </c>
      <c r="F189" s="504">
        <v>28.4</v>
      </c>
      <c r="G189" s="11">
        <v>28.1</v>
      </c>
      <c r="H189" s="221">
        <v>28.4</v>
      </c>
      <c r="I189" s="12">
        <v>4.2</v>
      </c>
      <c r="J189" s="219">
        <v>2.1</v>
      </c>
      <c r="K189" s="11">
        <v>7.44</v>
      </c>
      <c r="L189" s="219">
        <v>7.35</v>
      </c>
      <c r="M189" s="12">
        <v>25.8</v>
      </c>
      <c r="N189" s="221">
        <v>26.1</v>
      </c>
      <c r="O189" s="635" t="s">
        <v>24</v>
      </c>
      <c r="P189" s="518" t="s">
        <v>24</v>
      </c>
      <c r="Q189" s="561" t="s">
        <v>24</v>
      </c>
      <c r="R189" s="507" t="s">
        <v>24</v>
      </c>
      <c r="S189" s="562" t="s">
        <v>24</v>
      </c>
      <c r="T189" s="593"/>
      <c r="U189" s="80"/>
      <c r="V189" s="3" t="s">
        <v>191</v>
      </c>
      <c r="W189" s="921" t="s">
        <v>311</v>
      </c>
      <c r="X189" s="247">
        <v>220</v>
      </c>
      <c r="Y189" s="246">
        <v>200</v>
      </c>
      <c r="Z189" s="277">
        <v>270</v>
      </c>
    </row>
    <row r="190" spans="1:26" x14ac:dyDescent="0.2">
      <c r="A190" s="1108"/>
      <c r="B190" s="330">
        <f>南八幡!B190</f>
        <v>45914</v>
      </c>
      <c r="C190" s="434" t="str">
        <f t="shared" si="20"/>
        <v>(日)</v>
      </c>
      <c r="D190" s="560" t="s">
        <v>406</v>
      </c>
      <c r="E190" s="503" t="s">
        <v>24</v>
      </c>
      <c r="F190" s="504">
        <v>31</v>
      </c>
      <c r="G190" s="11">
        <v>27.9</v>
      </c>
      <c r="H190" s="221">
        <v>28.3</v>
      </c>
      <c r="I190" s="12">
        <v>3.8</v>
      </c>
      <c r="J190" s="219">
        <v>2</v>
      </c>
      <c r="K190" s="11">
        <v>7.43</v>
      </c>
      <c r="L190" s="219">
        <v>7.38</v>
      </c>
      <c r="M190" s="12">
        <v>25.8</v>
      </c>
      <c r="N190" s="221">
        <v>25.9</v>
      </c>
      <c r="O190" s="635" t="s">
        <v>24</v>
      </c>
      <c r="P190" s="518" t="s">
        <v>24</v>
      </c>
      <c r="Q190" s="561" t="s">
        <v>24</v>
      </c>
      <c r="R190" s="507" t="s">
        <v>24</v>
      </c>
      <c r="S190" s="562" t="s">
        <v>24</v>
      </c>
      <c r="T190" s="593"/>
      <c r="U190" s="80"/>
      <c r="V190" s="3" t="s">
        <v>192</v>
      </c>
      <c r="W190" s="921" t="s">
        <v>311</v>
      </c>
      <c r="X190" s="247">
        <v>7.0000000000000007E-2</v>
      </c>
      <c r="Y190" s="14">
        <v>0.04</v>
      </c>
      <c r="Z190" s="251">
        <v>0.98</v>
      </c>
    </row>
    <row r="191" spans="1:26" x14ac:dyDescent="0.2">
      <c r="A191" s="1108"/>
      <c r="B191" s="330">
        <f>南八幡!B191</f>
        <v>45915</v>
      </c>
      <c r="C191" s="434" t="str">
        <f t="shared" si="20"/>
        <v>(月)</v>
      </c>
      <c r="D191" s="560" t="s">
        <v>406</v>
      </c>
      <c r="E191" s="503" t="s">
        <v>24</v>
      </c>
      <c r="F191" s="504">
        <v>28.1</v>
      </c>
      <c r="G191" s="11">
        <v>27.8</v>
      </c>
      <c r="H191" s="221">
        <v>28.1</v>
      </c>
      <c r="I191" s="12">
        <v>3.4</v>
      </c>
      <c r="J191" s="219">
        <v>1.9</v>
      </c>
      <c r="K191" s="11">
        <v>7.42</v>
      </c>
      <c r="L191" s="219">
        <v>7.37</v>
      </c>
      <c r="M191" s="12">
        <v>25.5</v>
      </c>
      <c r="N191" s="221">
        <v>25.7</v>
      </c>
      <c r="O191" s="635" t="s">
        <v>24</v>
      </c>
      <c r="P191" s="518" t="s">
        <v>24</v>
      </c>
      <c r="Q191" s="561" t="s">
        <v>24</v>
      </c>
      <c r="R191" s="507" t="s">
        <v>24</v>
      </c>
      <c r="S191" s="562" t="s">
        <v>24</v>
      </c>
      <c r="T191" s="593"/>
      <c r="U191" s="80"/>
      <c r="V191" s="3" t="s">
        <v>14</v>
      </c>
      <c r="W191" s="921" t="s">
        <v>311</v>
      </c>
      <c r="X191" s="247">
        <v>3.7</v>
      </c>
      <c r="Y191" s="248">
        <v>3.7</v>
      </c>
      <c r="Z191" s="249">
        <v>7.3</v>
      </c>
    </row>
    <row r="192" spans="1:26" x14ac:dyDescent="0.2">
      <c r="A192" s="1108"/>
      <c r="B192" s="330">
        <f>南八幡!B192</f>
        <v>45916</v>
      </c>
      <c r="C192" s="434" t="str">
        <f t="shared" si="20"/>
        <v>(火)</v>
      </c>
      <c r="D192" s="560" t="s">
        <v>406</v>
      </c>
      <c r="E192" s="503" t="s">
        <v>24</v>
      </c>
      <c r="F192" s="504">
        <v>30.8</v>
      </c>
      <c r="G192" s="11">
        <v>27.8</v>
      </c>
      <c r="H192" s="221">
        <v>28.1</v>
      </c>
      <c r="I192" s="12">
        <v>3.3</v>
      </c>
      <c r="J192" s="219">
        <v>1.4</v>
      </c>
      <c r="K192" s="11">
        <v>7.45</v>
      </c>
      <c r="L192" s="219">
        <v>7.39</v>
      </c>
      <c r="M192" s="12">
        <v>25.5</v>
      </c>
      <c r="N192" s="221">
        <v>25.8</v>
      </c>
      <c r="O192" s="635">
        <v>95.6</v>
      </c>
      <c r="P192" s="518">
        <v>97.2</v>
      </c>
      <c r="Q192" s="561">
        <v>8.8000000000000007</v>
      </c>
      <c r="R192" s="507">
        <v>183</v>
      </c>
      <c r="S192" s="562">
        <v>0.15</v>
      </c>
      <c r="T192" s="593"/>
      <c r="U192" s="80"/>
      <c r="V192" s="3" t="s">
        <v>15</v>
      </c>
      <c r="W192" s="921" t="s">
        <v>311</v>
      </c>
      <c r="X192" s="273">
        <v>1.3</v>
      </c>
      <c r="Y192" s="248">
        <v>1.1000000000000001</v>
      </c>
      <c r="Z192" s="249">
        <v>4.5</v>
      </c>
    </row>
    <row r="193" spans="1:26" x14ac:dyDescent="0.2">
      <c r="A193" s="1108"/>
      <c r="B193" s="330">
        <f>南八幡!B193</f>
        <v>45917</v>
      </c>
      <c r="C193" s="434" t="str">
        <f t="shared" si="20"/>
        <v>(水)</v>
      </c>
      <c r="D193" s="560" t="s">
        <v>405</v>
      </c>
      <c r="E193" s="503" t="s">
        <v>24</v>
      </c>
      <c r="F193" s="504">
        <v>32.200000000000003</v>
      </c>
      <c r="G193" s="11">
        <v>27.8</v>
      </c>
      <c r="H193" s="221">
        <v>28.1</v>
      </c>
      <c r="I193" s="12">
        <v>3.3</v>
      </c>
      <c r="J193" s="219">
        <v>1.4</v>
      </c>
      <c r="K193" s="11">
        <v>7.48</v>
      </c>
      <c r="L193" s="219">
        <v>7.42</v>
      </c>
      <c r="M193" s="12">
        <v>25.9</v>
      </c>
      <c r="N193" s="221">
        <v>25.8</v>
      </c>
      <c r="O193" s="635">
        <v>95.4</v>
      </c>
      <c r="P193" s="518">
        <v>98.4</v>
      </c>
      <c r="Q193" s="561">
        <v>8.9</v>
      </c>
      <c r="R193" s="507">
        <v>167</v>
      </c>
      <c r="S193" s="562">
        <v>0.12</v>
      </c>
      <c r="T193" s="593"/>
      <c r="U193" s="80"/>
      <c r="V193" s="3" t="s">
        <v>193</v>
      </c>
      <c r="W193" s="921" t="s">
        <v>311</v>
      </c>
      <c r="X193" s="247">
        <v>1</v>
      </c>
      <c r="Y193" s="248">
        <v>1.4</v>
      </c>
      <c r="Z193" s="249">
        <v>7.4</v>
      </c>
    </row>
    <row r="194" spans="1:26" x14ac:dyDescent="0.2">
      <c r="A194" s="1108"/>
      <c r="B194" s="330">
        <f>南八幡!B194</f>
        <v>45918</v>
      </c>
      <c r="C194" s="434" t="str">
        <f t="shared" si="20"/>
        <v>(木)</v>
      </c>
      <c r="D194" s="560" t="s">
        <v>405</v>
      </c>
      <c r="E194" s="503">
        <v>23</v>
      </c>
      <c r="F194" s="504">
        <v>32.1</v>
      </c>
      <c r="G194" s="11">
        <v>27.8</v>
      </c>
      <c r="H194" s="221">
        <v>28.1</v>
      </c>
      <c r="I194" s="12">
        <v>2.9</v>
      </c>
      <c r="J194" s="219">
        <v>1.2</v>
      </c>
      <c r="K194" s="11">
        <v>7.46</v>
      </c>
      <c r="L194" s="219">
        <v>7.43</v>
      </c>
      <c r="M194" s="12">
        <v>25.8</v>
      </c>
      <c r="N194" s="221">
        <v>26.1</v>
      </c>
      <c r="O194" s="635">
        <v>94.9</v>
      </c>
      <c r="P194" s="518">
        <v>98</v>
      </c>
      <c r="Q194" s="561">
        <v>8.8000000000000007</v>
      </c>
      <c r="R194" s="507">
        <v>208</v>
      </c>
      <c r="S194" s="562">
        <v>0.09</v>
      </c>
      <c r="T194" s="593"/>
      <c r="U194" s="80"/>
      <c r="V194" s="3" t="s">
        <v>194</v>
      </c>
      <c r="W194" s="921" t="s">
        <v>311</v>
      </c>
      <c r="X194" s="263">
        <v>0.08</v>
      </c>
      <c r="Y194" s="250">
        <v>3.6999999999999998E-2</v>
      </c>
      <c r="Z194" s="251">
        <v>0.376</v>
      </c>
    </row>
    <row r="195" spans="1:26" x14ac:dyDescent="0.2">
      <c r="A195" s="1108"/>
      <c r="B195" s="330">
        <f>南八幡!B195</f>
        <v>45919</v>
      </c>
      <c r="C195" s="434" t="str">
        <f t="shared" si="20"/>
        <v>(金)</v>
      </c>
      <c r="D195" s="560" t="s">
        <v>406</v>
      </c>
      <c r="E195" s="503">
        <v>15.5</v>
      </c>
      <c r="F195" s="504">
        <v>22.6</v>
      </c>
      <c r="G195" s="11">
        <v>27.7</v>
      </c>
      <c r="H195" s="221">
        <v>27.8</v>
      </c>
      <c r="I195" s="12">
        <v>2.8</v>
      </c>
      <c r="J195" s="219">
        <v>1</v>
      </c>
      <c r="K195" s="11">
        <v>7.49</v>
      </c>
      <c r="L195" s="219">
        <v>7.43</v>
      </c>
      <c r="M195" s="12">
        <v>26.1</v>
      </c>
      <c r="N195" s="221">
        <v>26.3</v>
      </c>
      <c r="O195" s="635">
        <v>95.6</v>
      </c>
      <c r="P195" s="518">
        <v>98.6</v>
      </c>
      <c r="Q195" s="561">
        <v>9.1</v>
      </c>
      <c r="R195" s="507">
        <v>206</v>
      </c>
      <c r="S195" s="562">
        <v>0.09</v>
      </c>
      <c r="T195" s="593"/>
      <c r="U195" s="80"/>
      <c r="V195" s="3" t="s">
        <v>279</v>
      </c>
      <c r="W195" s="921" t="s">
        <v>311</v>
      </c>
      <c r="X195" s="247">
        <v>0.23</v>
      </c>
      <c r="Y195" s="250">
        <v>0.22</v>
      </c>
      <c r="Z195" s="251">
        <v>0.86</v>
      </c>
    </row>
    <row r="196" spans="1:26" x14ac:dyDescent="0.2">
      <c r="A196" s="1108"/>
      <c r="B196" s="330">
        <f>南八幡!B196</f>
        <v>45920</v>
      </c>
      <c r="C196" s="434" t="str">
        <f t="shared" si="20"/>
        <v>(土)</v>
      </c>
      <c r="D196" s="560" t="s">
        <v>406</v>
      </c>
      <c r="E196" s="503" t="s">
        <v>24</v>
      </c>
      <c r="F196" s="504">
        <v>27</v>
      </c>
      <c r="G196" s="11">
        <v>27.6</v>
      </c>
      <c r="H196" s="221">
        <v>27.8</v>
      </c>
      <c r="I196" s="12">
        <v>2.8</v>
      </c>
      <c r="J196" s="219">
        <v>1.2</v>
      </c>
      <c r="K196" s="11">
        <v>7.5</v>
      </c>
      <c r="L196" s="219">
        <v>7.47</v>
      </c>
      <c r="M196" s="12">
        <v>25.6</v>
      </c>
      <c r="N196" s="221">
        <v>26.3</v>
      </c>
      <c r="O196" s="635" t="s">
        <v>24</v>
      </c>
      <c r="P196" s="518" t="s">
        <v>24</v>
      </c>
      <c r="Q196" s="561" t="s">
        <v>24</v>
      </c>
      <c r="R196" s="507" t="s">
        <v>24</v>
      </c>
      <c r="S196" s="562" t="s">
        <v>24</v>
      </c>
      <c r="T196" s="593"/>
      <c r="U196" s="80"/>
      <c r="V196" s="3" t="s">
        <v>195</v>
      </c>
      <c r="W196" s="921" t="s">
        <v>311</v>
      </c>
      <c r="X196" s="263">
        <v>0.54</v>
      </c>
      <c r="Y196" s="250">
        <v>0.55000000000000004</v>
      </c>
      <c r="Z196" s="251">
        <v>1.34</v>
      </c>
    </row>
    <row r="197" spans="1:26" x14ac:dyDescent="0.2">
      <c r="A197" s="1108"/>
      <c r="B197" s="330">
        <f>南八幡!B197</f>
        <v>45921</v>
      </c>
      <c r="C197" s="434" t="str">
        <f t="shared" si="20"/>
        <v>(日)</v>
      </c>
      <c r="D197" s="560" t="s">
        <v>406</v>
      </c>
      <c r="E197" s="503" t="s">
        <v>24</v>
      </c>
      <c r="F197" s="504">
        <v>28.8</v>
      </c>
      <c r="G197" s="11">
        <v>27.3</v>
      </c>
      <c r="H197" s="221">
        <v>27.6</v>
      </c>
      <c r="I197" s="12">
        <v>3.3</v>
      </c>
      <c r="J197" s="219">
        <v>1.2</v>
      </c>
      <c r="K197" s="11">
        <v>7.54</v>
      </c>
      <c r="L197" s="219">
        <v>7.5</v>
      </c>
      <c r="M197" s="12">
        <v>26.2</v>
      </c>
      <c r="N197" s="221">
        <v>26.3</v>
      </c>
      <c r="O197" s="635" t="s">
        <v>24</v>
      </c>
      <c r="P197" s="518" t="s">
        <v>24</v>
      </c>
      <c r="Q197" s="561" t="s">
        <v>24</v>
      </c>
      <c r="R197" s="507" t="s">
        <v>24</v>
      </c>
      <c r="S197" s="562" t="s">
        <v>24</v>
      </c>
      <c r="T197" s="593"/>
      <c r="U197" s="80"/>
      <c r="V197" s="3" t="s">
        <v>196</v>
      </c>
      <c r="W197" s="921" t="s">
        <v>311</v>
      </c>
      <c r="X197" s="263">
        <v>8.3000000000000004E-2</v>
      </c>
      <c r="Y197" s="250">
        <v>7.8E-2</v>
      </c>
      <c r="Z197" s="251">
        <v>0.27500000000000002</v>
      </c>
    </row>
    <row r="198" spans="1:26" x14ac:dyDescent="0.2">
      <c r="A198" s="1108"/>
      <c r="B198" s="330">
        <f>南八幡!B198</f>
        <v>45922</v>
      </c>
      <c r="C198" s="434" t="str">
        <f t="shared" si="20"/>
        <v>(月)</v>
      </c>
      <c r="D198" s="560" t="s">
        <v>405</v>
      </c>
      <c r="E198" s="503" t="s">
        <v>24</v>
      </c>
      <c r="F198" s="504">
        <v>24.5</v>
      </c>
      <c r="G198" s="11">
        <v>27.1</v>
      </c>
      <c r="H198" s="221">
        <v>27.3</v>
      </c>
      <c r="I198" s="12">
        <v>3.5</v>
      </c>
      <c r="J198" s="219">
        <v>1.3</v>
      </c>
      <c r="K198" s="11">
        <v>7.72</v>
      </c>
      <c r="L198" s="219">
        <v>7.6</v>
      </c>
      <c r="M198" s="12">
        <v>25.9</v>
      </c>
      <c r="N198" s="221">
        <v>26.3</v>
      </c>
      <c r="O198" s="635">
        <v>96.5</v>
      </c>
      <c r="P198" s="518">
        <v>100.9</v>
      </c>
      <c r="Q198" s="561">
        <v>9.1</v>
      </c>
      <c r="R198" s="507">
        <v>220</v>
      </c>
      <c r="S198" s="562">
        <v>0.08</v>
      </c>
      <c r="T198" s="593"/>
      <c r="U198" s="80"/>
      <c r="V198" s="3" t="s">
        <v>197</v>
      </c>
      <c r="W198" s="921" t="s">
        <v>311</v>
      </c>
      <c r="X198" s="273">
        <v>18.3</v>
      </c>
      <c r="Y198" s="248">
        <v>18.399999999999999</v>
      </c>
      <c r="Z198" s="249">
        <v>22.7</v>
      </c>
    </row>
    <row r="199" spans="1:26" x14ac:dyDescent="0.2">
      <c r="A199" s="1108"/>
      <c r="B199" s="330">
        <f>南八幡!B199</f>
        <v>45923</v>
      </c>
      <c r="C199" s="434" t="str">
        <f t="shared" si="20"/>
        <v>(火)</v>
      </c>
      <c r="D199" s="560" t="s">
        <v>405</v>
      </c>
      <c r="E199" s="503" t="s">
        <v>24</v>
      </c>
      <c r="F199" s="504">
        <v>23.7</v>
      </c>
      <c r="G199" s="11">
        <v>27.1</v>
      </c>
      <c r="H199" s="221">
        <v>27.2</v>
      </c>
      <c r="I199" s="12">
        <v>3.1</v>
      </c>
      <c r="J199" s="219">
        <v>1.4</v>
      </c>
      <c r="K199" s="11">
        <v>7.85</v>
      </c>
      <c r="L199" s="219">
        <v>7.73</v>
      </c>
      <c r="M199" s="12">
        <v>25.73</v>
      </c>
      <c r="N199" s="221">
        <v>26</v>
      </c>
      <c r="O199" s="635" t="s">
        <v>24</v>
      </c>
      <c r="P199" s="518" t="s">
        <v>24</v>
      </c>
      <c r="Q199" s="561" t="s">
        <v>24</v>
      </c>
      <c r="R199" s="507" t="s">
        <v>24</v>
      </c>
      <c r="S199" s="562" t="s">
        <v>24</v>
      </c>
      <c r="T199" s="593"/>
      <c r="U199" s="80"/>
      <c r="V199" s="3" t="s">
        <v>17</v>
      </c>
      <c r="W199" s="921" t="s">
        <v>311</v>
      </c>
      <c r="X199" s="247">
        <v>28.2</v>
      </c>
      <c r="Y199" s="248">
        <v>28.5</v>
      </c>
      <c r="Z199" s="249">
        <v>34.6</v>
      </c>
    </row>
    <row r="200" spans="1:26" x14ac:dyDescent="0.2">
      <c r="A200" s="1108"/>
      <c r="B200" s="330">
        <f>南八幡!B200</f>
        <v>45924</v>
      </c>
      <c r="C200" s="434" t="str">
        <f t="shared" si="20"/>
        <v>(水)</v>
      </c>
      <c r="D200" s="560" t="s">
        <v>405</v>
      </c>
      <c r="E200" s="503" t="s">
        <v>24</v>
      </c>
      <c r="F200" s="504">
        <v>24.7</v>
      </c>
      <c r="G200" s="11">
        <v>26.7</v>
      </c>
      <c r="H200" s="221">
        <v>26.9</v>
      </c>
      <c r="I200" s="12">
        <v>3.2</v>
      </c>
      <c r="J200" s="219">
        <v>1.3</v>
      </c>
      <c r="K200" s="11">
        <v>7.86</v>
      </c>
      <c r="L200" s="219">
        <v>7.72</v>
      </c>
      <c r="M200" s="12">
        <v>26.3</v>
      </c>
      <c r="N200" s="221">
        <v>26.7</v>
      </c>
      <c r="O200" s="635">
        <v>95.8</v>
      </c>
      <c r="P200" s="518">
        <v>102.5</v>
      </c>
      <c r="Q200" s="561">
        <v>9.1999999999999993</v>
      </c>
      <c r="R200" s="507">
        <v>199</v>
      </c>
      <c r="S200" s="562">
        <v>0.04</v>
      </c>
      <c r="T200" s="593"/>
      <c r="U200" s="80"/>
      <c r="V200" s="3" t="s">
        <v>198</v>
      </c>
      <c r="W200" s="921" t="s">
        <v>184</v>
      </c>
      <c r="X200" s="247">
        <v>7</v>
      </c>
      <c r="Y200" s="252">
        <v>6</v>
      </c>
      <c r="Z200" s="253">
        <v>25</v>
      </c>
    </row>
    <row r="201" spans="1:26" x14ac:dyDescent="0.2">
      <c r="A201" s="1108"/>
      <c r="B201" s="330">
        <f>南八幡!B201</f>
        <v>45925</v>
      </c>
      <c r="C201" s="434" t="str">
        <f t="shared" si="20"/>
        <v>(木)</v>
      </c>
      <c r="D201" s="560" t="s">
        <v>405</v>
      </c>
      <c r="E201" s="503" t="s">
        <v>24</v>
      </c>
      <c r="F201" s="504">
        <v>27.4</v>
      </c>
      <c r="G201" s="11">
        <v>26.3</v>
      </c>
      <c r="H201" s="221">
        <v>26.5</v>
      </c>
      <c r="I201" s="12">
        <v>4.4000000000000004</v>
      </c>
      <c r="J201" s="219">
        <v>1.6</v>
      </c>
      <c r="K201" s="11">
        <v>7.93</v>
      </c>
      <c r="L201" s="219">
        <v>7.7</v>
      </c>
      <c r="M201" s="12">
        <v>26.6</v>
      </c>
      <c r="N201" s="221">
        <v>26.9</v>
      </c>
      <c r="O201" s="635">
        <v>97.4</v>
      </c>
      <c r="P201" s="518">
        <v>85</v>
      </c>
      <c r="Q201" s="561">
        <v>9.1999999999999993</v>
      </c>
      <c r="R201" s="507">
        <v>216</v>
      </c>
      <c r="S201" s="562">
        <v>7.0000000000000007E-2</v>
      </c>
      <c r="T201" s="593"/>
      <c r="U201" s="80"/>
      <c r="V201" s="3" t="s">
        <v>199</v>
      </c>
      <c r="W201" s="921" t="s">
        <v>311</v>
      </c>
      <c r="X201" s="247">
        <v>2</v>
      </c>
      <c r="Y201" s="252">
        <v>1</v>
      </c>
      <c r="Z201" s="253">
        <v>19</v>
      </c>
    </row>
    <row r="202" spans="1:26" x14ac:dyDescent="0.2">
      <c r="A202" s="1108"/>
      <c r="B202" s="330">
        <f>南八幡!B202</f>
        <v>45926</v>
      </c>
      <c r="C202" s="434" t="str">
        <f t="shared" si="20"/>
        <v>(金)</v>
      </c>
      <c r="D202" s="560" t="s">
        <v>405</v>
      </c>
      <c r="E202" s="503" t="s">
        <v>24</v>
      </c>
      <c r="F202" s="504">
        <v>28.5</v>
      </c>
      <c r="G202" s="11">
        <v>25.8</v>
      </c>
      <c r="H202" s="221">
        <v>26.2</v>
      </c>
      <c r="I202" s="12">
        <v>5</v>
      </c>
      <c r="J202" s="219">
        <v>2.8</v>
      </c>
      <c r="K202" s="11">
        <v>7.91</v>
      </c>
      <c r="L202" s="219">
        <v>7.81</v>
      </c>
      <c r="M202" s="12">
        <v>26.9</v>
      </c>
      <c r="N202" s="221">
        <v>27.1</v>
      </c>
      <c r="O202" s="635">
        <v>99.4</v>
      </c>
      <c r="P202" s="518">
        <v>109.1</v>
      </c>
      <c r="Q202" s="561">
        <v>9</v>
      </c>
      <c r="R202" s="507">
        <v>222</v>
      </c>
      <c r="S202" s="562">
        <v>0.12</v>
      </c>
      <c r="T202" s="593"/>
      <c r="U202" s="80"/>
      <c r="V202" s="3"/>
      <c r="W202" s="921"/>
      <c r="X202" s="292"/>
      <c r="Y202" s="293"/>
      <c r="Z202" s="294"/>
    </row>
    <row r="203" spans="1:26" x14ac:dyDescent="0.2">
      <c r="A203" s="1108"/>
      <c r="B203" s="330">
        <f>南八幡!B203</f>
        <v>45927</v>
      </c>
      <c r="C203" s="434" t="str">
        <f t="shared" si="20"/>
        <v>(土)</v>
      </c>
      <c r="D203" s="560" t="s">
        <v>406</v>
      </c>
      <c r="E203" s="503" t="s">
        <v>24</v>
      </c>
      <c r="F203" s="504">
        <v>25.7</v>
      </c>
      <c r="G203" s="11">
        <v>25.7</v>
      </c>
      <c r="H203" s="221">
        <v>25.9</v>
      </c>
      <c r="I203" s="12">
        <v>4.8</v>
      </c>
      <c r="J203" s="219">
        <v>2.4</v>
      </c>
      <c r="K203" s="11">
        <v>7.92</v>
      </c>
      <c r="L203" s="219">
        <v>7.75</v>
      </c>
      <c r="M203" s="12">
        <v>26.2</v>
      </c>
      <c r="N203" s="221">
        <v>26.8</v>
      </c>
      <c r="O203" s="635" t="s">
        <v>24</v>
      </c>
      <c r="P203" s="518" t="s">
        <v>24</v>
      </c>
      <c r="Q203" s="561" t="s">
        <v>24</v>
      </c>
      <c r="R203" s="507" t="s">
        <v>24</v>
      </c>
      <c r="S203" s="562" t="s">
        <v>24</v>
      </c>
      <c r="T203" s="593"/>
      <c r="U203" s="80"/>
      <c r="V203" s="3"/>
      <c r="W203" s="921"/>
      <c r="X203" s="292"/>
      <c r="Y203" s="293"/>
      <c r="Z203" s="294"/>
    </row>
    <row r="204" spans="1:26" x14ac:dyDescent="0.2">
      <c r="A204" s="1108"/>
      <c r="B204" s="330">
        <f>南八幡!B204</f>
        <v>45928</v>
      </c>
      <c r="C204" s="434" t="str">
        <f t="shared" si="20"/>
        <v>(日)</v>
      </c>
      <c r="D204" s="560" t="s">
        <v>405</v>
      </c>
      <c r="E204" s="503" t="s">
        <v>24</v>
      </c>
      <c r="F204" s="504">
        <v>26.9</v>
      </c>
      <c r="G204" s="11">
        <v>25.5</v>
      </c>
      <c r="H204" s="221">
        <v>25.7</v>
      </c>
      <c r="I204" s="12">
        <v>4</v>
      </c>
      <c r="J204" s="219">
        <v>2.2000000000000002</v>
      </c>
      <c r="K204" s="11">
        <v>7.89</v>
      </c>
      <c r="L204" s="219">
        <v>7.8</v>
      </c>
      <c r="M204" s="12">
        <v>27.4</v>
      </c>
      <c r="N204" s="221">
        <v>27.5</v>
      </c>
      <c r="O204" s="635" t="s">
        <v>24</v>
      </c>
      <c r="P204" s="518" t="s">
        <v>24</v>
      </c>
      <c r="Q204" s="561" t="s">
        <v>24</v>
      </c>
      <c r="R204" s="507" t="s">
        <v>24</v>
      </c>
      <c r="S204" s="562" t="s">
        <v>24</v>
      </c>
      <c r="T204" s="593"/>
      <c r="U204" s="80"/>
      <c r="V204" s="289"/>
      <c r="W204" s="346"/>
      <c r="X204" s="295"/>
      <c r="Y204" s="296"/>
      <c r="Z204" s="297"/>
    </row>
    <row r="205" spans="1:26" x14ac:dyDescent="0.2">
      <c r="A205" s="1108"/>
      <c r="B205" s="330">
        <f>南八幡!B205</f>
        <v>45929</v>
      </c>
      <c r="C205" s="434" t="str">
        <f t="shared" si="20"/>
        <v>(月)</v>
      </c>
      <c r="D205" s="560" t="s">
        <v>406</v>
      </c>
      <c r="E205" s="503">
        <v>2.5</v>
      </c>
      <c r="F205" s="504">
        <v>28.8</v>
      </c>
      <c r="G205" s="11">
        <v>25.5</v>
      </c>
      <c r="H205" s="221">
        <v>25.6</v>
      </c>
      <c r="I205" s="12">
        <v>3.7</v>
      </c>
      <c r="J205" s="219">
        <v>1.7</v>
      </c>
      <c r="K205" s="11">
        <v>7.87</v>
      </c>
      <c r="L205" s="219">
        <v>7.76</v>
      </c>
      <c r="M205" s="12">
        <v>27.6</v>
      </c>
      <c r="N205" s="221">
        <v>27.6</v>
      </c>
      <c r="O205" s="635">
        <v>103.8</v>
      </c>
      <c r="P205" s="518">
        <v>110.7</v>
      </c>
      <c r="Q205" s="561">
        <v>9.1</v>
      </c>
      <c r="R205" s="507">
        <v>194</v>
      </c>
      <c r="S205" s="562">
        <v>0.08</v>
      </c>
      <c r="T205" s="593"/>
      <c r="U205" s="80"/>
      <c r="V205" s="9" t="s">
        <v>23</v>
      </c>
      <c r="W205" s="82" t="s">
        <v>24</v>
      </c>
      <c r="X205" s="1"/>
      <c r="Y205" s="1"/>
      <c r="Z205" s="335" t="s">
        <v>24</v>
      </c>
    </row>
    <row r="206" spans="1:26" x14ac:dyDescent="0.2">
      <c r="A206" s="1108"/>
      <c r="B206" s="330">
        <f>南八幡!B206</f>
        <v>45930</v>
      </c>
      <c r="C206" s="434" t="str">
        <f t="shared" si="20"/>
        <v>(火)</v>
      </c>
      <c r="D206" s="563" t="s">
        <v>405</v>
      </c>
      <c r="E206" s="503" t="s">
        <v>24</v>
      </c>
      <c r="F206" s="504">
        <v>24.2</v>
      </c>
      <c r="G206" s="368">
        <v>25.3</v>
      </c>
      <c r="H206" s="565">
        <v>25.5</v>
      </c>
      <c r="I206" s="566">
        <v>3.7</v>
      </c>
      <c r="J206" s="298">
        <v>1.6</v>
      </c>
      <c r="K206" s="368">
        <v>7.87</v>
      </c>
      <c r="L206" s="298">
        <v>7.73</v>
      </c>
      <c r="M206" s="566">
        <v>27.5</v>
      </c>
      <c r="N206" s="565">
        <v>27.8</v>
      </c>
      <c r="O206" s="635">
        <v>104.7</v>
      </c>
      <c r="P206" s="518">
        <v>109.5</v>
      </c>
      <c r="Q206" s="561">
        <v>9.4</v>
      </c>
      <c r="R206" s="507">
        <v>134</v>
      </c>
      <c r="S206" s="562">
        <v>0.08</v>
      </c>
      <c r="T206" s="593"/>
      <c r="U206" s="80"/>
      <c r="V206" s="749" t="s">
        <v>300</v>
      </c>
      <c r="W206" s="750"/>
      <c r="X206" s="750"/>
      <c r="Y206" s="750"/>
      <c r="Z206" s="751"/>
    </row>
    <row r="207" spans="1:26" s="1" customFormat="1" ht="13.5" customHeight="1" x14ac:dyDescent="0.2">
      <c r="A207" s="1108"/>
      <c r="B207" s="1051" t="s">
        <v>238</v>
      </c>
      <c r="C207" s="1051"/>
      <c r="D207" s="508"/>
      <c r="E207" s="493">
        <f>MAX(E177:E206)</f>
        <v>89.5</v>
      </c>
      <c r="F207" s="509">
        <f t="shared" ref="F207:T207" si="21">IF(COUNT(F177:F206)=0,"",MAX(F177:F206))</f>
        <v>34.1</v>
      </c>
      <c r="G207" s="10">
        <f t="shared" si="21"/>
        <v>29.1</v>
      </c>
      <c r="H207" s="218">
        <f t="shared" si="21"/>
        <v>29.4</v>
      </c>
      <c r="I207" s="495">
        <f t="shared" si="21"/>
        <v>8.1</v>
      </c>
      <c r="J207" s="496">
        <f t="shared" si="21"/>
        <v>3</v>
      </c>
      <c r="K207" s="10">
        <f t="shared" si="21"/>
        <v>7.97</v>
      </c>
      <c r="L207" s="218">
        <f t="shared" si="21"/>
        <v>7.81</v>
      </c>
      <c r="M207" s="495">
        <f t="shared" si="21"/>
        <v>28.7</v>
      </c>
      <c r="N207" s="496">
        <f t="shared" si="21"/>
        <v>28.9</v>
      </c>
      <c r="O207" s="510">
        <f t="shared" si="21"/>
        <v>110.7</v>
      </c>
      <c r="P207" s="511">
        <f t="shared" si="21"/>
        <v>110.7</v>
      </c>
      <c r="Q207" s="547">
        <f t="shared" si="21"/>
        <v>9.9</v>
      </c>
      <c r="R207" s="513">
        <f t="shared" si="21"/>
        <v>222</v>
      </c>
      <c r="S207" s="514">
        <f t="shared" si="21"/>
        <v>0.2</v>
      </c>
      <c r="T207" s="515" t="str">
        <f t="shared" si="21"/>
        <v/>
      </c>
      <c r="U207" s="81"/>
      <c r="V207" s="749" t="s">
        <v>334</v>
      </c>
      <c r="W207" s="750"/>
      <c r="X207" s="750"/>
      <c r="Y207" s="750"/>
      <c r="Z207" s="751"/>
    </row>
    <row r="208" spans="1:26" s="1" customFormat="1" ht="13.5" customHeight="1" x14ac:dyDescent="0.2">
      <c r="A208" s="1108"/>
      <c r="B208" s="1052" t="s">
        <v>239</v>
      </c>
      <c r="C208" s="1052"/>
      <c r="D208" s="229"/>
      <c r="E208" s="230"/>
      <c r="F208" s="516">
        <f t="shared" ref="F208:S208" si="22">IF(COUNT(F177:F206)=0,"",MIN(F177:F206))</f>
        <v>22.6</v>
      </c>
      <c r="G208" s="11">
        <f t="shared" si="22"/>
        <v>25.3</v>
      </c>
      <c r="H208" s="219">
        <f t="shared" si="22"/>
        <v>25.5</v>
      </c>
      <c r="I208" s="12">
        <f t="shared" si="22"/>
        <v>2</v>
      </c>
      <c r="J208" s="240">
        <f t="shared" si="22"/>
        <v>0.7</v>
      </c>
      <c r="K208" s="11">
        <f t="shared" si="22"/>
        <v>7.42</v>
      </c>
      <c r="L208" s="516">
        <f t="shared" si="22"/>
        <v>7.35</v>
      </c>
      <c r="M208" s="12">
        <f t="shared" si="22"/>
        <v>25.5</v>
      </c>
      <c r="N208" s="240">
        <f t="shared" si="22"/>
        <v>25.7</v>
      </c>
      <c r="O208" s="517">
        <f t="shared" si="22"/>
        <v>94.9</v>
      </c>
      <c r="P208" s="518">
        <f t="shared" si="22"/>
        <v>85</v>
      </c>
      <c r="Q208" s="519">
        <f t="shared" si="22"/>
        <v>8.8000000000000007</v>
      </c>
      <c r="R208" s="520">
        <f t="shared" si="22"/>
        <v>134</v>
      </c>
      <c r="S208" s="521">
        <f t="shared" si="22"/>
        <v>0.03</v>
      </c>
      <c r="T208" s="522"/>
      <c r="U208" s="81"/>
      <c r="V208" s="752"/>
      <c r="W208" s="920"/>
      <c r="X208" s="753"/>
      <c r="Y208" s="753"/>
      <c r="Z208" s="754"/>
    </row>
    <row r="209" spans="1:26" s="1" customFormat="1" ht="13.5" customHeight="1" x14ac:dyDescent="0.2">
      <c r="A209" s="1108"/>
      <c r="B209" s="1052" t="s">
        <v>240</v>
      </c>
      <c r="C209" s="1052"/>
      <c r="D209" s="229"/>
      <c r="E209" s="231"/>
      <c r="F209" s="523">
        <f t="shared" ref="F209:S209" si="23">IF(COUNT(F177:F206)=0,"",AVERAGE(F177:F206))</f>
        <v>28.570000000000004</v>
      </c>
      <c r="G209" s="11">
        <f t="shared" si="23"/>
        <v>27.66</v>
      </c>
      <c r="H209" s="516">
        <f t="shared" si="23"/>
        <v>27.893333333333334</v>
      </c>
      <c r="I209" s="12">
        <f t="shared" si="23"/>
        <v>3.8833333333333333</v>
      </c>
      <c r="J209" s="240">
        <f t="shared" si="23"/>
        <v>1.6433333333333333</v>
      </c>
      <c r="K209" s="11">
        <f t="shared" si="23"/>
        <v>7.6903333333333324</v>
      </c>
      <c r="L209" s="516">
        <f t="shared" si="23"/>
        <v>7.5779999999999994</v>
      </c>
      <c r="M209" s="12">
        <f t="shared" si="23"/>
        <v>26.694333333333336</v>
      </c>
      <c r="N209" s="240">
        <f t="shared" si="23"/>
        <v>26.969999999999995</v>
      </c>
      <c r="O209" s="517">
        <f t="shared" si="23"/>
        <v>101.2</v>
      </c>
      <c r="P209" s="518">
        <f t="shared" si="23"/>
        <v>101.91</v>
      </c>
      <c r="Q209" s="519">
        <f t="shared" si="23"/>
        <v>9.2299999999999986</v>
      </c>
      <c r="R209" s="524">
        <f t="shared" si="23"/>
        <v>197</v>
      </c>
      <c r="S209" s="521">
        <f t="shared" si="23"/>
        <v>0.10000000000000002</v>
      </c>
      <c r="T209" s="522"/>
      <c r="U209" s="81"/>
      <c r="V209" s="752"/>
      <c r="W209" s="920"/>
      <c r="X209" s="753"/>
      <c r="Y209" s="753"/>
      <c r="Z209" s="754"/>
    </row>
    <row r="210" spans="1:26" s="1" customFormat="1" ht="13.5" customHeight="1" x14ac:dyDescent="0.2">
      <c r="A210" s="1109"/>
      <c r="B210" s="1053" t="s">
        <v>241</v>
      </c>
      <c r="C210" s="1053"/>
      <c r="D210" s="525"/>
      <c r="E210" s="526">
        <f>SUM(E177:E206)</f>
        <v>193</v>
      </c>
      <c r="F210" s="232"/>
      <c r="G210" s="233"/>
      <c r="H210" s="527"/>
      <c r="I210" s="233"/>
      <c r="J210" s="527"/>
      <c r="K210" s="528"/>
      <c r="L210" s="529"/>
      <c r="M210" s="530"/>
      <c r="N210" s="531"/>
      <c r="O210" s="532"/>
      <c r="P210" s="533"/>
      <c r="Q210" s="534"/>
      <c r="R210" s="234"/>
      <c r="S210" s="235"/>
      <c r="T210" s="762">
        <f>SUM(T177:T206)</f>
        <v>0</v>
      </c>
      <c r="U210" s="81"/>
      <c r="V210" s="755"/>
      <c r="W210" s="922"/>
      <c r="X210" s="756"/>
      <c r="Y210" s="756"/>
      <c r="Z210" s="757"/>
    </row>
    <row r="211" spans="1:26" ht="13.5" customHeight="1" x14ac:dyDescent="0.2">
      <c r="A211" s="1104" t="s">
        <v>231</v>
      </c>
      <c r="B211" s="329">
        <f>南八幡!B211</f>
        <v>45931</v>
      </c>
      <c r="C211" s="433" t="str">
        <f>IF(B211="","",IF(WEEKDAY(B211)=1,"(日)",IF(WEEKDAY(B211)=2,"(月)",IF(WEEKDAY(B211)=3,"(火)",IF(WEEKDAY(B211)=4,"(水)",IF(WEEKDAY(B211)=5,"(木)",IF(WEEKDAY(B211)=6,"(金)","(土)")))))))</f>
        <v>(水)</v>
      </c>
      <c r="D211" s="558" t="s">
        <v>404</v>
      </c>
      <c r="E211" s="493">
        <v>21.5</v>
      </c>
      <c r="F211" s="494">
        <v>22</v>
      </c>
      <c r="G211" s="10">
        <v>25.3</v>
      </c>
      <c r="H211" s="496">
        <v>25.4</v>
      </c>
      <c r="I211" s="495">
        <v>2.9</v>
      </c>
      <c r="J211" s="218">
        <v>1.2</v>
      </c>
      <c r="K211" s="10">
        <v>7.89</v>
      </c>
      <c r="L211" s="218">
        <v>7.73</v>
      </c>
      <c r="M211" s="495">
        <v>27.3</v>
      </c>
      <c r="N211" s="496">
        <v>27.9</v>
      </c>
      <c r="O211" s="627">
        <v>104.1</v>
      </c>
      <c r="P211" s="511">
        <v>105.1</v>
      </c>
      <c r="Q211" s="547">
        <v>9.4</v>
      </c>
      <c r="R211" s="501">
        <v>141</v>
      </c>
      <c r="S211" s="559">
        <v>0.05</v>
      </c>
      <c r="T211" s="761"/>
      <c r="U211" s="80"/>
      <c r="V211" s="340" t="s">
        <v>284</v>
      </c>
      <c r="W211" s="344"/>
      <c r="X211" s="342">
        <v>45932</v>
      </c>
      <c r="Y211" s="347"/>
      <c r="Z211" s="348"/>
    </row>
    <row r="212" spans="1:26" x14ac:dyDescent="0.2">
      <c r="A212" s="1105"/>
      <c r="B212" s="330">
        <f>南八幡!B212</f>
        <v>45932</v>
      </c>
      <c r="C212" s="434" t="str">
        <f t="shared" ref="C212:C241" si="24">IF(B212="","",IF(WEEKDAY(B212)=1,"(日)",IF(WEEKDAY(B212)=2,"(月)",IF(WEEKDAY(B212)=3,"(火)",IF(WEEKDAY(B212)=4,"(水)",IF(WEEKDAY(B212)=5,"(木)",IF(WEEKDAY(B212)=6,"(金)","(土)")))))))</f>
        <v>(木)</v>
      </c>
      <c r="D212" s="560" t="s">
        <v>405</v>
      </c>
      <c r="E212" s="503" t="s">
        <v>24</v>
      </c>
      <c r="F212" s="504">
        <v>23.9</v>
      </c>
      <c r="G212" s="11">
        <v>25.2</v>
      </c>
      <c r="H212" s="221">
        <v>25.5</v>
      </c>
      <c r="I212" s="12">
        <v>3.2</v>
      </c>
      <c r="J212" s="219">
        <v>1</v>
      </c>
      <c r="K212" s="11">
        <v>7.84</v>
      </c>
      <c r="L212" s="219">
        <v>7.74</v>
      </c>
      <c r="M212" s="12">
        <v>27.6</v>
      </c>
      <c r="N212" s="221">
        <v>27.7</v>
      </c>
      <c r="O212" s="635">
        <v>103</v>
      </c>
      <c r="P212" s="518">
        <v>103.7</v>
      </c>
      <c r="Q212" s="561">
        <v>9.3000000000000007</v>
      </c>
      <c r="R212" s="507">
        <v>144</v>
      </c>
      <c r="S212" s="562">
        <v>0.04</v>
      </c>
      <c r="T212" s="593"/>
      <c r="U212" s="80"/>
      <c r="V212" s="345" t="s">
        <v>2</v>
      </c>
      <c r="W212" s="346" t="s">
        <v>303</v>
      </c>
      <c r="X212" s="372">
        <v>23.9</v>
      </c>
      <c r="Y212" s="357"/>
      <c r="Z212" s="350"/>
    </row>
    <row r="213" spans="1:26" x14ac:dyDescent="0.2">
      <c r="A213" s="1105"/>
      <c r="B213" s="330">
        <f>南八幡!B213</f>
        <v>45933</v>
      </c>
      <c r="C213" s="434" t="str">
        <f t="shared" si="24"/>
        <v>(金)</v>
      </c>
      <c r="D213" s="560" t="s">
        <v>406</v>
      </c>
      <c r="E213" s="503" t="s">
        <v>24</v>
      </c>
      <c r="F213" s="504">
        <v>25</v>
      </c>
      <c r="G213" s="11">
        <v>25.1</v>
      </c>
      <c r="H213" s="221">
        <v>25.3</v>
      </c>
      <c r="I213" s="12">
        <v>3.4</v>
      </c>
      <c r="J213" s="219">
        <v>1.1000000000000001</v>
      </c>
      <c r="K213" s="11">
        <v>7.76</v>
      </c>
      <c r="L213" s="219">
        <v>7.68</v>
      </c>
      <c r="M213" s="12">
        <v>27.8</v>
      </c>
      <c r="N213" s="221">
        <v>27.7</v>
      </c>
      <c r="O213" s="635">
        <v>104.1</v>
      </c>
      <c r="P213" s="518">
        <v>104.9</v>
      </c>
      <c r="Q213" s="561">
        <v>9.5</v>
      </c>
      <c r="R213" s="507">
        <v>204</v>
      </c>
      <c r="S213" s="562">
        <v>0.06</v>
      </c>
      <c r="T213" s="593"/>
      <c r="U213" s="80"/>
      <c r="V213" s="4" t="s">
        <v>19</v>
      </c>
      <c r="W213" s="5" t="s">
        <v>20</v>
      </c>
      <c r="X213" s="40" t="s">
        <v>21</v>
      </c>
      <c r="Y213" s="241" t="s">
        <v>22</v>
      </c>
      <c r="Z213" s="238" t="s">
        <v>276</v>
      </c>
    </row>
    <row r="214" spans="1:26" x14ac:dyDescent="0.2">
      <c r="A214" s="1105"/>
      <c r="B214" s="330">
        <f>南八幡!B214</f>
        <v>45934</v>
      </c>
      <c r="C214" s="434" t="str">
        <f t="shared" si="24"/>
        <v>(土)</v>
      </c>
      <c r="D214" s="560" t="s">
        <v>406</v>
      </c>
      <c r="E214" s="503">
        <v>0.5</v>
      </c>
      <c r="F214" s="504">
        <v>22.3</v>
      </c>
      <c r="G214" s="11">
        <v>24.9</v>
      </c>
      <c r="H214" s="221">
        <v>25.1</v>
      </c>
      <c r="I214" s="12">
        <v>3.2</v>
      </c>
      <c r="J214" s="219">
        <v>1</v>
      </c>
      <c r="K214" s="11">
        <v>7.66</v>
      </c>
      <c r="L214" s="219">
        <v>7.61</v>
      </c>
      <c r="M214" s="12">
        <v>27.8</v>
      </c>
      <c r="N214" s="221">
        <v>27.7</v>
      </c>
      <c r="O214" s="635" t="s">
        <v>24</v>
      </c>
      <c r="P214" s="518" t="s">
        <v>24</v>
      </c>
      <c r="Q214" s="561" t="s">
        <v>24</v>
      </c>
      <c r="R214" s="507" t="s">
        <v>24</v>
      </c>
      <c r="S214" s="562" t="s">
        <v>24</v>
      </c>
      <c r="T214" s="593"/>
      <c r="U214" s="80"/>
      <c r="V214" s="2" t="s">
        <v>182</v>
      </c>
      <c r="W214" s="398" t="s">
        <v>11</v>
      </c>
      <c r="X214" s="299">
        <v>25.2</v>
      </c>
      <c r="Y214" s="242">
        <v>25.5</v>
      </c>
      <c r="Z214" s="275">
        <v>21.8</v>
      </c>
    </row>
    <row r="215" spans="1:26" x14ac:dyDescent="0.2">
      <c r="A215" s="1105"/>
      <c r="B215" s="330">
        <f>南八幡!B215</f>
        <v>45935</v>
      </c>
      <c r="C215" s="434" t="str">
        <f t="shared" si="24"/>
        <v>(日)</v>
      </c>
      <c r="D215" s="560" t="s">
        <v>405</v>
      </c>
      <c r="E215" s="503" t="s">
        <v>24</v>
      </c>
      <c r="F215" s="504">
        <v>26</v>
      </c>
      <c r="G215" s="11">
        <v>24.7</v>
      </c>
      <c r="H215" s="221">
        <v>25</v>
      </c>
      <c r="I215" s="12">
        <v>3.3</v>
      </c>
      <c r="J215" s="219">
        <v>1</v>
      </c>
      <c r="K215" s="11">
        <v>7.66</v>
      </c>
      <c r="L215" s="219">
        <v>7.59</v>
      </c>
      <c r="M215" s="12">
        <v>27.8</v>
      </c>
      <c r="N215" s="221">
        <v>27.8</v>
      </c>
      <c r="O215" s="635" t="s">
        <v>24</v>
      </c>
      <c r="P215" s="518" t="s">
        <v>24</v>
      </c>
      <c r="Q215" s="561" t="s">
        <v>24</v>
      </c>
      <c r="R215" s="507" t="s">
        <v>24</v>
      </c>
      <c r="S215" s="562" t="s">
        <v>24</v>
      </c>
      <c r="T215" s="593"/>
      <c r="U215" s="80"/>
      <c r="V215" s="3" t="s">
        <v>183</v>
      </c>
      <c r="W215" s="921" t="s">
        <v>184</v>
      </c>
      <c r="X215" s="300">
        <v>3.2</v>
      </c>
      <c r="Y215" s="243">
        <v>1</v>
      </c>
      <c r="Z215" s="249">
        <v>8.6999999999999993</v>
      </c>
    </row>
    <row r="216" spans="1:26" x14ac:dyDescent="0.2">
      <c r="A216" s="1105"/>
      <c r="B216" s="330">
        <f>南八幡!B216</f>
        <v>45936</v>
      </c>
      <c r="C216" s="434" t="str">
        <f t="shared" si="24"/>
        <v>(月)</v>
      </c>
      <c r="D216" s="560" t="s">
        <v>405</v>
      </c>
      <c r="E216" s="503" t="s">
        <v>24</v>
      </c>
      <c r="F216" s="504">
        <v>27.4</v>
      </c>
      <c r="G216" s="11">
        <v>24.6</v>
      </c>
      <c r="H216" s="221">
        <v>24.7</v>
      </c>
      <c r="I216" s="12">
        <v>4.9000000000000004</v>
      </c>
      <c r="J216" s="219">
        <v>1.4</v>
      </c>
      <c r="K216" s="11">
        <v>7.77</v>
      </c>
      <c r="L216" s="219">
        <v>7.63</v>
      </c>
      <c r="M216" s="12">
        <v>27.6</v>
      </c>
      <c r="N216" s="221">
        <v>27.5</v>
      </c>
      <c r="O216" s="635">
        <v>105</v>
      </c>
      <c r="P216" s="518">
        <v>106.7</v>
      </c>
      <c r="Q216" s="561">
        <v>9.1999999999999993</v>
      </c>
      <c r="R216" s="507">
        <v>206</v>
      </c>
      <c r="S216" s="562">
        <v>7.0000000000000007E-2</v>
      </c>
      <c r="T216" s="593"/>
      <c r="U216" s="80"/>
      <c r="V216" s="3" t="s">
        <v>12</v>
      </c>
      <c r="W216" s="921"/>
      <c r="X216" s="300">
        <v>7.84</v>
      </c>
      <c r="Y216" s="243">
        <v>7.74</v>
      </c>
      <c r="Z216" s="249">
        <v>8.3699999999999992</v>
      </c>
    </row>
    <row r="217" spans="1:26" x14ac:dyDescent="0.2">
      <c r="A217" s="1105"/>
      <c r="B217" s="330">
        <f>南八幡!B217</f>
        <v>45937</v>
      </c>
      <c r="C217" s="434" t="str">
        <f t="shared" si="24"/>
        <v>(火)</v>
      </c>
      <c r="D217" s="560" t="s">
        <v>406</v>
      </c>
      <c r="E217" s="503" t="s">
        <v>24</v>
      </c>
      <c r="F217" s="504">
        <v>24.4</v>
      </c>
      <c r="G217" s="11">
        <v>24.3</v>
      </c>
      <c r="H217" s="221">
        <v>24.6</v>
      </c>
      <c r="I217" s="12">
        <v>4.2</v>
      </c>
      <c r="J217" s="219">
        <v>1.7</v>
      </c>
      <c r="K217" s="11">
        <v>7.72</v>
      </c>
      <c r="L217" s="219">
        <v>7.67</v>
      </c>
      <c r="M217" s="12">
        <v>27.6</v>
      </c>
      <c r="N217" s="221">
        <v>27.8</v>
      </c>
      <c r="O217" s="635">
        <v>109</v>
      </c>
      <c r="P217" s="518">
        <v>106.5</v>
      </c>
      <c r="Q217" s="561">
        <v>9</v>
      </c>
      <c r="R217" s="507">
        <v>193</v>
      </c>
      <c r="S217" s="562">
        <v>0.09</v>
      </c>
      <c r="T217" s="593"/>
      <c r="U217" s="80"/>
      <c r="V217" s="3" t="s">
        <v>185</v>
      </c>
      <c r="W217" s="921" t="s">
        <v>13</v>
      </c>
      <c r="X217" s="300">
        <v>27.6</v>
      </c>
      <c r="Y217" s="243">
        <v>27.7</v>
      </c>
      <c r="Z217" s="249">
        <v>29.2</v>
      </c>
    </row>
    <row r="218" spans="1:26" x14ac:dyDescent="0.2">
      <c r="A218" s="1105"/>
      <c r="B218" s="330">
        <f>南八幡!B218</f>
        <v>45938</v>
      </c>
      <c r="C218" s="434" t="str">
        <f t="shared" si="24"/>
        <v>(水)</v>
      </c>
      <c r="D218" s="560" t="s">
        <v>405</v>
      </c>
      <c r="E218" s="503" t="s">
        <v>24</v>
      </c>
      <c r="F218" s="504">
        <v>24.4</v>
      </c>
      <c r="G218" s="11">
        <v>24.2</v>
      </c>
      <c r="H218" s="221">
        <v>24.5</v>
      </c>
      <c r="I218" s="12">
        <v>3.6</v>
      </c>
      <c r="J218" s="219">
        <v>1.5</v>
      </c>
      <c r="K218" s="11">
        <v>7.66</v>
      </c>
      <c r="L218" s="219">
        <v>7.61</v>
      </c>
      <c r="M218" s="12">
        <v>27.7</v>
      </c>
      <c r="N218" s="221">
        <v>27.9</v>
      </c>
      <c r="O218" s="635">
        <v>107.4</v>
      </c>
      <c r="P218" s="518">
        <v>106.9</v>
      </c>
      <c r="Q218" s="561">
        <v>9.1999999999999993</v>
      </c>
      <c r="R218" s="507">
        <v>170</v>
      </c>
      <c r="S218" s="562">
        <v>0.09</v>
      </c>
      <c r="T218" s="593"/>
      <c r="U218" s="80"/>
      <c r="V218" s="3" t="s">
        <v>186</v>
      </c>
      <c r="W218" s="921" t="s">
        <v>311</v>
      </c>
      <c r="X218" s="278">
        <v>104.5</v>
      </c>
      <c r="Y218" s="244">
        <v>103</v>
      </c>
      <c r="Z218" s="253">
        <v>114.7</v>
      </c>
    </row>
    <row r="219" spans="1:26" x14ac:dyDescent="0.2">
      <c r="A219" s="1105"/>
      <c r="B219" s="330">
        <f>南八幡!B219</f>
        <v>45939</v>
      </c>
      <c r="C219" s="434" t="str">
        <f t="shared" si="24"/>
        <v>(木)</v>
      </c>
      <c r="D219" s="560" t="s">
        <v>406</v>
      </c>
      <c r="E219" s="503" t="s">
        <v>24</v>
      </c>
      <c r="F219" s="504">
        <v>21.4</v>
      </c>
      <c r="G219" s="11">
        <v>24.1</v>
      </c>
      <c r="H219" s="221">
        <v>24.2</v>
      </c>
      <c r="I219" s="12">
        <v>3.3</v>
      </c>
      <c r="J219" s="219">
        <v>1.3</v>
      </c>
      <c r="K219" s="11">
        <v>7.64</v>
      </c>
      <c r="L219" s="219">
        <v>7.56</v>
      </c>
      <c r="M219" s="12">
        <v>27.9</v>
      </c>
      <c r="N219" s="221">
        <v>28</v>
      </c>
      <c r="O219" s="635">
        <v>107.6</v>
      </c>
      <c r="P219" s="518">
        <v>106.5</v>
      </c>
      <c r="Q219" s="561">
        <v>9.1</v>
      </c>
      <c r="R219" s="507">
        <v>180</v>
      </c>
      <c r="S219" s="562">
        <v>7.0000000000000007E-2</v>
      </c>
      <c r="T219" s="593"/>
      <c r="U219" s="80"/>
      <c r="V219" s="3" t="s">
        <v>187</v>
      </c>
      <c r="W219" s="921" t="s">
        <v>311</v>
      </c>
      <c r="X219" s="278">
        <v>105.9</v>
      </c>
      <c r="Y219" s="244">
        <v>103.7</v>
      </c>
      <c r="Z219" s="253">
        <v>111.7</v>
      </c>
    </row>
    <row r="220" spans="1:26" x14ac:dyDescent="0.2">
      <c r="A220" s="1105"/>
      <c r="B220" s="330">
        <f>南八幡!B220</f>
        <v>45940</v>
      </c>
      <c r="C220" s="434" t="str">
        <f t="shared" si="24"/>
        <v>(金)</v>
      </c>
      <c r="D220" s="560" t="s">
        <v>406</v>
      </c>
      <c r="E220" s="503" t="s">
        <v>24</v>
      </c>
      <c r="F220" s="504">
        <v>21.7</v>
      </c>
      <c r="G220" s="11">
        <v>24.1</v>
      </c>
      <c r="H220" s="221">
        <v>24.3</v>
      </c>
      <c r="I220" s="12">
        <v>3.3</v>
      </c>
      <c r="J220" s="219">
        <v>1.7</v>
      </c>
      <c r="K220" s="11">
        <v>7.94</v>
      </c>
      <c r="L220" s="219">
        <v>7.82</v>
      </c>
      <c r="M220" s="12">
        <v>27.2</v>
      </c>
      <c r="N220" s="221">
        <v>27.6</v>
      </c>
      <c r="O220" s="635">
        <v>104.5</v>
      </c>
      <c r="P220" s="518">
        <v>102.7</v>
      </c>
      <c r="Q220" s="561">
        <v>9.1999999999999993</v>
      </c>
      <c r="R220" s="507">
        <v>153</v>
      </c>
      <c r="S220" s="562">
        <v>0.06</v>
      </c>
      <c r="T220" s="593"/>
      <c r="U220" s="80"/>
      <c r="V220" s="3" t="s">
        <v>188</v>
      </c>
      <c r="W220" s="921" t="s">
        <v>311</v>
      </c>
      <c r="X220" s="247">
        <v>72.400000000000006</v>
      </c>
      <c r="Y220" s="244">
        <v>70</v>
      </c>
      <c r="Z220" s="253">
        <v>75.2</v>
      </c>
    </row>
    <row r="221" spans="1:26" x14ac:dyDescent="0.2">
      <c r="A221" s="1105"/>
      <c r="B221" s="330">
        <f>南八幡!B221</f>
        <v>45941</v>
      </c>
      <c r="C221" s="434" t="str">
        <f t="shared" si="24"/>
        <v>(土)</v>
      </c>
      <c r="D221" s="560" t="s">
        <v>404</v>
      </c>
      <c r="E221" s="503">
        <v>8.5</v>
      </c>
      <c r="F221" s="504">
        <v>17.399999999999999</v>
      </c>
      <c r="G221" s="11">
        <v>23.9</v>
      </c>
      <c r="H221" s="221">
        <v>24</v>
      </c>
      <c r="I221" s="12">
        <v>3.4</v>
      </c>
      <c r="J221" s="219">
        <v>1.7</v>
      </c>
      <c r="K221" s="11">
        <v>8.0299999999999994</v>
      </c>
      <c r="L221" s="219">
        <v>7.86</v>
      </c>
      <c r="M221" s="12">
        <v>26.6</v>
      </c>
      <c r="N221" s="221">
        <v>27.1</v>
      </c>
      <c r="O221" s="635" t="s">
        <v>24</v>
      </c>
      <c r="P221" s="518" t="s">
        <v>24</v>
      </c>
      <c r="Q221" s="561" t="s">
        <v>24</v>
      </c>
      <c r="R221" s="507" t="s">
        <v>24</v>
      </c>
      <c r="S221" s="562" t="s">
        <v>24</v>
      </c>
      <c r="T221" s="593"/>
      <c r="U221" s="80"/>
      <c r="V221" s="3" t="s">
        <v>189</v>
      </c>
      <c r="W221" s="921" t="s">
        <v>311</v>
      </c>
      <c r="X221" s="247">
        <v>33.5</v>
      </c>
      <c r="Y221" s="244">
        <v>33.700000000000003</v>
      </c>
      <c r="Z221" s="253">
        <v>36.5</v>
      </c>
    </row>
    <row r="222" spans="1:26" x14ac:dyDescent="0.2">
      <c r="A222" s="1105"/>
      <c r="B222" s="330">
        <f>南八幡!B222</f>
        <v>45942</v>
      </c>
      <c r="C222" s="434" t="str">
        <f t="shared" si="24"/>
        <v>(日)</v>
      </c>
      <c r="D222" s="560" t="s">
        <v>406</v>
      </c>
      <c r="E222" s="503">
        <v>0.5</v>
      </c>
      <c r="F222" s="504">
        <v>20.3</v>
      </c>
      <c r="G222" s="11">
        <v>23.5</v>
      </c>
      <c r="H222" s="221">
        <v>23.8</v>
      </c>
      <c r="I222" s="12">
        <v>3.5</v>
      </c>
      <c r="J222" s="219">
        <v>1.8</v>
      </c>
      <c r="K222" s="11">
        <v>7.93</v>
      </c>
      <c r="L222" s="219">
        <v>7.79</v>
      </c>
      <c r="M222" s="12">
        <v>26.9</v>
      </c>
      <c r="N222" s="221">
        <v>27.4</v>
      </c>
      <c r="O222" s="635" t="s">
        <v>24</v>
      </c>
      <c r="P222" s="518" t="s">
        <v>24</v>
      </c>
      <c r="Q222" s="561" t="s">
        <v>24</v>
      </c>
      <c r="R222" s="507" t="s">
        <v>24</v>
      </c>
      <c r="S222" s="562" t="s">
        <v>24</v>
      </c>
      <c r="T222" s="593"/>
      <c r="U222" s="80"/>
      <c r="V222" s="3" t="s">
        <v>190</v>
      </c>
      <c r="W222" s="921" t="s">
        <v>311</v>
      </c>
      <c r="X222" s="247">
        <v>9.1999999999999993</v>
      </c>
      <c r="Y222" s="245">
        <v>9.3000000000000007</v>
      </c>
      <c r="Z222" s="276">
        <v>9.1</v>
      </c>
    </row>
    <row r="223" spans="1:26" x14ac:dyDescent="0.2">
      <c r="A223" s="1105"/>
      <c r="B223" s="330">
        <f>南八幡!B223</f>
        <v>45943</v>
      </c>
      <c r="C223" s="434" t="str">
        <f t="shared" si="24"/>
        <v>(月)</v>
      </c>
      <c r="D223" s="560" t="s">
        <v>406</v>
      </c>
      <c r="E223" s="503">
        <v>5.5</v>
      </c>
      <c r="F223" s="504">
        <v>20.7</v>
      </c>
      <c r="G223" s="11">
        <v>23.3</v>
      </c>
      <c r="H223" s="221">
        <v>23.5</v>
      </c>
      <c r="I223" s="12">
        <v>3.5</v>
      </c>
      <c r="J223" s="219">
        <v>1.8</v>
      </c>
      <c r="K223" s="11">
        <v>7.87</v>
      </c>
      <c r="L223" s="219">
        <v>7.76</v>
      </c>
      <c r="M223" s="12">
        <v>27.2</v>
      </c>
      <c r="N223" s="221">
        <v>27.3</v>
      </c>
      <c r="O223" s="635" t="s">
        <v>24</v>
      </c>
      <c r="P223" s="518" t="s">
        <v>24</v>
      </c>
      <c r="Q223" s="561" t="s">
        <v>24</v>
      </c>
      <c r="R223" s="507" t="s">
        <v>24</v>
      </c>
      <c r="S223" s="562" t="s">
        <v>24</v>
      </c>
      <c r="T223" s="593"/>
      <c r="U223" s="80"/>
      <c r="V223" s="3" t="s">
        <v>191</v>
      </c>
      <c r="W223" s="921" t="s">
        <v>311</v>
      </c>
      <c r="X223" s="247">
        <v>168</v>
      </c>
      <c r="Y223" s="246">
        <v>144</v>
      </c>
      <c r="Z223" s="277">
        <v>172</v>
      </c>
    </row>
    <row r="224" spans="1:26" x14ac:dyDescent="0.2">
      <c r="A224" s="1105"/>
      <c r="B224" s="330">
        <f>南八幡!B224</f>
        <v>45944</v>
      </c>
      <c r="C224" s="434" t="str">
        <f t="shared" si="24"/>
        <v>(火)</v>
      </c>
      <c r="D224" s="560" t="s">
        <v>406</v>
      </c>
      <c r="E224" s="503" t="s">
        <v>24</v>
      </c>
      <c r="F224" s="504">
        <v>19.8</v>
      </c>
      <c r="G224" s="11">
        <v>23.2</v>
      </c>
      <c r="H224" s="221">
        <v>23.3</v>
      </c>
      <c r="I224" s="12">
        <v>2.9</v>
      </c>
      <c r="J224" s="219">
        <v>1.8</v>
      </c>
      <c r="K224" s="11">
        <v>7.96</v>
      </c>
      <c r="L224" s="219">
        <v>7.82</v>
      </c>
      <c r="M224" s="12">
        <v>27.2</v>
      </c>
      <c r="N224" s="221">
        <v>27.5</v>
      </c>
      <c r="O224" s="635">
        <v>106.7</v>
      </c>
      <c r="P224" s="518">
        <v>106.5</v>
      </c>
      <c r="Q224" s="561">
        <v>9.3000000000000007</v>
      </c>
      <c r="R224" s="507">
        <v>169</v>
      </c>
      <c r="S224" s="562">
        <v>7.0000000000000007E-2</v>
      </c>
      <c r="T224" s="593"/>
      <c r="U224" s="80"/>
      <c r="V224" s="3" t="s">
        <v>192</v>
      </c>
      <c r="W224" s="921" t="s">
        <v>311</v>
      </c>
      <c r="X224" s="247">
        <v>0.12</v>
      </c>
      <c r="Y224" s="14">
        <v>0.04</v>
      </c>
      <c r="Z224" s="251">
        <v>0.49</v>
      </c>
    </row>
    <row r="225" spans="1:26" x14ac:dyDescent="0.2">
      <c r="A225" s="1105"/>
      <c r="B225" s="330">
        <f>南八幡!B225</f>
        <v>45945</v>
      </c>
      <c r="C225" s="434" t="str">
        <f t="shared" si="24"/>
        <v>(水)</v>
      </c>
      <c r="D225" s="560" t="s">
        <v>406</v>
      </c>
      <c r="E225" s="503">
        <v>5</v>
      </c>
      <c r="F225" s="504">
        <v>17.399999999999999</v>
      </c>
      <c r="G225" s="11">
        <v>22.6</v>
      </c>
      <c r="H225" s="221">
        <v>22.8</v>
      </c>
      <c r="I225" s="12">
        <v>3.8</v>
      </c>
      <c r="J225" s="219">
        <v>1.9</v>
      </c>
      <c r="K225" s="11">
        <v>7.82</v>
      </c>
      <c r="L225" s="219">
        <v>7.75</v>
      </c>
      <c r="M225" s="12">
        <v>28</v>
      </c>
      <c r="N225" s="221">
        <v>28</v>
      </c>
      <c r="O225" s="635">
        <v>106.5</v>
      </c>
      <c r="P225" s="518">
        <v>107.1</v>
      </c>
      <c r="Q225" s="561">
        <v>9</v>
      </c>
      <c r="R225" s="507">
        <v>168</v>
      </c>
      <c r="S225" s="562">
        <v>0.1</v>
      </c>
      <c r="T225" s="593"/>
      <c r="U225" s="80"/>
      <c r="V225" s="3" t="s">
        <v>14</v>
      </c>
      <c r="W225" s="921" t="s">
        <v>311</v>
      </c>
      <c r="X225" s="247">
        <v>3.6</v>
      </c>
      <c r="Y225" s="248">
        <v>3.3</v>
      </c>
      <c r="Z225" s="249">
        <v>5.2</v>
      </c>
    </row>
    <row r="226" spans="1:26" x14ac:dyDescent="0.2">
      <c r="A226" s="1105"/>
      <c r="B226" s="330">
        <f>南八幡!B226</f>
        <v>45946</v>
      </c>
      <c r="C226" s="434" t="str">
        <f t="shared" si="24"/>
        <v>(木)</v>
      </c>
      <c r="D226" s="560" t="s">
        <v>404</v>
      </c>
      <c r="E226" s="503">
        <v>1</v>
      </c>
      <c r="F226" s="504">
        <v>18.399999999999999</v>
      </c>
      <c r="G226" s="11">
        <v>22.4</v>
      </c>
      <c r="H226" s="221">
        <v>22.6</v>
      </c>
      <c r="I226" s="12">
        <v>4.2</v>
      </c>
      <c r="J226" s="219">
        <v>1.9</v>
      </c>
      <c r="K226" s="11">
        <v>7.81</v>
      </c>
      <c r="L226" s="219">
        <v>7.71</v>
      </c>
      <c r="M226" s="12">
        <v>28</v>
      </c>
      <c r="N226" s="221">
        <v>28.1</v>
      </c>
      <c r="O226" s="635">
        <v>107.4</v>
      </c>
      <c r="P226" s="518">
        <v>108.1</v>
      </c>
      <c r="Q226" s="561">
        <v>9.1999999999999993</v>
      </c>
      <c r="R226" s="507">
        <v>171</v>
      </c>
      <c r="S226" s="562">
        <v>0.12</v>
      </c>
      <c r="T226" s="593"/>
      <c r="U226" s="80"/>
      <c r="V226" s="3" t="s">
        <v>15</v>
      </c>
      <c r="W226" s="921" t="s">
        <v>311</v>
      </c>
      <c r="X226" s="273">
        <v>1.7</v>
      </c>
      <c r="Y226" s="248">
        <v>1.2</v>
      </c>
      <c r="Z226" s="249">
        <v>2.2999999999999998</v>
      </c>
    </row>
    <row r="227" spans="1:26" x14ac:dyDescent="0.2">
      <c r="A227" s="1105"/>
      <c r="B227" s="330">
        <f>南八幡!B227</f>
        <v>45947</v>
      </c>
      <c r="C227" s="434" t="str">
        <f t="shared" si="24"/>
        <v>(金)</v>
      </c>
      <c r="D227" s="560" t="s">
        <v>405</v>
      </c>
      <c r="E227" s="503">
        <v>0.5</v>
      </c>
      <c r="F227" s="504">
        <v>21.9</v>
      </c>
      <c r="G227" s="11">
        <v>22.2</v>
      </c>
      <c r="H227" s="221">
        <v>22.5</v>
      </c>
      <c r="I227" s="12">
        <v>3.6</v>
      </c>
      <c r="J227" s="219">
        <v>2</v>
      </c>
      <c r="K227" s="11">
        <v>7.8</v>
      </c>
      <c r="L227" s="219">
        <v>7.73</v>
      </c>
      <c r="M227" s="12">
        <v>28.1</v>
      </c>
      <c r="N227" s="221">
        <v>28.3</v>
      </c>
      <c r="O227" s="635">
        <v>99</v>
      </c>
      <c r="P227" s="518">
        <v>108.1</v>
      </c>
      <c r="Q227" s="561">
        <v>9.4</v>
      </c>
      <c r="R227" s="507">
        <v>193</v>
      </c>
      <c r="S227" s="562">
        <v>0.12</v>
      </c>
      <c r="T227" s="593"/>
      <c r="U227" s="80"/>
      <c r="V227" s="3" t="s">
        <v>193</v>
      </c>
      <c r="W227" s="921" t="s">
        <v>311</v>
      </c>
      <c r="X227" s="247">
        <v>3.1</v>
      </c>
      <c r="Y227" s="248">
        <v>4.4000000000000004</v>
      </c>
      <c r="Z227" s="249">
        <v>10.5</v>
      </c>
    </row>
    <row r="228" spans="1:26" x14ac:dyDescent="0.2">
      <c r="A228" s="1105"/>
      <c r="B228" s="330">
        <f>南八幡!B228</f>
        <v>45948</v>
      </c>
      <c r="C228" s="434" t="str">
        <f t="shared" si="24"/>
        <v>(土)</v>
      </c>
      <c r="D228" s="560" t="s">
        <v>405</v>
      </c>
      <c r="E228" s="503" t="s">
        <v>24</v>
      </c>
      <c r="F228" s="504">
        <v>24.3</v>
      </c>
      <c r="G228" s="11">
        <v>22.3</v>
      </c>
      <c r="H228" s="221">
        <v>22.5</v>
      </c>
      <c r="I228" s="12">
        <v>2.4</v>
      </c>
      <c r="J228" s="219">
        <v>1.8</v>
      </c>
      <c r="K228" s="11">
        <v>7.92</v>
      </c>
      <c r="L228" s="219">
        <v>7.76</v>
      </c>
      <c r="M228" s="12">
        <v>27.6</v>
      </c>
      <c r="N228" s="221">
        <v>27.6</v>
      </c>
      <c r="O228" s="635" t="s">
        <v>24</v>
      </c>
      <c r="P228" s="518" t="s">
        <v>24</v>
      </c>
      <c r="Q228" s="561" t="s">
        <v>24</v>
      </c>
      <c r="R228" s="507" t="s">
        <v>24</v>
      </c>
      <c r="S228" s="562" t="s">
        <v>24</v>
      </c>
      <c r="T228" s="593"/>
      <c r="U228" s="80"/>
      <c r="V228" s="3" t="s">
        <v>194</v>
      </c>
      <c r="W228" s="921" t="s">
        <v>311</v>
      </c>
      <c r="X228" s="263">
        <v>5.1999999999999998E-2</v>
      </c>
      <c r="Y228" s="250">
        <v>1.2E-2</v>
      </c>
      <c r="Z228" s="251">
        <v>6.3E-2</v>
      </c>
    </row>
    <row r="229" spans="1:26" x14ac:dyDescent="0.2">
      <c r="A229" s="1105"/>
      <c r="B229" s="330">
        <f>南八幡!B229</f>
        <v>45949</v>
      </c>
      <c r="C229" s="434" t="str">
        <f t="shared" si="24"/>
        <v>(日)</v>
      </c>
      <c r="D229" s="560" t="s">
        <v>405</v>
      </c>
      <c r="E229" s="503" t="s">
        <v>24</v>
      </c>
      <c r="F229" s="504">
        <v>22.7</v>
      </c>
      <c r="G229" s="11">
        <v>22.2</v>
      </c>
      <c r="H229" s="221">
        <v>22.3</v>
      </c>
      <c r="I229" s="12">
        <v>2.5</v>
      </c>
      <c r="J229" s="219">
        <v>1.6</v>
      </c>
      <c r="K229" s="11">
        <v>7.76</v>
      </c>
      <c r="L229" s="219">
        <v>7.7</v>
      </c>
      <c r="M229" s="12">
        <v>28.5</v>
      </c>
      <c r="N229" s="221">
        <v>28.3</v>
      </c>
      <c r="O229" s="635" t="s">
        <v>24</v>
      </c>
      <c r="P229" s="518" t="s">
        <v>24</v>
      </c>
      <c r="Q229" s="561" t="s">
        <v>24</v>
      </c>
      <c r="R229" s="507" t="s">
        <v>24</v>
      </c>
      <c r="S229" s="562" t="s">
        <v>24</v>
      </c>
      <c r="T229" s="593"/>
      <c r="U229" s="80"/>
      <c r="V229" s="3" t="s">
        <v>279</v>
      </c>
      <c r="W229" s="921" t="s">
        <v>311</v>
      </c>
      <c r="X229" s="247">
        <v>0.31</v>
      </c>
      <c r="Y229" s="250">
        <v>0.3</v>
      </c>
      <c r="Z229" s="251">
        <v>0.33</v>
      </c>
    </row>
    <row r="230" spans="1:26" x14ac:dyDescent="0.2">
      <c r="A230" s="1105"/>
      <c r="B230" s="330">
        <f>南八幡!B230</f>
        <v>45950</v>
      </c>
      <c r="C230" s="434" t="str">
        <f t="shared" si="24"/>
        <v>(月)</v>
      </c>
      <c r="D230" s="560" t="s">
        <v>404</v>
      </c>
      <c r="E230" s="503">
        <v>10</v>
      </c>
      <c r="F230" s="504">
        <v>16.8</v>
      </c>
      <c r="G230" s="11">
        <v>21.9</v>
      </c>
      <c r="H230" s="221">
        <v>22</v>
      </c>
      <c r="I230" s="12">
        <v>2.2999999999999998</v>
      </c>
      <c r="J230" s="219">
        <v>1.4</v>
      </c>
      <c r="K230" s="11">
        <v>7.76</v>
      </c>
      <c r="L230" s="219">
        <v>7.69</v>
      </c>
      <c r="M230" s="12">
        <v>28.7</v>
      </c>
      <c r="N230" s="221">
        <v>28.6</v>
      </c>
      <c r="O230" s="635">
        <v>99.2</v>
      </c>
      <c r="P230" s="518">
        <v>110.3</v>
      </c>
      <c r="Q230" s="561">
        <v>10</v>
      </c>
      <c r="R230" s="507">
        <v>172</v>
      </c>
      <c r="S230" s="562">
        <v>0.08</v>
      </c>
      <c r="T230" s="593"/>
      <c r="U230" s="80"/>
      <c r="V230" s="3" t="s">
        <v>195</v>
      </c>
      <c r="W230" s="921" t="s">
        <v>311</v>
      </c>
      <c r="X230" s="263">
        <v>0.83</v>
      </c>
      <c r="Y230" s="250">
        <v>0.75</v>
      </c>
      <c r="Z230" s="251">
        <v>1.39</v>
      </c>
    </row>
    <row r="231" spans="1:26" x14ac:dyDescent="0.2">
      <c r="A231" s="1105"/>
      <c r="B231" s="330">
        <f>南八幡!B231</f>
        <v>45951</v>
      </c>
      <c r="C231" s="434" t="str">
        <f t="shared" si="24"/>
        <v>(火)</v>
      </c>
      <c r="D231" s="560" t="s">
        <v>406</v>
      </c>
      <c r="E231" s="503">
        <v>0.5</v>
      </c>
      <c r="F231" s="504">
        <v>15.2</v>
      </c>
      <c r="G231" s="11">
        <v>21.7</v>
      </c>
      <c r="H231" s="221">
        <v>21.9</v>
      </c>
      <c r="I231" s="12">
        <v>2.4</v>
      </c>
      <c r="J231" s="219">
        <v>1.6</v>
      </c>
      <c r="K231" s="11">
        <v>7.83</v>
      </c>
      <c r="L231" s="219">
        <v>7.73</v>
      </c>
      <c r="M231" s="12">
        <v>28.2</v>
      </c>
      <c r="N231" s="221">
        <v>28.6</v>
      </c>
      <c r="O231" s="635">
        <v>100.2</v>
      </c>
      <c r="P231" s="518">
        <v>110.9</v>
      </c>
      <c r="Q231" s="561">
        <v>9.5</v>
      </c>
      <c r="R231" s="507">
        <v>157</v>
      </c>
      <c r="S231" s="562">
        <v>0.09</v>
      </c>
      <c r="T231" s="593"/>
      <c r="U231" s="80"/>
      <c r="V231" s="3" t="s">
        <v>196</v>
      </c>
      <c r="W231" s="921" t="s">
        <v>311</v>
      </c>
      <c r="X231" s="263">
        <v>5.7000000000000002E-2</v>
      </c>
      <c r="Y231" s="250">
        <v>0.05</v>
      </c>
      <c r="Z231" s="251">
        <v>0.14399999999999999</v>
      </c>
    </row>
    <row r="232" spans="1:26" x14ac:dyDescent="0.2">
      <c r="A232" s="1105"/>
      <c r="B232" s="330">
        <f>南八幡!B232</f>
        <v>45952</v>
      </c>
      <c r="C232" s="434" t="str">
        <f t="shared" si="24"/>
        <v>(水)</v>
      </c>
      <c r="D232" s="560" t="s">
        <v>404</v>
      </c>
      <c r="E232" s="503">
        <v>10.5</v>
      </c>
      <c r="F232" s="504">
        <v>12.7</v>
      </c>
      <c r="G232" s="11">
        <v>21.3</v>
      </c>
      <c r="H232" s="221">
        <v>21.4</v>
      </c>
      <c r="I232" s="12">
        <v>2.2999999999999998</v>
      </c>
      <c r="J232" s="219">
        <v>1.7</v>
      </c>
      <c r="K232" s="11">
        <v>7.88</v>
      </c>
      <c r="L232" s="219">
        <v>7.85</v>
      </c>
      <c r="M232" s="12">
        <v>28.2</v>
      </c>
      <c r="N232" s="221">
        <v>28.2</v>
      </c>
      <c r="O232" s="635">
        <v>100.4</v>
      </c>
      <c r="P232" s="518">
        <v>110.1</v>
      </c>
      <c r="Q232" s="561">
        <v>10.4</v>
      </c>
      <c r="R232" s="507">
        <v>192</v>
      </c>
      <c r="S232" s="562">
        <v>0.05</v>
      </c>
      <c r="T232" s="593"/>
      <c r="U232" s="80"/>
      <c r="V232" s="3" t="s">
        <v>197</v>
      </c>
      <c r="W232" s="921" t="s">
        <v>311</v>
      </c>
      <c r="X232" s="273">
        <v>18.7</v>
      </c>
      <c r="Y232" s="248">
        <v>18.7</v>
      </c>
      <c r="Z232" s="249">
        <v>21.8</v>
      </c>
    </row>
    <row r="233" spans="1:26" x14ac:dyDescent="0.2">
      <c r="A233" s="1105"/>
      <c r="B233" s="330">
        <f>南八幡!B233</f>
        <v>45953</v>
      </c>
      <c r="C233" s="434" t="str">
        <f t="shared" si="24"/>
        <v>(木)</v>
      </c>
      <c r="D233" s="560" t="s">
        <v>406</v>
      </c>
      <c r="E233" s="503" t="s">
        <v>24</v>
      </c>
      <c r="F233" s="504">
        <v>15</v>
      </c>
      <c r="G233" s="11">
        <v>20.6</v>
      </c>
      <c r="H233" s="221">
        <v>20.8</v>
      </c>
      <c r="I233" s="12">
        <v>3.6</v>
      </c>
      <c r="J233" s="219">
        <v>2.2000000000000002</v>
      </c>
      <c r="K233" s="11">
        <v>7.86</v>
      </c>
      <c r="L233" s="219">
        <v>7.84</v>
      </c>
      <c r="M233" s="12">
        <v>28.4</v>
      </c>
      <c r="N233" s="221">
        <v>28.4</v>
      </c>
      <c r="O233" s="635">
        <v>100.8</v>
      </c>
      <c r="P233" s="518">
        <v>110.1</v>
      </c>
      <c r="Q233" s="561">
        <v>9.6</v>
      </c>
      <c r="R233" s="507">
        <v>209</v>
      </c>
      <c r="S233" s="562">
        <v>0.1</v>
      </c>
      <c r="T233" s="593"/>
      <c r="U233" s="80"/>
      <c r="V233" s="3" t="s">
        <v>17</v>
      </c>
      <c r="W233" s="921" t="s">
        <v>311</v>
      </c>
      <c r="X233" s="247">
        <v>27</v>
      </c>
      <c r="Y233" s="248">
        <v>27.1</v>
      </c>
      <c r="Z233" s="249">
        <v>28.6</v>
      </c>
    </row>
    <row r="234" spans="1:26" x14ac:dyDescent="0.2">
      <c r="A234" s="1105"/>
      <c r="B234" s="330">
        <f>南八幡!B234</f>
        <v>45954</v>
      </c>
      <c r="C234" s="434" t="str">
        <f t="shared" si="24"/>
        <v>(金)</v>
      </c>
      <c r="D234" s="560" t="s">
        <v>406</v>
      </c>
      <c r="E234" s="503">
        <v>5</v>
      </c>
      <c r="F234" s="504">
        <v>14.5</v>
      </c>
      <c r="G234" s="11">
        <v>20.2</v>
      </c>
      <c r="H234" s="221">
        <v>20.3</v>
      </c>
      <c r="I234" s="12">
        <v>3.2</v>
      </c>
      <c r="J234" s="219">
        <v>2.2999999999999998</v>
      </c>
      <c r="K234" s="11">
        <v>7.85</v>
      </c>
      <c r="L234" s="219">
        <v>7.81</v>
      </c>
      <c r="M234" s="12">
        <v>28.3</v>
      </c>
      <c r="N234" s="221">
        <v>28.4</v>
      </c>
      <c r="O234" s="635">
        <v>100.2</v>
      </c>
      <c r="P234" s="518">
        <v>110.9</v>
      </c>
      <c r="Q234" s="561">
        <v>9.4</v>
      </c>
      <c r="R234" s="507">
        <v>164</v>
      </c>
      <c r="S234" s="562">
        <v>0.09</v>
      </c>
      <c r="T234" s="593"/>
      <c r="U234" s="80"/>
      <c r="V234" s="3" t="s">
        <v>198</v>
      </c>
      <c r="W234" s="921" t="s">
        <v>184</v>
      </c>
      <c r="X234" s="247">
        <v>9</v>
      </c>
      <c r="Y234" s="252">
        <v>7</v>
      </c>
      <c r="Z234" s="253">
        <v>15</v>
      </c>
    </row>
    <row r="235" spans="1:26" x14ac:dyDescent="0.2">
      <c r="A235" s="1105"/>
      <c r="B235" s="330">
        <f>南八幡!B235</f>
        <v>45955</v>
      </c>
      <c r="C235" s="434" t="str">
        <f t="shared" si="24"/>
        <v>(土)</v>
      </c>
      <c r="D235" s="560" t="s">
        <v>406</v>
      </c>
      <c r="E235" s="503">
        <v>9</v>
      </c>
      <c r="F235" s="504">
        <v>13.3</v>
      </c>
      <c r="G235" s="11">
        <v>20</v>
      </c>
      <c r="H235" s="221">
        <v>20</v>
      </c>
      <c r="I235" s="12">
        <v>2.7</v>
      </c>
      <c r="J235" s="219">
        <v>2.1</v>
      </c>
      <c r="K235" s="11">
        <v>7.84</v>
      </c>
      <c r="L235" s="219">
        <v>7.83</v>
      </c>
      <c r="M235" s="12">
        <v>28.2</v>
      </c>
      <c r="N235" s="221">
        <v>28.3</v>
      </c>
      <c r="O235" s="635" t="s">
        <v>24</v>
      </c>
      <c r="P235" s="518" t="s">
        <v>24</v>
      </c>
      <c r="Q235" s="561" t="s">
        <v>24</v>
      </c>
      <c r="R235" s="507" t="s">
        <v>24</v>
      </c>
      <c r="S235" s="562" t="s">
        <v>24</v>
      </c>
      <c r="T235" s="593"/>
      <c r="U235" s="80"/>
      <c r="V235" s="3" t="s">
        <v>199</v>
      </c>
      <c r="W235" s="921" t="s">
        <v>311</v>
      </c>
      <c r="X235" s="247">
        <v>3</v>
      </c>
      <c r="Y235" s="252">
        <v>1</v>
      </c>
      <c r="Z235" s="253">
        <v>16</v>
      </c>
    </row>
    <row r="236" spans="1:26" x14ac:dyDescent="0.2">
      <c r="A236" s="1105"/>
      <c r="B236" s="330">
        <f>南八幡!B236</f>
        <v>45956</v>
      </c>
      <c r="C236" s="434" t="str">
        <f t="shared" si="24"/>
        <v>(日)</v>
      </c>
      <c r="D236" s="560" t="s">
        <v>406</v>
      </c>
      <c r="E236" s="503">
        <v>6</v>
      </c>
      <c r="F236" s="504">
        <v>15.4</v>
      </c>
      <c r="G236" s="11">
        <v>19.7</v>
      </c>
      <c r="H236" s="221">
        <v>19.8</v>
      </c>
      <c r="I236" s="12">
        <v>2.5</v>
      </c>
      <c r="J236" s="219">
        <v>2</v>
      </c>
      <c r="K236" s="11">
        <v>7.82</v>
      </c>
      <c r="L236" s="219">
        <v>7.77</v>
      </c>
      <c r="M236" s="12">
        <v>27.9</v>
      </c>
      <c r="N236" s="221">
        <v>28.2</v>
      </c>
      <c r="O236" s="635" t="s">
        <v>24</v>
      </c>
      <c r="P236" s="518" t="s">
        <v>24</v>
      </c>
      <c r="Q236" s="561" t="s">
        <v>24</v>
      </c>
      <c r="R236" s="507" t="s">
        <v>24</v>
      </c>
      <c r="S236" s="562" t="s">
        <v>24</v>
      </c>
      <c r="T236" s="593"/>
      <c r="U236" s="80"/>
      <c r="V236" s="3"/>
      <c r="W236" s="921"/>
      <c r="X236" s="292"/>
      <c r="Y236" s="293"/>
      <c r="Z236" s="294"/>
    </row>
    <row r="237" spans="1:26" x14ac:dyDescent="0.2">
      <c r="A237" s="1105"/>
      <c r="B237" s="330">
        <f>南八幡!B237</f>
        <v>45957</v>
      </c>
      <c r="C237" s="434" t="str">
        <f t="shared" si="24"/>
        <v>(月)</v>
      </c>
      <c r="D237" s="560" t="s">
        <v>406</v>
      </c>
      <c r="E237" s="503" t="s">
        <v>24</v>
      </c>
      <c r="F237" s="504">
        <v>19.600000000000001</v>
      </c>
      <c r="G237" s="11">
        <v>19.5</v>
      </c>
      <c r="H237" s="221">
        <v>19.7</v>
      </c>
      <c r="I237" s="12">
        <v>2.2999999999999998</v>
      </c>
      <c r="J237" s="219">
        <v>1.9</v>
      </c>
      <c r="K237" s="11">
        <v>7.82</v>
      </c>
      <c r="L237" s="219">
        <v>7.8</v>
      </c>
      <c r="M237" s="12">
        <v>28.1</v>
      </c>
      <c r="N237" s="221">
        <v>28.3</v>
      </c>
      <c r="O237" s="635">
        <v>100.2</v>
      </c>
      <c r="P237" s="518">
        <v>111.1</v>
      </c>
      <c r="Q237" s="561">
        <v>9.1999999999999993</v>
      </c>
      <c r="R237" s="507">
        <v>181</v>
      </c>
      <c r="S237" s="562">
        <v>0.1</v>
      </c>
      <c r="T237" s="593"/>
      <c r="U237" s="80"/>
      <c r="V237" s="3"/>
      <c r="W237" s="921"/>
      <c r="X237" s="292"/>
      <c r="Y237" s="293"/>
      <c r="Z237" s="294"/>
    </row>
    <row r="238" spans="1:26" x14ac:dyDescent="0.2">
      <c r="A238" s="1105"/>
      <c r="B238" s="330">
        <f>南八幡!B238</f>
        <v>45958</v>
      </c>
      <c r="C238" s="434" t="str">
        <f t="shared" si="24"/>
        <v>(火)</v>
      </c>
      <c r="D238" s="560" t="s">
        <v>405</v>
      </c>
      <c r="E238" s="503" t="s">
        <v>24</v>
      </c>
      <c r="F238" s="504">
        <v>18.100000000000001</v>
      </c>
      <c r="G238" s="11">
        <v>19.399999999999999</v>
      </c>
      <c r="H238" s="221">
        <v>19.600000000000001</v>
      </c>
      <c r="I238" s="12">
        <v>2.5</v>
      </c>
      <c r="J238" s="219">
        <v>1.9</v>
      </c>
      <c r="K238" s="11">
        <v>7.82</v>
      </c>
      <c r="L238" s="219">
        <v>7.78</v>
      </c>
      <c r="M238" s="12">
        <v>28.3</v>
      </c>
      <c r="N238" s="221">
        <v>28.4</v>
      </c>
      <c r="O238" s="635">
        <v>100.6</v>
      </c>
      <c r="P238" s="518">
        <v>113.3</v>
      </c>
      <c r="Q238" s="561">
        <v>9.4</v>
      </c>
      <c r="R238" s="507">
        <v>184</v>
      </c>
      <c r="S238" s="562">
        <v>0.1</v>
      </c>
      <c r="T238" s="593"/>
      <c r="U238" s="80"/>
      <c r="V238" s="289"/>
      <c r="W238" s="346"/>
      <c r="X238" s="295"/>
      <c r="Y238" s="296"/>
      <c r="Z238" s="297"/>
    </row>
    <row r="239" spans="1:26" x14ac:dyDescent="0.2">
      <c r="A239" s="1105"/>
      <c r="B239" s="330">
        <f>南八幡!B239</f>
        <v>45959</v>
      </c>
      <c r="C239" s="434" t="str">
        <f t="shared" si="24"/>
        <v>(水)</v>
      </c>
      <c r="D239" s="560" t="s">
        <v>406</v>
      </c>
      <c r="E239" s="503" t="s">
        <v>24</v>
      </c>
      <c r="F239" s="504">
        <v>14.5</v>
      </c>
      <c r="G239" s="11">
        <v>19.2</v>
      </c>
      <c r="H239" s="221">
        <v>19.3</v>
      </c>
      <c r="I239" s="12">
        <v>2.1</v>
      </c>
      <c r="J239" s="219">
        <v>1.8</v>
      </c>
      <c r="K239" s="11">
        <v>7.8</v>
      </c>
      <c r="L239" s="219">
        <v>7.78</v>
      </c>
      <c r="M239" s="12">
        <v>28.3</v>
      </c>
      <c r="N239" s="221">
        <v>28.5</v>
      </c>
      <c r="O239" s="635">
        <v>100.4</v>
      </c>
      <c r="P239" s="518">
        <v>110.7</v>
      </c>
      <c r="Q239" s="561">
        <v>9.5</v>
      </c>
      <c r="R239" s="507">
        <v>172</v>
      </c>
      <c r="S239" s="562">
        <v>0.09</v>
      </c>
      <c r="T239" s="593"/>
      <c r="U239" s="80"/>
      <c r="V239" s="9" t="s">
        <v>23</v>
      </c>
      <c r="W239" s="82" t="s">
        <v>24</v>
      </c>
      <c r="X239" s="1"/>
      <c r="Y239" s="1"/>
      <c r="Z239" s="335" t="s">
        <v>24</v>
      </c>
    </row>
    <row r="240" spans="1:26" x14ac:dyDescent="0.2">
      <c r="A240" s="1105"/>
      <c r="B240" s="330">
        <f>南八幡!B240</f>
        <v>45960</v>
      </c>
      <c r="C240" s="434" t="str">
        <f t="shared" si="24"/>
        <v>(木)</v>
      </c>
      <c r="D240" s="560" t="s">
        <v>406</v>
      </c>
      <c r="E240" s="503" t="s">
        <v>24</v>
      </c>
      <c r="F240" s="504">
        <v>16.2</v>
      </c>
      <c r="G240" s="11">
        <v>18.8</v>
      </c>
      <c r="H240" s="221">
        <v>19.100000000000001</v>
      </c>
      <c r="I240" s="12">
        <v>2.6</v>
      </c>
      <c r="J240" s="219">
        <v>1.9</v>
      </c>
      <c r="K240" s="11">
        <v>7.8</v>
      </c>
      <c r="L240" s="219">
        <v>7.78</v>
      </c>
      <c r="M240" s="12">
        <v>28.5</v>
      </c>
      <c r="N240" s="221">
        <v>28.5</v>
      </c>
      <c r="O240" s="635">
        <v>100.2</v>
      </c>
      <c r="P240" s="518">
        <v>110.3</v>
      </c>
      <c r="Q240" s="561">
        <v>9.1999999999999993</v>
      </c>
      <c r="R240" s="507">
        <v>189</v>
      </c>
      <c r="S240" s="562">
        <v>0.1</v>
      </c>
      <c r="T240" s="593"/>
      <c r="U240" s="80"/>
      <c r="V240" s="749" t="s">
        <v>300</v>
      </c>
      <c r="W240" s="750"/>
      <c r="X240" s="750"/>
      <c r="Y240" s="750"/>
      <c r="Z240" s="751"/>
    </row>
    <row r="241" spans="1:26" x14ac:dyDescent="0.2">
      <c r="A241" s="1105"/>
      <c r="B241" s="330">
        <f>南八幡!B241</f>
        <v>45961</v>
      </c>
      <c r="C241" s="434" t="str">
        <f t="shared" si="24"/>
        <v>(金)</v>
      </c>
      <c r="D241" s="573" t="s">
        <v>406</v>
      </c>
      <c r="E241" s="526">
        <v>56</v>
      </c>
      <c r="F241" s="564">
        <v>17</v>
      </c>
      <c r="G241" s="368">
        <v>18.600000000000001</v>
      </c>
      <c r="H241" s="298">
        <v>18.8</v>
      </c>
      <c r="I241" s="566">
        <v>2.2000000000000002</v>
      </c>
      <c r="J241" s="565">
        <v>2</v>
      </c>
      <c r="K241" s="368">
        <v>7.85</v>
      </c>
      <c r="L241" s="298">
        <v>7.82</v>
      </c>
      <c r="M241" s="566">
        <v>28.3</v>
      </c>
      <c r="N241" s="565">
        <v>28.6</v>
      </c>
      <c r="O241" s="689">
        <v>100.2</v>
      </c>
      <c r="P241" s="765">
        <v>112.1</v>
      </c>
      <c r="Q241" s="568">
        <v>9.4</v>
      </c>
      <c r="R241" s="569">
        <v>176</v>
      </c>
      <c r="S241" s="570">
        <v>0.1</v>
      </c>
      <c r="T241" s="546"/>
      <c r="U241" s="80"/>
      <c r="V241" s="749" t="s">
        <v>334</v>
      </c>
      <c r="W241" s="750"/>
      <c r="X241" s="750"/>
      <c r="Y241" s="750"/>
      <c r="Z241" s="751"/>
    </row>
    <row r="242" spans="1:26" s="1" customFormat="1" ht="13.5" customHeight="1" x14ac:dyDescent="0.2">
      <c r="A242" s="1105"/>
      <c r="B242" s="1051" t="s">
        <v>238</v>
      </c>
      <c r="C242" s="1051"/>
      <c r="D242" s="508"/>
      <c r="E242" s="493">
        <f>MAX(E211:E241)</f>
        <v>56</v>
      </c>
      <c r="F242" s="509">
        <f t="shared" ref="F242:T242" si="25">IF(COUNT(F211:F241)=0,"",MAX(F211:F241))</f>
        <v>27.4</v>
      </c>
      <c r="G242" s="10">
        <f t="shared" si="25"/>
        <v>25.3</v>
      </c>
      <c r="H242" s="218">
        <f t="shared" si="25"/>
        <v>25.5</v>
      </c>
      <c r="I242" s="495">
        <f t="shared" si="25"/>
        <v>4.9000000000000004</v>
      </c>
      <c r="J242" s="496">
        <f t="shared" si="25"/>
        <v>2.2999999999999998</v>
      </c>
      <c r="K242" s="10">
        <f t="shared" si="25"/>
        <v>8.0299999999999994</v>
      </c>
      <c r="L242" s="218">
        <f t="shared" si="25"/>
        <v>7.86</v>
      </c>
      <c r="M242" s="495">
        <f t="shared" si="25"/>
        <v>28.7</v>
      </c>
      <c r="N242" s="496">
        <f t="shared" si="25"/>
        <v>28.6</v>
      </c>
      <c r="O242" s="627">
        <f t="shared" si="25"/>
        <v>109</v>
      </c>
      <c r="P242" s="511">
        <f t="shared" si="25"/>
        <v>113.3</v>
      </c>
      <c r="Q242" s="547">
        <f t="shared" si="25"/>
        <v>10.4</v>
      </c>
      <c r="R242" s="513">
        <f t="shared" si="25"/>
        <v>209</v>
      </c>
      <c r="S242" s="514">
        <f t="shared" si="25"/>
        <v>0.12</v>
      </c>
      <c r="T242" s="515" t="str">
        <f t="shared" si="25"/>
        <v/>
      </c>
      <c r="U242" s="81"/>
      <c r="V242" s="752"/>
      <c r="W242" s="920"/>
      <c r="X242" s="753"/>
      <c r="Y242" s="753"/>
      <c r="Z242" s="754"/>
    </row>
    <row r="243" spans="1:26" s="1" customFormat="1" ht="13.5" customHeight="1" x14ac:dyDescent="0.2">
      <c r="A243" s="1105"/>
      <c r="B243" s="1052" t="s">
        <v>239</v>
      </c>
      <c r="C243" s="1052"/>
      <c r="D243" s="229"/>
      <c r="E243" s="230"/>
      <c r="F243" s="516">
        <f t="shared" ref="F243:S243" si="26">IF(COUNT(F211:F241)=0,"",MIN(F211:F241))</f>
        <v>12.7</v>
      </c>
      <c r="G243" s="11">
        <f t="shared" si="26"/>
        <v>18.600000000000001</v>
      </c>
      <c r="H243" s="219">
        <f t="shared" si="26"/>
        <v>18.8</v>
      </c>
      <c r="I243" s="12">
        <f t="shared" si="26"/>
        <v>2.1</v>
      </c>
      <c r="J243" s="221">
        <f t="shared" si="26"/>
        <v>1</v>
      </c>
      <c r="K243" s="11">
        <f t="shared" si="26"/>
        <v>7.64</v>
      </c>
      <c r="L243" s="219">
        <f t="shared" si="26"/>
        <v>7.56</v>
      </c>
      <c r="M243" s="12">
        <f t="shared" si="26"/>
        <v>26.6</v>
      </c>
      <c r="N243" s="221">
        <f t="shared" si="26"/>
        <v>27.1</v>
      </c>
      <c r="O243" s="635">
        <f t="shared" si="26"/>
        <v>99</v>
      </c>
      <c r="P243" s="518">
        <f t="shared" si="26"/>
        <v>102.7</v>
      </c>
      <c r="Q243" s="519">
        <f t="shared" si="26"/>
        <v>9</v>
      </c>
      <c r="R243" s="520">
        <f t="shared" si="26"/>
        <v>141</v>
      </c>
      <c r="S243" s="521">
        <f t="shared" si="26"/>
        <v>0.04</v>
      </c>
      <c r="T243" s="522"/>
      <c r="U243" s="81"/>
      <c r="V243" s="752"/>
      <c r="W243" s="920"/>
      <c r="X243" s="753"/>
      <c r="Y243" s="753"/>
      <c r="Z243" s="754"/>
    </row>
    <row r="244" spans="1:26" s="1" customFormat="1" ht="13.5" customHeight="1" x14ac:dyDescent="0.2">
      <c r="A244" s="1105"/>
      <c r="B244" s="1052" t="s">
        <v>240</v>
      </c>
      <c r="C244" s="1052"/>
      <c r="D244" s="229"/>
      <c r="E244" s="231"/>
      <c r="F244" s="523">
        <f t="shared" ref="F244:S244" si="27">IF(COUNT(F211:F241)=0,"",AVERAGE(F211:F241))</f>
        <v>19.667741935483871</v>
      </c>
      <c r="G244" s="307">
        <f t="shared" si="27"/>
        <v>22.35483870967742</v>
      </c>
      <c r="H244" s="539">
        <f t="shared" si="27"/>
        <v>22.535483870967738</v>
      </c>
      <c r="I244" s="540">
        <f t="shared" si="27"/>
        <v>3.0903225806451609</v>
      </c>
      <c r="J244" s="541">
        <f t="shared" si="27"/>
        <v>1.6774193548387095</v>
      </c>
      <c r="K244" s="307">
        <f t="shared" si="27"/>
        <v>7.8183870967741935</v>
      </c>
      <c r="L244" s="539">
        <f t="shared" si="27"/>
        <v>7.741935483870968</v>
      </c>
      <c r="M244" s="540">
        <f t="shared" si="27"/>
        <v>27.86451612903226</v>
      </c>
      <c r="N244" s="541">
        <f t="shared" si="27"/>
        <v>28.006451612903227</v>
      </c>
      <c r="O244" s="677">
        <f t="shared" si="27"/>
        <v>103.03181818181817</v>
      </c>
      <c r="P244" s="763">
        <f t="shared" si="27"/>
        <v>108.3</v>
      </c>
      <c r="Q244" s="549">
        <f t="shared" si="27"/>
        <v>9.3818181818181827</v>
      </c>
      <c r="R244" s="550">
        <f t="shared" si="27"/>
        <v>176.72727272727272</v>
      </c>
      <c r="S244" s="551">
        <f t="shared" si="27"/>
        <v>8.3636363636363675E-2</v>
      </c>
      <c r="T244" s="552"/>
      <c r="U244" s="81"/>
      <c r="V244" s="752"/>
      <c r="W244" s="920"/>
      <c r="X244" s="753"/>
      <c r="Y244" s="753"/>
      <c r="Z244" s="754"/>
    </row>
    <row r="245" spans="1:26" s="1" customFormat="1" ht="13.5" customHeight="1" x14ac:dyDescent="0.2">
      <c r="A245" s="1106"/>
      <c r="B245" s="1053" t="s">
        <v>241</v>
      </c>
      <c r="C245" s="1053"/>
      <c r="D245" s="525"/>
      <c r="E245" s="526">
        <f>SUM(E211:E241)</f>
        <v>140</v>
      </c>
      <c r="F245" s="232"/>
      <c r="G245" s="232"/>
      <c r="H245" s="390"/>
      <c r="I245" s="232"/>
      <c r="J245" s="390"/>
      <c r="K245" s="528"/>
      <c r="L245" s="529"/>
      <c r="M245" s="553"/>
      <c r="N245" s="554"/>
      <c r="O245" s="662"/>
      <c r="P245" s="533"/>
      <c r="Q245" s="556"/>
      <c r="R245" s="234"/>
      <c r="S245" s="235"/>
      <c r="T245" s="764">
        <f>SUM(T211:T241)</f>
        <v>0</v>
      </c>
      <c r="U245" s="81"/>
      <c r="V245" s="617"/>
      <c r="W245" s="923"/>
      <c r="X245" s="618"/>
      <c r="Y245" s="618"/>
      <c r="Z245" s="334"/>
    </row>
    <row r="246" spans="1:26" ht="13.5" customHeight="1" x14ac:dyDescent="0.2">
      <c r="A246" s="1104" t="s">
        <v>232</v>
      </c>
      <c r="B246" s="329">
        <f>南八幡!B246</f>
        <v>45962</v>
      </c>
      <c r="C246" s="433" t="str">
        <f>IF(B246="","",IF(WEEKDAY(B246)=1,"(日)",IF(WEEKDAY(B246)=2,"(月)",IF(WEEKDAY(B246)=3,"(火)",IF(WEEKDAY(B246)=4,"(水)",IF(WEEKDAY(B246)=5,"(木)",IF(WEEKDAY(B246)=6,"(金)","(土)")))))))</f>
        <v>(土)</v>
      </c>
      <c r="D246" s="558" t="s">
        <v>405</v>
      </c>
      <c r="E246" s="493">
        <v>0.5</v>
      </c>
      <c r="F246" s="494">
        <v>22.6</v>
      </c>
      <c r="G246" s="10">
        <v>18.600000000000001</v>
      </c>
      <c r="H246" s="496">
        <v>18.8</v>
      </c>
      <c r="I246" s="495">
        <v>2.2999999999999998</v>
      </c>
      <c r="J246" s="218">
        <v>1.8</v>
      </c>
      <c r="K246" s="10">
        <v>7.88</v>
      </c>
      <c r="L246" s="218">
        <v>7.81</v>
      </c>
      <c r="M246" s="495">
        <v>27.5</v>
      </c>
      <c r="N246" s="496">
        <v>28.1</v>
      </c>
      <c r="O246" s="627" t="s">
        <v>24</v>
      </c>
      <c r="P246" s="511" t="s">
        <v>24</v>
      </c>
      <c r="Q246" s="547" t="s">
        <v>24</v>
      </c>
      <c r="R246" s="501" t="s">
        <v>24</v>
      </c>
      <c r="S246" s="559" t="s">
        <v>24</v>
      </c>
      <c r="T246" s="761"/>
      <c r="U246" s="83" t="s">
        <v>24</v>
      </c>
      <c r="V246" s="340" t="s">
        <v>284</v>
      </c>
      <c r="W246" s="344"/>
      <c r="X246" s="342">
        <v>45967</v>
      </c>
      <c r="Y246" s="347"/>
      <c r="Z246" s="348"/>
    </row>
    <row r="247" spans="1:26" x14ac:dyDescent="0.2">
      <c r="A247" s="1105"/>
      <c r="B247" s="330">
        <f>南八幡!B247</f>
        <v>45963</v>
      </c>
      <c r="C247" s="434" t="str">
        <f t="shared" ref="C247:C275" si="28">IF(B247="","",IF(WEEKDAY(B247)=1,"(日)",IF(WEEKDAY(B247)=2,"(月)",IF(WEEKDAY(B247)=3,"(火)",IF(WEEKDAY(B247)=4,"(水)",IF(WEEKDAY(B247)=5,"(木)",IF(WEEKDAY(B247)=6,"(金)","(土)")))))))</f>
        <v>(日)</v>
      </c>
      <c r="D247" s="560" t="s">
        <v>406</v>
      </c>
      <c r="E247" s="503" t="s">
        <v>24</v>
      </c>
      <c r="F247" s="504">
        <v>17.3</v>
      </c>
      <c r="G247" s="11">
        <v>18.5</v>
      </c>
      <c r="H247" s="221">
        <v>18.7</v>
      </c>
      <c r="I247" s="12">
        <v>2</v>
      </c>
      <c r="J247" s="219">
        <v>1.5</v>
      </c>
      <c r="K247" s="11">
        <v>7.9</v>
      </c>
      <c r="L247" s="219">
        <v>7.83</v>
      </c>
      <c r="M247" s="12">
        <v>27.6</v>
      </c>
      <c r="N247" s="221">
        <v>28.2</v>
      </c>
      <c r="O247" s="635" t="s">
        <v>24</v>
      </c>
      <c r="P247" s="518" t="s">
        <v>24</v>
      </c>
      <c r="Q247" s="561" t="s">
        <v>24</v>
      </c>
      <c r="R247" s="507" t="s">
        <v>24</v>
      </c>
      <c r="S247" s="562" t="s">
        <v>24</v>
      </c>
      <c r="T247" s="593"/>
      <c r="U247" s="83" t="s">
        <v>24</v>
      </c>
      <c r="V247" s="345" t="s">
        <v>2</v>
      </c>
      <c r="W247" s="346" t="s">
        <v>303</v>
      </c>
      <c r="X247" s="372">
        <v>15.2</v>
      </c>
      <c r="Y247" s="357"/>
      <c r="Z247" s="350"/>
    </row>
    <row r="248" spans="1:26" x14ac:dyDescent="0.2">
      <c r="A248" s="1105"/>
      <c r="B248" s="330">
        <f>南八幡!B248</f>
        <v>45964</v>
      </c>
      <c r="C248" s="434" t="str">
        <f t="shared" si="28"/>
        <v>(月)</v>
      </c>
      <c r="D248" s="560" t="s">
        <v>405</v>
      </c>
      <c r="E248" s="503" t="s">
        <v>24</v>
      </c>
      <c r="F248" s="504">
        <v>17.5</v>
      </c>
      <c r="G248" s="11">
        <v>18.3</v>
      </c>
      <c r="H248" s="221">
        <v>18.600000000000001</v>
      </c>
      <c r="I248" s="12">
        <v>2</v>
      </c>
      <c r="J248" s="219">
        <v>1.4</v>
      </c>
      <c r="K248" s="11">
        <v>7.87</v>
      </c>
      <c r="L248" s="219">
        <v>7.84</v>
      </c>
      <c r="M248" s="12">
        <v>27.6</v>
      </c>
      <c r="N248" s="221">
        <v>27.9</v>
      </c>
      <c r="O248" s="635" t="s">
        <v>24</v>
      </c>
      <c r="P248" s="518" t="s">
        <v>24</v>
      </c>
      <c r="Q248" s="561" t="s">
        <v>24</v>
      </c>
      <c r="R248" s="507" t="s">
        <v>24</v>
      </c>
      <c r="S248" s="562" t="s">
        <v>24</v>
      </c>
      <c r="T248" s="593"/>
      <c r="U248" s="83" t="s">
        <v>24</v>
      </c>
      <c r="V248" s="4" t="s">
        <v>19</v>
      </c>
      <c r="W248" s="5" t="s">
        <v>20</v>
      </c>
      <c r="X248" s="40" t="s">
        <v>21</v>
      </c>
      <c r="Y248" s="241" t="s">
        <v>22</v>
      </c>
      <c r="Z248" s="238" t="s">
        <v>276</v>
      </c>
    </row>
    <row r="249" spans="1:26" x14ac:dyDescent="0.2">
      <c r="A249" s="1105"/>
      <c r="B249" s="330">
        <f>南八幡!B249</f>
        <v>45965</v>
      </c>
      <c r="C249" s="434" t="str">
        <f t="shared" si="28"/>
        <v>(火)</v>
      </c>
      <c r="D249" s="560" t="s">
        <v>405</v>
      </c>
      <c r="E249" s="503" t="s">
        <v>24</v>
      </c>
      <c r="F249" s="504">
        <v>15.5</v>
      </c>
      <c r="G249" s="11">
        <v>18</v>
      </c>
      <c r="H249" s="221">
        <v>18.2</v>
      </c>
      <c r="I249" s="12">
        <v>2.5</v>
      </c>
      <c r="J249" s="219">
        <v>1.9</v>
      </c>
      <c r="K249" s="11">
        <v>7.9</v>
      </c>
      <c r="L249" s="219">
        <v>7.88</v>
      </c>
      <c r="M249" s="12">
        <v>28.1</v>
      </c>
      <c r="N249" s="221">
        <v>28.4</v>
      </c>
      <c r="O249" s="635">
        <v>97</v>
      </c>
      <c r="P249" s="518">
        <v>114.3</v>
      </c>
      <c r="Q249" s="561">
        <v>9.1</v>
      </c>
      <c r="R249" s="507">
        <v>194</v>
      </c>
      <c r="S249" s="562">
        <v>0.09</v>
      </c>
      <c r="T249" s="593"/>
      <c r="U249" s="83" t="s">
        <v>24</v>
      </c>
      <c r="V249" s="2" t="s">
        <v>182</v>
      </c>
      <c r="W249" s="398" t="s">
        <v>11</v>
      </c>
      <c r="X249" s="299">
        <v>17.5</v>
      </c>
      <c r="Y249" s="242">
        <v>17.7</v>
      </c>
      <c r="Z249" s="275">
        <v>15.1</v>
      </c>
    </row>
    <row r="250" spans="1:26" x14ac:dyDescent="0.2">
      <c r="A250" s="1105"/>
      <c r="B250" s="330">
        <f>南八幡!B250</f>
        <v>45966</v>
      </c>
      <c r="C250" s="434" t="str">
        <f t="shared" si="28"/>
        <v>(水)</v>
      </c>
      <c r="D250" s="560" t="s">
        <v>405</v>
      </c>
      <c r="E250" s="503">
        <v>2</v>
      </c>
      <c r="F250" s="504">
        <v>14.9</v>
      </c>
      <c r="G250" s="11">
        <v>17.8</v>
      </c>
      <c r="H250" s="221">
        <v>18</v>
      </c>
      <c r="I250" s="12">
        <v>2.4</v>
      </c>
      <c r="J250" s="219">
        <v>1.9</v>
      </c>
      <c r="K250" s="11">
        <v>7.92</v>
      </c>
      <c r="L250" s="219">
        <v>7.91</v>
      </c>
      <c r="M250" s="12">
        <v>28.2</v>
      </c>
      <c r="N250" s="221">
        <v>28.4</v>
      </c>
      <c r="O250" s="635">
        <v>98.6</v>
      </c>
      <c r="P250" s="518">
        <v>107.3</v>
      </c>
      <c r="Q250" s="561">
        <v>9.1999999999999993</v>
      </c>
      <c r="R250" s="507">
        <v>186</v>
      </c>
      <c r="S250" s="562">
        <v>0.08</v>
      </c>
      <c r="T250" s="593"/>
      <c r="U250" s="83" t="s">
        <v>24</v>
      </c>
      <c r="V250" s="3" t="s">
        <v>183</v>
      </c>
      <c r="W250" s="921" t="s">
        <v>184</v>
      </c>
      <c r="X250" s="300">
        <v>3.4</v>
      </c>
      <c r="Y250" s="243">
        <v>2.1</v>
      </c>
      <c r="Z250" s="249">
        <v>7.3</v>
      </c>
    </row>
    <row r="251" spans="1:26" x14ac:dyDescent="0.2">
      <c r="A251" s="1105"/>
      <c r="B251" s="330">
        <f>南八幡!B251</f>
        <v>45967</v>
      </c>
      <c r="C251" s="434" t="str">
        <f t="shared" si="28"/>
        <v>(木)</v>
      </c>
      <c r="D251" s="560" t="s">
        <v>406</v>
      </c>
      <c r="E251" s="503">
        <v>3</v>
      </c>
      <c r="F251" s="504">
        <v>15.2</v>
      </c>
      <c r="G251" s="11">
        <v>17.5</v>
      </c>
      <c r="H251" s="221">
        <v>17.7</v>
      </c>
      <c r="I251" s="12">
        <v>3.4</v>
      </c>
      <c r="J251" s="219">
        <v>2.1</v>
      </c>
      <c r="K251" s="11">
        <v>7.89</v>
      </c>
      <c r="L251" s="219">
        <v>7.86</v>
      </c>
      <c r="M251" s="12">
        <v>28.4</v>
      </c>
      <c r="N251" s="221">
        <v>28.5</v>
      </c>
      <c r="O251" s="635">
        <v>99</v>
      </c>
      <c r="P251" s="518">
        <v>106.9</v>
      </c>
      <c r="Q251" s="561">
        <v>9.3000000000000007</v>
      </c>
      <c r="R251" s="507">
        <v>181</v>
      </c>
      <c r="S251" s="562">
        <v>0.11</v>
      </c>
      <c r="T251" s="593"/>
      <c r="U251" s="83" t="s">
        <v>24</v>
      </c>
      <c r="V251" s="3" t="s">
        <v>12</v>
      </c>
      <c r="W251" s="921"/>
      <c r="X251" s="300">
        <v>7.89</v>
      </c>
      <c r="Y251" s="243">
        <v>7.86</v>
      </c>
      <c r="Z251" s="249">
        <v>8.1199999999999992</v>
      </c>
    </row>
    <row r="252" spans="1:26" x14ac:dyDescent="0.2">
      <c r="A252" s="1105"/>
      <c r="B252" s="330">
        <f>南八幡!B252</f>
        <v>45968</v>
      </c>
      <c r="C252" s="434" t="str">
        <f t="shared" si="28"/>
        <v>(金)</v>
      </c>
      <c r="D252" s="560" t="s">
        <v>405</v>
      </c>
      <c r="E252" s="503" t="s">
        <v>24</v>
      </c>
      <c r="F252" s="504">
        <v>17.7</v>
      </c>
      <c r="G252" s="11">
        <v>17.3</v>
      </c>
      <c r="H252" s="221">
        <v>17.600000000000001</v>
      </c>
      <c r="I252" s="12">
        <v>2.8</v>
      </c>
      <c r="J252" s="219">
        <v>2.4</v>
      </c>
      <c r="K252" s="11">
        <v>7.95</v>
      </c>
      <c r="L252" s="219">
        <v>7.9</v>
      </c>
      <c r="M252" s="12">
        <v>28.3</v>
      </c>
      <c r="N252" s="221">
        <v>28.6</v>
      </c>
      <c r="O252" s="635">
        <v>100.4</v>
      </c>
      <c r="P252" s="518">
        <v>111.3</v>
      </c>
      <c r="Q252" s="561">
        <v>9.5</v>
      </c>
      <c r="R252" s="507">
        <v>206</v>
      </c>
      <c r="S252" s="562">
        <v>0.12</v>
      </c>
      <c r="T252" s="593"/>
      <c r="U252" s="83" t="s">
        <v>24</v>
      </c>
      <c r="V252" s="3" t="s">
        <v>185</v>
      </c>
      <c r="W252" s="921" t="s">
        <v>13</v>
      </c>
      <c r="X252" s="300">
        <v>28.4</v>
      </c>
      <c r="Y252" s="243">
        <v>28.5</v>
      </c>
      <c r="Z252" s="249">
        <v>30.6</v>
      </c>
    </row>
    <row r="253" spans="1:26" x14ac:dyDescent="0.2">
      <c r="A253" s="1105"/>
      <c r="B253" s="330">
        <f>南八幡!B253</f>
        <v>45969</v>
      </c>
      <c r="C253" s="434" t="str">
        <f t="shared" si="28"/>
        <v>(土)</v>
      </c>
      <c r="D253" s="560" t="s">
        <v>405</v>
      </c>
      <c r="E253" s="503" t="s">
        <v>24</v>
      </c>
      <c r="F253" s="504">
        <v>15.1</v>
      </c>
      <c r="G253" s="11">
        <v>17.100000000000001</v>
      </c>
      <c r="H253" s="221">
        <v>17.3</v>
      </c>
      <c r="I253" s="12">
        <v>2.8</v>
      </c>
      <c r="J253" s="219">
        <v>2.2000000000000002</v>
      </c>
      <c r="K253" s="11">
        <v>7.95</v>
      </c>
      <c r="L253" s="219">
        <v>7.9</v>
      </c>
      <c r="M253" s="12">
        <v>28.3</v>
      </c>
      <c r="N253" s="221">
        <v>28.5</v>
      </c>
      <c r="O253" s="635" t="s">
        <v>24</v>
      </c>
      <c r="P253" s="518" t="s">
        <v>24</v>
      </c>
      <c r="Q253" s="561" t="s">
        <v>24</v>
      </c>
      <c r="R253" s="507" t="s">
        <v>24</v>
      </c>
      <c r="S253" s="562" t="s">
        <v>24</v>
      </c>
      <c r="T253" s="593"/>
      <c r="U253" s="83" t="s">
        <v>24</v>
      </c>
      <c r="V253" s="3" t="s">
        <v>186</v>
      </c>
      <c r="W253" s="921" t="s">
        <v>311</v>
      </c>
      <c r="X253" s="278">
        <v>100.6</v>
      </c>
      <c r="Y253" s="244">
        <v>99</v>
      </c>
      <c r="Z253" s="253">
        <v>107.4</v>
      </c>
    </row>
    <row r="254" spans="1:26" x14ac:dyDescent="0.2">
      <c r="A254" s="1105"/>
      <c r="B254" s="330">
        <f>南八幡!B254</f>
        <v>45970</v>
      </c>
      <c r="C254" s="434" t="str">
        <f t="shared" si="28"/>
        <v>(日)</v>
      </c>
      <c r="D254" s="560" t="s">
        <v>404</v>
      </c>
      <c r="E254" s="503">
        <v>15.5</v>
      </c>
      <c r="F254" s="504">
        <v>11.1</v>
      </c>
      <c r="G254" s="11">
        <v>17</v>
      </c>
      <c r="H254" s="221">
        <v>17.100000000000001</v>
      </c>
      <c r="I254" s="12">
        <v>2.2999999999999998</v>
      </c>
      <c r="J254" s="219">
        <v>1.9</v>
      </c>
      <c r="K254" s="11">
        <v>8.0299999999999994</v>
      </c>
      <c r="L254" s="219">
        <v>7.95</v>
      </c>
      <c r="M254" s="12">
        <v>28.2</v>
      </c>
      <c r="N254" s="221">
        <v>28.4</v>
      </c>
      <c r="O254" s="635" t="s">
        <v>24</v>
      </c>
      <c r="P254" s="518" t="s">
        <v>24</v>
      </c>
      <c r="Q254" s="561" t="s">
        <v>24</v>
      </c>
      <c r="R254" s="507" t="s">
        <v>24</v>
      </c>
      <c r="S254" s="562" t="s">
        <v>24</v>
      </c>
      <c r="T254" s="593"/>
      <c r="U254" s="83" t="s">
        <v>24</v>
      </c>
      <c r="V254" s="3" t="s">
        <v>187</v>
      </c>
      <c r="W254" s="921" t="s">
        <v>311</v>
      </c>
      <c r="X254" s="278">
        <v>110.7</v>
      </c>
      <c r="Y254" s="244">
        <v>106.9</v>
      </c>
      <c r="Z254" s="253">
        <v>121.5</v>
      </c>
    </row>
    <row r="255" spans="1:26" x14ac:dyDescent="0.2">
      <c r="A255" s="1105"/>
      <c r="B255" s="330">
        <f>南八幡!B255</f>
        <v>45971</v>
      </c>
      <c r="C255" s="434" t="str">
        <f t="shared" si="28"/>
        <v>(月)</v>
      </c>
      <c r="D255" s="560" t="s">
        <v>405</v>
      </c>
      <c r="E255" s="503" t="s">
        <v>24</v>
      </c>
      <c r="F255" s="504">
        <v>18.3</v>
      </c>
      <c r="G255" s="11">
        <v>17.100000000000001</v>
      </c>
      <c r="H255" s="221">
        <v>17.2</v>
      </c>
      <c r="I255" s="12">
        <v>3</v>
      </c>
      <c r="J255" s="219">
        <v>2.2999999999999998</v>
      </c>
      <c r="K255" s="11">
        <v>7.93</v>
      </c>
      <c r="L255" s="219">
        <v>7.89</v>
      </c>
      <c r="M255" s="12">
        <v>28.6</v>
      </c>
      <c r="N255" s="221">
        <v>28.4</v>
      </c>
      <c r="O255" s="635">
        <v>102.7</v>
      </c>
      <c r="P255" s="518">
        <v>108.7</v>
      </c>
      <c r="Q255" s="561">
        <v>9.4</v>
      </c>
      <c r="R255" s="507">
        <v>218</v>
      </c>
      <c r="S255" s="562">
        <v>0.11</v>
      </c>
      <c r="T255" s="593"/>
      <c r="U255" s="83" t="s">
        <v>24</v>
      </c>
      <c r="V255" s="3" t="s">
        <v>188</v>
      </c>
      <c r="W255" s="921" t="s">
        <v>311</v>
      </c>
      <c r="X255" s="247">
        <v>72.599999999999994</v>
      </c>
      <c r="Y255" s="244">
        <v>74.599999999999994</v>
      </c>
      <c r="Z255" s="253">
        <v>83.2</v>
      </c>
    </row>
    <row r="256" spans="1:26" x14ac:dyDescent="0.2">
      <c r="A256" s="1105"/>
      <c r="B256" s="330">
        <f>南八幡!B256</f>
        <v>45972</v>
      </c>
      <c r="C256" s="434" t="str">
        <f t="shared" si="28"/>
        <v>(火)</v>
      </c>
      <c r="D256" s="560" t="s">
        <v>405</v>
      </c>
      <c r="E256" s="503" t="s">
        <v>24</v>
      </c>
      <c r="F256" s="504">
        <v>14.9</v>
      </c>
      <c r="G256" s="11">
        <v>16.600000000000001</v>
      </c>
      <c r="H256" s="221">
        <v>16.8</v>
      </c>
      <c r="I256" s="12">
        <v>2.8</v>
      </c>
      <c r="J256" s="219">
        <v>2.2000000000000002</v>
      </c>
      <c r="K256" s="11">
        <v>7.97</v>
      </c>
      <c r="L256" s="219">
        <v>7.94</v>
      </c>
      <c r="M256" s="12">
        <v>28.3</v>
      </c>
      <c r="N256" s="221">
        <v>28.5</v>
      </c>
      <c r="O256" s="635">
        <v>102.3</v>
      </c>
      <c r="P256" s="518">
        <v>111.7</v>
      </c>
      <c r="Q256" s="561">
        <v>9.3000000000000007</v>
      </c>
      <c r="R256" s="507">
        <v>210</v>
      </c>
      <c r="S256" s="562">
        <v>0.1</v>
      </c>
      <c r="T256" s="593"/>
      <c r="U256" s="83" t="s">
        <v>24</v>
      </c>
      <c r="V256" s="3" t="s">
        <v>189</v>
      </c>
      <c r="W256" s="921" t="s">
        <v>311</v>
      </c>
      <c r="X256" s="247">
        <v>38.1</v>
      </c>
      <c r="Y256" s="244">
        <v>32.299999999999997</v>
      </c>
      <c r="Z256" s="253">
        <v>38.299999999999997</v>
      </c>
    </row>
    <row r="257" spans="1:26" x14ac:dyDescent="0.2">
      <c r="A257" s="1105"/>
      <c r="B257" s="330">
        <f>南八幡!B257</f>
        <v>45973</v>
      </c>
      <c r="C257" s="434" t="str">
        <f t="shared" si="28"/>
        <v>(水)</v>
      </c>
      <c r="D257" s="560" t="s">
        <v>405</v>
      </c>
      <c r="E257" s="503" t="s">
        <v>24</v>
      </c>
      <c r="F257" s="504">
        <v>13.8</v>
      </c>
      <c r="G257" s="11">
        <v>16.399999999999999</v>
      </c>
      <c r="H257" s="221">
        <v>16.600000000000001</v>
      </c>
      <c r="I257" s="12">
        <v>2.8</v>
      </c>
      <c r="J257" s="219">
        <v>2.2999999999999998</v>
      </c>
      <c r="K257" s="11">
        <v>7.99</v>
      </c>
      <c r="L257" s="219">
        <v>7.95</v>
      </c>
      <c r="M257" s="12">
        <v>28.3</v>
      </c>
      <c r="N257" s="221">
        <v>28.5</v>
      </c>
      <c r="O257" s="635">
        <v>102.5</v>
      </c>
      <c r="P257" s="518">
        <v>110.5</v>
      </c>
      <c r="Q257" s="561">
        <v>9.4</v>
      </c>
      <c r="R257" s="507">
        <v>213</v>
      </c>
      <c r="S257" s="562">
        <v>0.1</v>
      </c>
      <c r="T257" s="593"/>
      <c r="U257" s="83" t="s">
        <v>24</v>
      </c>
      <c r="V257" s="3" t="s">
        <v>190</v>
      </c>
      <c r="W257" s="921" t="s">
        <v>311</v>
      </c>
      <c r="X257" s="247">
        <v>9.1999999999999993</v>
      </c>
      <c r="Y257" s="245">
        <v>9.3000000000000007</v>
      </c>
      <c r="Z257" s="276">
        <v>9.8000000000000007</v>
      </c>
    </row>
    <row r="258" spans="1:26" x14ac:dyDescent="0.2">
      <c r="A258" s="1105"/>
      <c r="B258" s="330">
        <f>南八幡!B258</f>
        <v>45974</v>
      </c>
      <c r="C258" s="434" t="str">
        <f t="shared" si="28"/>
        <v>(木)</v>
      </c>
      <c r="D258" s="560" t="s">
        <v>406</v>
      </c>
      <c r="E258" s="503" t="s">
        <v>24</v>
      </c>
      <c r="F258" s="504">
        <v>11.1</v>
      </c>
      <c r="G258" s="11">
        <v>16.2</v>
      </c>
      <c r="H258" s="221">
        <v>16.3</v>
      </c>
      <c r="I258" s="12">
        <v>2.9</v>
      </c>
      <c r="J258" s="219">
        <v>2.4</v>
      </c>
      <c r="K258" s="11">
        <v>8.02</v>
      </c>
      <c r="L258" s="219">
        <v>7.97</v>
      </c>
      <c r="M258" s="12">
        <v>28.4</v>
      </c>
      <c r="N258" s="221">
        <v>28.4</v>
      </c>
      <c r="O258" s="635">
        <v>102.7</v>
      </c>
      <c r="P258" s="518">
        <v>112.1</v>
      </c>
      <c r="Q258" s="561">
        <v>9.4</v>
      </c>
      <c r="R258" s="507">
        <v>205</v>
      </c>
      <c r="S258" s="562">
        <v>0.1</v>
      </c>
      <c r="T258" s="593"/>
      <c r="U258" s="83" t="s">
        <v>24</v>
      </c>
      <c r="V258" s="3" t="s">
        <v>191</v>
      </c>
      <c r="W258" s="921" t="s">
        <v>311</v>
      </c>
      <c r="X258" s="247">
        <v>184</v>
      </c>
      <c r="Y258" s="246">
        <v>181</v>
      </c>
      <c r="Z258" s="277">
        <v>213</v>
      </c>
    </row>
    <row r="259" spans="1:26" x14ac:dyDescent="0.2">
      <c r="A259" s="1105"/>
      <c r="B259" s="330">
        <f>南八幡!B259</f>
        <v>45975</v>
      </c>
      <c r="C259" s="434" t="str">
        <f t="shared" si="28"/>
        <v>(金)</v>
      </c>
      <c r="D259" s="560" t="s">
        <v>405</v>
      </c>
      <c r="E259" s="503" t="s">
        <v>24</v>
      </c>
      <c r="F259" s="504">
        <v>17.100000000000001</v>
      </c>
      <c r="G259" s="11">
        <v>16</v>
      </c>
      <c r="H259" s="221">
        <v>16.100000000000001</v>
      </c>
      <c r="I259" s="12">
        <v>3.4</v>
      </c>
      <c r="J259" s="219">
        <v>2.6</v>
      </c>
      <c r="K259" s="11">
        <v>7.94</v>
      </c>
      <c r="L259" s="219">
        <v>7.9</v>
      </c>
      <c r="M259" s="12">
        <v>28.4</v>
      </c>
      <c r="N259" s="221">
        <v>28.5</v>
      </c>
      <c r="O259" s="635">
        <v>101.9</v>
      </c>
      <c r="P259" s="518">
        <v>109.7</v>
      </c>
      <c r="Q259" s="561">
        <v>9.5</v>
      </c>
      <c r="R259" s="507">
        <v>184</v>
      </c>
      <c r="S259" s="562">
        <v>0.11</v>
      </c>
      <c r="T259" s="593"/>
      <c r="U259" s="83" t="s">
        <v>24</v>
      </c>
      <c r="V259" s="3" t="s">
        <v>192</v>
      </c>
      <c r="W259" s="921" t="s">
        <v>311</v>
      </c>
      <c r="X259" s="247">
        <v>0.16</v>
      </c>
      <c r="Y259" s="14">
        <v>0.11</v>
      </c>
      <c r="Z259" s="251">
        <v>0.67</v>
      </c>
    </row>
    <row r="260" spans="1:26" x14ac:dyDescent="0.2">
      <c r="A260" s="1105"/>
      <c r="B260" s="330">
        <f>南八幡!B260</f>
        <v>45976</v>
      </c>
      <c r="C260" s="434" t="str">
        <f t="shared" si="28"/>
        <v>(土)</v>
      </c>
      <c r="D260" s="560" t="s">
        <v>405</v>
      </c>
      <c r="E260" s="503" t="s">
        <v>24</v>
      </c>
      <c r="F260" s="504">
        <v>15.2</v>
      </c>
      <c r="G260" s="11">
        <v>15.7</v>
      </c>
      <c r="H260" s="221">
        <v>16</v>
      </c>
      <c r="I260" s="12">
        <v>4.2</v>
      </c>
      <c r="J260" s="219">
        <v>3.1</v>
      </c>
      <c r="K260" s="11">
        <v>7.9</v>
      </c>
      <c r="L260" s="219">
        <v>7.87</v>
      </c>
      <c r="M260" s="12">
        <v>28.6</v>
      </c>
      <c r="N260" s="221">
        <v>28.6</v>
      </c>
      <c r="O260" s="635" t="s">
        <v>24</v>
      </c>
      <c r="P260" s="518" t="s">
        <v>24</v>
      </c>
      <c r="Q260" s="561" t="s">
        <v>24</v>
      </c>
      <c r="R260" s="507" t="s">
        <v>24</v>
      </c>
      <c r="S260" s="562" t="s">
        <v>24</v>
      </c>
      <c r="T260" s="593"/>
      <c r="U260" s="83" t="s">
        <v>24</v>
      </c>
      <c r="V260" s="3" t="s">
        <v>14</v>
      </c>
      <c r="W260" s="921" t="s">
        <v>311</v>
      </c>
      <c r="X260" s="247">
        <v>4.0999999999999996</v>
      </c>
      <c r="Y260" s="248">
        <v>3.8</v>
      </c>
      <c r="Z260" s="249">
        <v>4.0999999999999996</v>
      </c>
    </row>
    <row r="261" spans="1:26" x14ac:dyDescent="0.2">
      <c r="A261" s="1105"/>
      <c r="B261" s="330">
        <f>南八幡!B261</f>
        <v>45977</v>
      </c>
      <c r="C261" s="434" t="str">
        <f t="shared" si="28"/>
        <v>(日)</v>
      </c>
      <c r="D261" s="560" t="s">
        <v>405</v>
      </c>
      <c r="E261" s="503" t="s">
        <v>24</v>
      </c>
      <c r="F261" s="767">
        <v>13.5</v>
      </c>
      <c r="G261" s="11">
        <v>15.6</v>
      </c>
      <c r="H261" s="221">
        <v>15.8</v>
      </c>
      <c r="I261" s="12">
        <v>3.1</v>
      </c>
      <c r="J261" s="219">
        <v>2.7</v>
      </c>
      <c r="K261" s="11">
        <v>8</v>
      </c>
      <c r="L261" s="219">
        <v>7.93</v>
      </c>
      <c r="M261" s="12">
        <v>28.5</v>
      </c>
      <c r="N261" s="221">
        <v>28.6</v>
      </c>
      <c r="O261" s="635" t="s">
        <v>24</v>
      </c>
      <c r="P261" s="518" t="s">
        <v>24</v>
      </c>
      <c r="Q261" s="561" t="s">
        <v>24</v>
      </c>
      <c r="R261" s="507" t="s">
        <v>24</v>
      </c>
      <c r="S261" s="562" t="s">
        <v>24</v>
      </c>
      <c r="T261" s="593"/>
      <c r="U261" s="83" t="s">
        <v>24</v>
      </c>
      <c r="V261" s="3" t="s">
        <v>15</v>
      </c>
      <c r="W261" s="921" t="s">
        <v>311</v>
      </c>
      <c r="X261" s="273">
        <v>1.4</v>
      </c>
      <c r="Y261" s="248">
        <v>1.1000000000000001</v>
      </c>
      <c r="Z261" s="249">
        <v>1.8</v>
      </c>
    </row>
    <row r="262" spans="1:26" x14ac:dyDescent="0.2">
      <c r="A262" s="1105"/>
      <c r="B262" s="330">
        <f>南八幡!B262</f>
        <v>45978</v>
      </c>
      <c r="C262" s="434" t="str">
        <f t="shared" si="28"/>
        <v>(月)</v>
      </c>
      <c r="D262" s="560" t="s">
        <v>405</v>
      </c>
      <c r="E262" s="503" t="s">
        <v>24</v>
      </c>
      <c r="F262" s="504">
        <v>19.7</v>
      </c>
      <c r="G262" s="11">
        <v>15.5</v>
      </c>
      <c r="H262" s="221">
        <v>15.8</v>
      </c>
      <c r="I262" s="12">
        <v>3.2</v>
      </c>
      <c r="J262" s="219">
        <v>2.6</v>
      </c>
      <c r="K262" s="11">
        <v>7.99</v>
      </c>
      <c r="L262" s="219">
        <v>7.92</v>
      </c>
      <c r="M262" s="12">
        <v>28.6</v>
      </c>
      <c r="N262" s="221">
        <v>28.7</v>
      </c>
      <c r="O262" s="635">
        <v>102.3</v>
      </c>
      <c r="P262" s="518">
        <v>110.7</v>
      </c>
      <c r="Q262" s="561">
        <v>9.6</v>
      </c>
      <c r="R262" s="507">
        <v>215</v>
      </c>
      <c r="S262" s="562">
        <v>0.13</v>
      </c>
      <c r="T262" s="593"/>
      <c r="U262" s="83" t="s">
        <v>24</v>
      </c>
      <c r="V262" s="3" t="s">
        <v>193</v>
      </c>
      <c r="W262" s="921" t="s">
        <v>311</v>
      </c>
      <c r="X262" s="247">
        <v>7.3</v>
      </c>
      <c r="Y262" s="248">
        <v>7.9</v>
      </c>
      <c r="Z262" s="249">
        <v>10.4</v>
      </c>
    </row>
    <row r="263" spans="1:26" x14ac:dyDescent="0.2">
      <c r="A263" s="1105"/>
      <c r="B263" s="330">
        <f>南八幡!B263</f>
        <v>45979</v>
      </c>
      <c r="C263" s="434" t="str">
        <f t="shared" si="28"/>
        <v>(火)</v>
      </c>
      <c r="D263" s="560" t="s">
        <v>406</v>
      </c>
      <c r="E263" s="503" t="s">
        <v>24</v>
      </c>
      <c r="F263" s="504">
        <v>14.1</v>
      </c>
      <c r="G263" s="11">
        <v>15.4</v>
      </c>
      <c r="H263" s="221">
        <v>15.7</v>
      </c>
      <c r="I263" s="12">
        <v>3.8</v>
      </c>
      <c r="J263" s="219">
        <v>2.8</v>
      </c>
      <c r="K263" s="11">
        <v>7.96</v>
      </c>
      <c r="L263" s="219">
        <v>7.88</v>
      </c>
      <c r="M263" s="12">
        <v>28.8</v>
      </c>
      <c r="N263" s="221">
        <v>28.9</v>
      </c>
      <c r="O263" s="635">
        <v>102.1</v>
      </c>
      <c r="P263" s="518">
        <v>111.1</v>
      </c>
      <c r="Q263" s="561">
        <v>9.3000000000000007</v>
      </c>
      <c r="R263" s="507">
        <v>217</v>
      </c>
      <c r="S263" s="562">
        <v>0.17</v>
      </c>
      <c r="T263" s="593"/>
      <c r="U263" s="83" t="s">
        <v>24</v>
      </c>
      <c r="V263" s="3" t="s">
        <v>194</v>
      </c>
      <c r="W263" s="921" t="s">
        <v>311</v>
      </c>
      <c r="X263" s="263">
        <v>3.6999999999999998E-2</v>
      </c>
      <c r="Y263" s="250">
        <v>1.7000000000000001E-2</v>
      </c>
      <c r="Z263" s="251">
        <v>7.2999999999999995E-2</v>
      </c>
    </row>
    <row r="264" spans="1:26" x14ac:dyDescent="0.2">
      <c r="A264" s="1105"/>
      <c r="B264" s="330">
        <f>南八幡!B264</f>
        <v>45980</v>
      </c>
      <c r="C264" s="434" t="str">
        <f t="shared" si="28"/>
        <v>(水)</v>
      </c>
      <c r="D264" s="560" t="s">
        <v>405</v>
      </c>
      <c r="E264" s="503" t="s">
        <v>24</v>
      </c>
      <c r="F264" s="504">
        <v>9.8000000000000007</v>
      </c>
      <c r="G264" s="11">
        <v>15.2</v>
      </c>
      <c r="H264" s="221">
        <v>15.5</v>
      </c>
      <c r="I264" s="12">
        <v>2.9</v>
      </c>
      <c r="J264" s="219">
        <v>2.4</v>
      </c>
      <c r="K264" s="11">
        <v>8.02</v>
      </c>
      <c r="L264" s="219">
        <v>7.97</v>
      </c>
      <c r="M264" s="12">
        <v>27.5</v>
      </c>
      <c r="N264" s="221">
        <v>28.8</v>
      </c>
      <c r="O264" s="635">
        <v>101.9</v>
      </c>
      <c r="P264" s="518">
        <v>112.1</v>
      </c>
      <c r="Q264" s="561">
        <v>9.3000000000000007</v>
      </c>
      <c r="R264" s="507">
        <v>227</v>
      </c>
      <c r="S264" s="562">
        <v>0.12</v>
      </c>
      <c r="T264" s="593"/>
      <c r="U264" s="83" t="s">
        <v>24</v>
      </c>
      <c r="V264" s="3" t="s">
        <v>279</v>
      </c>
      <c r="W264" s="921" t="s">
        <v>311</v>
      </c>
      <c r="X264" s="247">
        <v>0.47</v>
      </c>
      <c r="Y264" s="250">
        <v>0.42</v>
      </c>
      <c r="Z264" s="251">
        <v>0.55000000000000004</v>
      </c>
    </row>
    <row r="265" spans="1:26" x14ac:dyDescent="0.2">
      <c r="A265" s="1105"/>
      <c r="B265" s="330">
        <f>南八幡!B265</f>
        <v>45981</v>
      </c>
      <c r="C265" s="434" t="str">
        <f t="shared" si="28"/>
        <v>(木)</v>
      </c>
      <c r="D265" s="560" t="s">
        <v>405</v>
      </c>
      <c r="E265" s="503">
        <v>0.5</v>
      </c>
      <c r="F265" s="504">
        <v>11.3</v>
      </c>
      <c r="G265" s="11">
        <v>15</v>
      </c>
      <c r="H265" s="221">
        <v>15.3</v>
      </c>
      <c r="I265" s="12">
        <v>2.7</v>
      </c>
      <c r="J265" s="219">
        <v>2.4</v>
      </c>
      <c r="K265" s="11">
        <v>7.99</v>
      </c>
      <c r="L265" s="219">
        <v>7.96</v>
      </c>
      <c r="M265" s="12">
        <v>26.7</v>
      </c>
      <c r="N265" s="221">
        <v>27.2</v>
      </c>
      <c r="O265" s="635">
        <v>101.7</v>
      </c>
      <c r="P265" s="518">
        <v>112.5</v>
      </c>
      <c r="Q265" s="561">
        <v>9.4</v>
      </c>
      <c r="R265" s="507">
        <v>181</v>
      </c>
      <c r="S265" s="562">
        <v>0.11</v>
      </c>
      <c r="T265" s="593"/>
      <c r="U265" s="83" t="s">
        <v>24</v>
      </c>
      <c r="V265" s="3" t="s">
        <v>195</v>
      </c>
      <c r="W265" s="921" t="s">
        <v>311</v>
      </c>
      <c r="X265" s="263">
        <v>0.87</v>
      </c>
      <c r="Y265" s="250">
        <v>0.86</v>
      </c>
      <c r="Z265" s="251">
        <v>1.1299999999999999</v>
      </c>
    </row>
    <row r="266" spans="1:26" x14ac:dyDescent="0.2">
      <c r="A266" s="1105"/>
      <c r="B266" s="330">
        <f>南八幡!B266</f>
        <v>45982</v>
      </c>
      <c r="C266" s="434" t="str">
        <f t="shared" si="28"/>
        <v>(金)</v>
      </c>
      <c r="D266" s="560" t="s">
        <v>405</v>
      </c>
      <c r="E266" s="503" t="s">
        <v>24</v>
      </c>
      <c r="F266" s="504">
        <v>11.9</v>
      </c>
      <c r="G266" s="11">
        <v>14.8</v>
      </c>
      <c r="H266" s="221">
        <v>15</v>
      </c>
      <c r="I266" s="12">
        <v>2.5</v>
      </c>
      <c r="J266" s="219">
        <v>2.2999999999999998</v>
      </c>
      <c r="K266" s="11">
        <v>8</v>
      </c>
      <c r="L266" s="219">
        <v>7.99</v>
      </c>
      <c r="M266" s="12">
        <v>27.6</v>
      </c>
      <c r="N266" s="221">
        <v>27.7</v>
      </c>
      <c r="O266" s="635">
        <v>102.3</v>
      </c>
      <c r="P266" s="518">
        <v>113.3</v>
      </c>
      <c r="Q266" s="561">
        <v>9.3000000000000007</v>
      </c>
      <c r="R266" s="507">
        <v>190</v>
      </c>
      <c r="S266" s="562">
        <v>0.1</v>
      </c>
      <c r="T266" s="593"/>
      <c r="U266" s="83" t="s">
        <v>24</v>
      </c>
      <c r="V266" s="3" t="s">
        <v>196</v>
      </c>
      <c r="W266" s="921" t="s">
        <v>311</v>
      </c>
      <c r="X266" s="263">
        <v>6.2E-2</v>
      </c>
      <c r="Y266" s="250">
        <v>0.111</v>
      </c>
      <c r="Z266" s="251">
        <v>0.13300000000000001</v>
      </c>
    </row>
    <row r="267" spans="1:26" x14ac:dyDescent="0.2">
      <c r="A267" s="1105"/>
      <c r="B267" s="330">
        <f>南八幡!B267</f>
        <v>45983</v>
      </c>
      <c r="C267" s="434" t="str">
        <f t="shared" si="28"/>
        <v>(土)</v>
      </c>
      <c r="D267" s="560" t="s">
        <v>405</v>
      </c>
      <c r="E267" s="503" t="s">
        <v>24</v>
      </c>
      <c r="F267" s="504">
        <v>14.1</v>
      </c>
      <c r="G267" s="11">
        <v>14.7</v>
      </c>
      <c r="H267" s="221">
        <v>14.9</v>
      </c>
      <c r="I267" s="12">
        <v>2.6</v>
      </c>
      <c r="J267" s="219">
        <v>2.4</v>
      </c>
      <c r="K267" s="11">
        <v>8.0299999999999994</v>
      </c>
      <c r="L267" s="219">
        <v>7.99</v>
      </c>
      <c r="M267" s="12">
        <v>27.6</v>
      </c>
      <c r="N267" s="221">
        <v>27.7</v>
      </c>
      <c r="O267" s="635" t="s">
        <v>24</v>
      </c>
      <c r="P267" s="518" t="s">
        <v>24</v>
      </c>
      <c r="Q267" s="561" t="s">
        <v>24</v>
      </c>
      <c r="R267" s="507" t="s">
        <v>24</v>
      </c>
      <c r="S267" s="562" t="s">
        <v>24</v>
      </c>
      <c r="T267" s="593"/>
      <c r="U267" s="83" t="s">
        <v>24</v>
      </c>
      <c r="V267" s="3" t="s">
        <v>197</v>
      </c>
      <c r="W267" s="921" t="s">
        <v>311</v>
      </c>
      <c r="X267" s="273">
        <v>21.4</v>
      </c>
      <c r="Y267" s="248">
        <v>21.2</v>
      </c>
      <c r="Z267" s="249">
        <v>24.1</v>
      </c>
    </row>
    <row r="268" spans="1:26" x14ac:dyDescent="0.2">
      <c r="A268" s="1105"/>
      <c r="B268" s="330">
        <f>南八幡!B268</f>
        <v>45984</v>
      </c>
      <c r="C268" s="434" t="str">
        <f t="shared" si="28"/>
        <v>(日)</v>
      </c>
      <c r="D268" s="560" t="s">
        <v>406</v>
      </c>
      <c r="E268" s="503">
        <v>0.5</v>
      </c>
      <c r="F268" s="504">
        <v>12.7</v>
      </c>
      <c r="G268" s="11">
        <v>14.5</v>
      </c>
      <c r="H268" s="221">
        <v>14.7</v>
      </c>
      <c r="I268" s="12">
        <v>3.3</v>
      </c>
      <c r="J268" s="219">
        <v>2.8</v>
      </c>
      <c r="K268" s="11">
        <v>7.96</v>
      </c>
      <c r="L268" s="219">
        <v>7.93</v>
      </c>
      <c r="M268" s="12">
        <v>27.8</v>
      </c>
      <c r="N268" s="221">
        <v>28</v>
      </c>
      <c r="O268" s="635" t="s">
        <v>24</v>
      </c>
      <c r="P268" s="518" t="s">
        <v>24</v>
      </c>
      <c r="Q268" s="561" t="s">
        <v>24</v>
      </c>
      <c r="R268" s="507" t="s">
        <v>24</v>
      </c>
      <c r="S268" s="562" t="s">
        <v>24</v>
      </c>
      <c r="T268" s="593"/>
      <c r="U268" s="83" t="s">
        <v>24</v>
      </c>
      <c r="V268" s="3" t="s">
        <v>17</v>
      </c>
      <c r="W268" s="921" t="s">
        <v>311</v>
      </c>
      <c r="X268" s="247">
        <v>25.6</v>
      </c>
      <c r="Y268" s="248">
        <v>25.4</v>
      </c>
      <c r="Z268" s="249">
        <v>32.4</v>
      </c>
    </row>
    <row r="269" spans="1:26" x14ac:dyDescent="0.2">
      <c r="A269" s="1105"/>
      <c r="B269" s="330">
        <f>南八幡!B269</f>
        <v>45985</v>
      </c>
      <c r="C269" s="434" t="str">
        <f t="shared" si="28"/>
        <v>(月)</v>
      </c>
      <c r="D269" s="560" t="s">
        <v>405</v>
      </c>
      <c r="E269" s="503" t="s">
        <v>24</v>
      </c>
      <c r="F269" s="504">
        <v>13.9</v>
      </c>
      <c r="G269" s="11">
        <v>14.4</v>
      </c>
      <c r="H269" s="221">
        <v>14.6</v>
      </c>
      <c r="I269" s="12">
        <v>2.7</v>
      </c>
      <c r="J269" s="219">
        <v>2.5</v>
      </c>
      <c r="K269" s="11">
        <v>7.98</v>
      </c>
      <c r="L269" s="219">
        <v>7.94</v>
      </c>
      <c r="M269" s="12">
        <v>27.6</v>
      </c>
      <c r="N269" s="221">
        <v>27.9</v>
      </c>
      <c r="O269" s="635" t="s">
        <v>24</v>
      </c>
      <c r="P269" s="518" t="s">
        <v>24</v>
      </c>
      <c r="Q269" s="561" t="s">
        <v>24</v>
      </c>
      <c r="R269" s="507" t="s">
        <v>24</v>
      </c>
      <c r="S269" s="562" t="s">
        <v>24</v>
      </c>
      <c r="T269" s="593"/>
      <c r="U269" s="83" t="s">
        <v>24</v>
      </c>
      <c r="V269" s="3" t="s">
        <v>198</v>
      </c>
      <c r="W269" s="921" t="s">
        <v>184</v>
      </c>
      <c r="X269" s="247">
        <v>8</v>
      </c>
      <c r="Y269" s="252">
        <v>7</v>
      </c>
      <c r="Z269" s="253">
        <v>12</v>
      </c>
    </row>
    <row r="270" spans="1:26" x14ac:dyDescent="0.2">
      <c r="A270" s="1105"/>
      <c r="B270" s="330">
        <f>南八幡!B270</f>
        <v>45986</v>
      </c>
      <c r="C270" s="434" t="str">
        <f t="shared" si="28"/>
        <v>(火)</v>
      </c>
      <c r="D270" s="560" t="s">
        <v>406</v>
      </c>
      <c r="E270" s="503" t="s">
        <v>24</v>
      </c>
      <c r="F270" s="504">
        <v>10.7</v>
      </c>
      <c r="G270" s="11">
        <v>14.3</v>
      </c>
      <c r="H270" s="221">
        <v>14.5</v>
      </c>
      <c r="I270" s="12">
        <v>3.2</v>
      </c>
      <c r="J270" s="219">
        <v>2.5</v>
      </c>
      <c r="K270" s="11">
        <v>7.91</v>
      </c>
      <c r="L270" s="219">
        <v>7.88</v>
      </c>
      <c r="M270" s="12">
        <v>29.6</v>
      </c>
      <c r="N270" s="221">
        <v>29.7</v>
      </c>
      <c r="O270" s="635">
        <v>103.3</v>
      </c>
      <c r="P270" s="518">
        <v>113.9</v>
      </c>
      <c r="Q270" s="561">
        <v>9.6</v>
      </c>
      <c r="R270" s="507">
        <v>179</v>
      </c>
      <c r="S270" s="562">
        <v>0.15</v>
      </c>
      <c r="T270" s="593"/>
      <c r="U270" s="83" t="s">
        <v>24</v>
      </c>
      <c r="V270" s="3" t="s">
        <v>199</v>
      </c>
      <c r="W270" s="921" t="s">
        <v>311</v>
      </c>
      <c r="X270" s="247">
        <v>3</v>
      </c>
      <c r="Y270" s="252">
        <v>2</v>
      </c>
      <c r="Z270" s="253">
        <v>12</v>
      </c>
    </row>
    <row r="271" spans="1:26" x14ac:dyDescent="0.2">
      <c r="A271" s="1105"/>
      <c r="B271" s="330">
        <f>南八幡!B271</f>
        <v>45987</v>
      </c>
      <c r="C271" s="434" t="str">
        <f t="shared" si="28"/>
        <v>(水)</v>
      </c>
      <c r="D271" s="560" t="s">
        <v>405</v>
      </c>
      <c r="E271" s="503" t="s">
        <v>24</v>
      </c>
      <c r="F271" s="504">
        <v>13.5</v>
      </c>
      <c r="G271" s="11">
        <v>14.2</v>
      </c>
      <c r="H271" s="221">
        <v>14.4</v>
      </c>
      <c r="I271" s="12">
        <v>2.2999999999999998</v>
      </c>
      <c r="J271" s="219">
        <v>2.2000000000000002</v>
      </c>
      <c r="K271" s="11">
        <v>8.0299999999999994</v>
      </c>
      <c r="L271" s="219">
        <v>7.97</v>
      </c>
      <c r="M271" s="12">
        <v>28</v>
      </c>
      <c r="N271" s="221">
        <v>29.5</v>
      </c>
      <c r="O271" s="635">
        <v>103.7</v>
      </c>
      <c r="P271" s="518">
        <v>114.1</v>
      </c>
      <c r="Q271" s="561">
        <v>9.1999999999999993</v>
      </c>
      <c r="R271" s="507">
        <v>164</v>
      </c>
      <c r="S271" s="562">
        <v>0.14000000000000001</v>
      </c>
      <c r="T271" s="593"/>
      <c r="U271" s="83" t="s">
        <v>24</v>
      </c>
      <c r="V271" s="3"/>
      <c r="W271" s="921"/>
      <c r="X271" s="292"/>
      <c r="Y271" s="293"/>
      <c r="Z271" s="294"/>
    </row>
    <row r="272" spans="1:26" x14ac:dyDescent="0.2">
      <c r="A272" s="1105"/>
      <c r="B272" s="330">
        <f>南八幡!B272</f>
        <v>45988</v>
      </c>
      <c r="C272" s="434" t="str">
        <f t="shared" si="28"/>
        <v>(木)</v>
      </c>
      <c r="D272" s="560" t="s">
        <v>405</v>
      </c>
      <c r="E272" s="503" t="s">
        <v>24</v>
      </c>
      <c r="F272" s="504">
        <v>13.2</v>
      </c>
      <c r="G272" s="11">
        <v>14</v>
      </c>
      <c r="H272" s="221">
        <v>14.3</v>
      </c>
      <c r="I272" s="12">
        <v>2.2000000000000002</v>
      </c>
      <c r="J272" s="219">
        <v>2</v>
      </c>
      <c r="K272" s="11">
        <v>8.02</v>
      </c>
      <c r="L272" s="219">
        <v>7.96</v>
      </c>
      <c r="M272" s="12">
        <v>28.1</v>
      </c>
      <c r="N272" s="221">
        <v>29.4</v>
      </c>
      <c r="O272" s="635">
        <v>103.9</v>
      </c>
      <c r="P272" s="518">
        <v>114.9</v>
      </c>
      <c r="Q272" s="561">
        <v>9.4</v>
      </c>
      <c r="R272" s="507">
        <v>186</v>
      </c>
      <c r="S272" s="562">
        <v>0.11</v>
      </c>
      <c r="T272" s="593"/>
      <c r="U272" s="83" t="s">
        <v>24</v>
      </c>
      <c r="V272" s="3"/>
      <c r="W272" s="921"/>
      <c r="X272" s="292"/>
      <c r="Y272" s="293"/>
      <c r="Z272" s="294"/>
    </row>
    <row r="273" spans="1:26" x14ac:dyDescent="0.2">
      <c r="A273" s="1105"/>
      <c r="B273" s="330">
        <f>南八幡!B273</f>
        <v>45989</v>
      </c>
      <c r="C273" s="434" t="str">
        <f t="shared" si="28"/>
        <v>(金)</v>
      </c>
      <c r="D273" s="560" t="s">
        <v>405</v>
      </c>
      <c r="E273" s="503" t="s">
        <v>24</v>
      </c>
      <c r="F273" s="504">
        <v>18.3</v>
      </c>
      <c r="G273" s="11">
        <v>14</v>
      </c>
      <c r="H273" s="221">
        <v>14.3</v>
      </c>
      <c r="I273" s="12">
        <v>2.4</v>
      </c>
      <c r="J273" s="219">
        <v>2.1</v>
      </c>
      <c r="K273" s="11">
        <v>7.96</v>
      </c>
      <c r="L273" s="219">
        <v>7.91</v>
      </c>
      <c r="M273" s="12">
        <v>29.6</v>
      </c>
      <c r="N273" s="221">
        <v>29.7</v>
      </c>
      <c r="O273" s="635">
        <v>104.7</v>
      </c>
      <c r="P273" s="518">
        <v>115.7</v>
      </c>
      <c r="Q273" s="561">
        <v>9.3000000000000007</v>
      </c>
      <c r="R273" s="507">
        <v>163</v>
      </c>
      <c r="S273" s="562">
        <v>0.14000000000000001</v>
      </c>
      <c r="T273" s="593"/>
      <c r="U273" s="83" t="s">
        <v>24</v>
      </c>
      <c r="V273" s="289"/>
      <c r="W273" s="346"/>
      <c r="X273" s="295"/>
      <c r="Y273" s="296"/>
      <c r="Z273" s="297"/>
    </row>
    <row r="274" spans="1:26" x14ac:dyDescent="0.2">
      <c r="A274" s="1105"/>
      <c r="B274" s="330">
        <f>南八幡!B274</f>
        <v>45990</v>
      </c>
      <c r="C274" s="434" t="str">
        <f t="shared" si="28"/>
        <v>(土)</v>
      </c>
      <c r="D274" s="560" t="s">
        <v>405</v>
      </c>
      <c r="E274" s="503" t="s">
        <v>24</v>
      </c>
      <c r="F274" s="504">
        <v>12.1</v>
      </c>
      <c r="G274" s="11">
        <v>13.9</v>
      </c>
      <c r="H274" s="221">
        <v>14.1</v>
      </c>
      <c r="I274" s="12">
        <v>2.4</v>
      </c>
      <c r="J274" s="219">
        <v>2.2000000000000002</v>
      </c>
      <c r="K274" s="11">
        <v>7.97</v>
      </c>
      <c r="L274" s="219">
        <v>7.94</v>
      </c>
      <c r="M274" s="12">
        <v>30</v>
      </c>
      <c r="N274" s="221">
        <v>29.9</v>
      </c>
      <c r="O274" s="635" t="s">
        <v>24</v>
      </c>
      <c r="P274" s="518" t="s">
        <v>24</v>
      </c>
      <c r="Q274" s="561" t="s">
        <v>24</v>
      </c>
      <c r="R274" s="507" t="s">
        <v>24</v>
      </c>
      <c r="S274" s="562" t="s">
        <v>24</v>
      </c>
      <c r="T274" s="593"/>
      <c r="U274" s="83" t="s">
        <v>24</v>
      </c>
      <c r="V274" s="9" t="s">
        <v>23</v>
      </c>
      <c r="W274" s="82" t="s">
        <v>24</v>
      </c>
      <c r="X274" s="1"/>
      <c r="Y274" s="1"/>
      <c r="Z274" s="335" t="s">
        <v>24</v>
      </c>
    </row>
    <row r="275" spans="1:26" x14ac:dyDescent="0.2">
      <c r="A275" s="1105"/>
      <c r="B275" s="330">
        <f>南八幡!B275</f>
        <v>45991</v>
      </c>
      <c r="C275" s="434" t="str">
        <f t="shared" si="28"/>
        <v>(日)</v>
      </c>
      <c r="D275" s="563" t="s">
        <v>405</v>
      </c>
      <c r="E275" s="526" t="s">
        <v>24</v>
      </c>
      <c r="F275" s="564">
        <v>12.5</v>
      </c>
      <c r="G275" s="368">
        <v>13.9</v>
      </c>
      <c r="H275" s="565">
        <v>14.1</v>
      </c>
      <c r="I275" s="566">
        <v>1.8</v>
      </c>
      <c r="J275" s="298">
        <v>1.9</v>
      </c>
      <c r="K275" s="368">
        <v>8.06</v>
      </c>
      <c r="L275" s="298">
        <v>7.98</v>
      </c>
      <c r="M275" s="566">
        <v>28.3</v>
      </c>
      <c r="N275" s="565">
        <v>29.4</v>
      </c>
      <c r="O275" s="689" t="s">
        <v>24</v>
      </c>
      <c r="P275" s="765" t="s">
        <v>24</v>
      </c>
      <c r="Q275" s="568" t="s">
        <v>24</v>
      </c>
      <c r="R275" s="569" t="s">
        <v>24</v>
      </c>
      <c r="S275" s="570" t="s">
        <v>24</v>
      </c>
      <c r="T275" s="766"/>
      <c r="U275" s="83" t="s">
        <v>24</v>
      </c>
      <c r="V275" s="749" t="s">
        <v>300</v>
      </c>
      <c r="W275" s="750"/>
      <c r="X275" s="750"/>
      <c r="Y275" s="750"/>
      <c r="Z275" s="751"/>
    </row>
    <row r="276" spans="1:26" s="1" customFormat="1" ht="13.5" customHeight="1" x14ac:dyDescent="0.2">
      <c r="A276" s="1105"/>
      <c r="B276" s="1051" t="s">
        <v>238</v>
      </c>
      <c r="C276" s="1051"/>
      <c r="D276" s="508"/>
      <c r="E276" s="493">
        <f>MAX(E246:E275)</f>
        <v>15.5</v>
      </c>
      <c r="F276" s="509">
        <f t="shared" ref="F276:T276" si="29">IF(COUNT(F246:F275)=0,"",MAX(F246:F275))</f>
        <v>22.6</v>
      </c>
      <c r="G276" s="10">
        <f t="shared" si="29"/>
        <v>18.600000000000001</v>
      </c>
      <c r="H276" s="218">
        <f t="shared" si="29"/>
        <v>18.8</v>
      </c>
      <c r="I276" s="495">
        <f t="shared" si="29"/>
        <v>4.2</v>
      </c>
      <c r="J276" s="496">
        <f t="shared" si="29"/>
        <v>3.1</v>
      </c>
      <c r="K276" s="10">
        <f t="shared" si="29"/>
        <v>8.06</v>
      </c>
      <c r="L276" s="218">
        <f t="shared" si="29"/>
        <v>7.99</v>
      </c>
      <c r="M276" s="495">
        <f t="shared" si="29"/>
        <v>30</v>
      </c>
      <c r="N276" s="496">
        <f t="shared" si="29"/>
        <v>29.9</v>
      </c>
      <c r="O276" s="510">
        <f t="shared" si="29"/>
        <v>104.7</v>
      </c>
      <c r="P276" s="511">
        <f t="shared" si="29"/>
        <v>115.7</v>
      </c>
      <c r="Q276" s="547">
        <f t="shared" si="29"/>
        <v>9.6</v>
      </c>
      <c r="R276" s="513">
        <f t="shared" si="29"/>
        <v>227</v>
      </c>
      <c r="S276" s="514">
        <f t="shared" si="29"/>
        <v>0.17</v>
      </c>
      <c r="T276" s="515" t="str">
        <f t="shared" si="29"/>
        <v/>
      </c>
      <c r="U276" s="81"/>
      <c r="V276" s="749" t="s">
        <v>334</v>
      </c>
      <c r="W276" s="750"/>
      <c r="X276" s="750"/>
      <c r="Y276" s="750"/>
      <c r="Z276" s="751"/>
    </row>
    <row r="277" spans="1:26" s="1" customFormat="1" ht="13.5" customHeight="1" x14ac:dyDescent="0.2">
      <c r="A277" s="1105"/>
      <c r="B277" s="1052" t="s">
        <v>239</v>
      </c>
      <c r="C277" s="1052"/>
      <c r="D277" s="229"/>
      <c r="E277" s="230"/>
      <c r="F277" s="516">
        <f t="shared" ref="F277:S277" si="30">IF(COUNT(F246:F275)=0,"",MIN(F246:F275))</f>
        <v>9.8000000000000007</v>
      </c>
      <c r="G277" s="11">
        <f t="shared" si="30"/>
        <v>13.9</v>
      </c>
      <c r="H277" s="219">
        <f t="shared" si="30"/>
        <v>14.1</v>
      </c>
      <c r="I277" s="12">
        <f t="shared" si="30"/>
        <v>1.8</v>
      </c>
      <c r="J277" s="240">
        <f t="shared" si="30"/>
        <v>1.4</v>
      </c>
      <c r="K277" s="11">
        <f t="shared" si="30"/>
        <v>7.87</v>
      </c>
      <c r="L277" s="516">
        <f t="shared" si="30"/>
        <v>7.81</v>
      </c>
      <c r="M277" s="12">
        <f t="shared" si="30"/>
        <v>26.7</v>
      </c>
      <c r="N277" s="240">
        <f t="shared" si="30"/>
        <v>27.2</v>
      </c>
      <c r="O277" s="517">
        <f t="shared" si="30"/>
        <v>97</v>
      </c>
      <c r="P277" s="518">
        <f t="shared" si="30"/>
        <v>106.9</v>
      </c>
      <c r="Q277" s="519">
        <f t="shared" si="30"/>
        <v>9.1</v>
      </c>
      <c r="R277" s="520">
        <f t="shared" si="30"/>
        <v>163</v>
      </c>
      <c r="S277" s="521">
        <f t="shared" si="30"/>
        <v>0.08</v>
      </c>
      <c r="T277" s="522"/>
      <c r="U277" s="81"/>
      <c r="V277" s="752"/>
      <c r="W277" s="920"/>
      <c r="X277" s="753"/>
      <c r="Y277" s="753"/>
      <c r="Z277" s="754"/>
    </row>
    <row r="278" spans="1:26" s="1" customFormat="1" ht="13.5" customHeight="1" x14ac:dyDescent="0.2">
      <c r="A278" s="1105"/>
      <c r="B278" s="1052" t="s">
        <v>240</v>
      </c>
      <c r="C278" s="1052"/>
      <c r="D278" s="229"/>
      <c r="E278" s="231"/>
      <c r="F278" s="523">
        <f t="shared" ref="F278:S278" si="31">IF(COUNT(F246:F275)=0,"",AVERAGE(F246:F275))</f>
        <v>14.620000000000001</v>
      </c>
      <c r="G278" s="11">
        <f t="shared" si="31"/>
        <v>15.916666666666663</v>
      </c>
      <c r="H278" s="516">
        <f t="shared" si="31"/>
        <v>16.133333333333336</v>
      </c>
      <c r="I278" s="12">
        <f t="shared" si="31"/>
        <v>2.7566666666666677</v>
      </c>
      <c r="J278" s="240">
        <f t="shared" si="31"/>
        <v>2.2599999999999998</v>
      </c>
      <c r="K278" s="11">
        <f t="shared" si="31"/>
        <v>7.9640000000000013</v>
      </c>
      <c r="L278" s="516">
        <f t="shared" si="31"/>
        <v>7.9183333333333339</v>
      </c>
      <c r="M278" s="12">
        <f t="shared" si="31"/>
        <v>28.236666666666672</v>
      </c>
      <c r="N278" s="240">
        <f t="shared" si="31"/>
        <v>28.56666666666667</v>
      </c>
      <c r="O278" s="517">
        <f t="shared" si="31"/>
        <v>101.83333333333334</v>
      </c>
      <c r="P278" s="518">
        <f t="shared" si="31"/>
        <v>111.71111111111111</v>
      </c>
      <c r="Q278" s="519">
        <f t="shared" si="31"/>
        <v>9.3611111111111107</v>
      </c>
      <c r="R278" s="524">
        <f t="shared" si="31"/>
        <v>195.5</v>
      </c>
      <c r="S278" s="521">
        <f t="shared" si="31"/>
        <v>0.11611111111111111</v>
      </c>
      <c r="T278" s="522"/>
      <c r="U278" s="81"/>
      <c r="V278" s="752"/>
      <c r="W278" s="920"/>
      <c r="X278" s="753"/>
      <c r="Y278" s="753"/>
      <c r="Z278" s="754"/>
    </row>
    <row r="279" spans="1:26" s="1" customFormat="1" ht="13.5" customHeight="1" x14ac:dyDescent="0.2">
      <c r="A279" s="1106"/>
      <c r="B279" s="1053" t="s">
        <v>241</v>
      </c>
      <c r="C279" s="1053"/>
      <c r="D279" s="525"/>
      <c r="E279" s="526">
        <f>SUM(E246:E275)</f>
        <v>22</v>
      </c>
      <c r="F279" s="232"/>
      <c r="G279" s="233"/>
      <c r="H279" s="527"/>
      <c r="I279" s="233"/>
      <c r="J279" s="527"/>
      <c r="K279" s="528"/>
      <c r="L279" s="529"/>
      <c r="M279" s="530"/>
      <c r="N279" s="531"/>
      <c r="O279" s="532"/>
      <c r="P279" s="533"/>
      <c r="Q279" s="534"/>
      <c r="R279" s="234"/>
      <c r="S279" s="235"/>
      <c r="T279" s="762">
        <f>SUM(T246:T275)</f>
        <v>0</v>
      </c>
      <c r="U279" s="81"/>
      <c r="V279" s="755"/>
      <c r="W279" s="922"/>
      <c r="X279" s="756"/>
      <c r="Y279" s="756"/>
      <c r="Z279" s="757"/>
    </row>
    <row r="280" spans="1:26" ht="13.5" customHeight="1" x14ac:dyDescent="0.2">
      <c r="A280" s="1104" t="s">
        <v>233</v>
      </c>
      <c r="B280" s="329">
        <f>南八幡!B280</f>
        <v>45992</v>
      </c>
      <c r="C280" s="433" t="str">
        <f>IF(B280="","",IF(WEEKDAY(B280)=1,"(日)",IF(WEEKDAY(B280)=2,"(月)",IF(WEEKDAY(B280)=3,"(火)",IF(WEEKDAY(B280)=4,"(水)",IF(WEEKDAY(B280)=5,"(木)",IF(WEEKDAY(B280)=6,"(金)","(土)")))))))</f>
        <v>(月)</v>
      </c>
      <c r="D280" s="558" t="s">
        <v>405</v>
      </c>
      <c r="E280" s="493" t="s">
        <v>24</v>
      </c>
      <c r="F280" s="494">
        <v>13.1</v>
      </c>
      <c r="G280" s="10">
        <v>13.7</v>
      </c>
      <c r="H280" s="496">
        <v>14.1</v>
      </c>
      <c r="I280" s="495">
        <v>1.4</v>
      </c>
      <c r="J280" s="218">
        <v>1.4</v>
      </c>
      <c r="K280" s="10">
        <v>8.0500000000000007</v>
      </c>
      <c r="L280" s="218">
        <v>8.02</v>
      </c>
      <c r="M280" s="495">
        <v>28.2</v>
      </c>
      <c r="N280" s="496">
        <v>28.4</v>
      </c>
      <c r="O280" s="627">
        <v>104.9</v>
      </c>
      <c r="P280" s="511">
        <v>114.5</v>
      </c>
      <c r="Q280" s="547">
        <v>9.4</v>
      </c>
      <c r="R280" s="501">
        <v>243</v>
      </c>
      <c r="S280" s="559">
        <v>0.08</v>
      </c>
      <c r="T280" s="761"/>
      <c r="U280" s="83"/>
      <c r="V280" s="340" t="s">
        <v>284</v>
      </c>
      <c r="W280" s="344"/>
      <c r="X280" s="342">
        <v>45995</v>
      </c>
      <c r="Y280" s="347"/>
      <c r="Z280" s="348"/>
    </row>
    <row r="281" spans="1:26" x14ac:dyDescent="0.2">
      <c r="A281" s="1105"/>
      <c r="B281" s="391">
        <f>南八幡!B281</f>
        <v>45993</v>
      </c>
      <c r="C281" s="434" t="str">
        <f t="shared" ref="C281:C310" si="32">IF(B281="","",IF(WEEKDAY(B281)=1,"(日)",IF(WEEKDAY(B281)=2,"(月)",IF(WEEKDAY(B281)=3,"(火)",IF(WEEKDAY(B281)=4,"(水)",IF(WEEKDAY(B281)=5,"(木)",IF(WEEKDAY(B281)=6,"(金)","(土)")))))))</f>
        <v>(火)</v>
      </c>
      <c r="D281" s="560" t="s">
        <v>406</v>
      </c>
      <c r="E281" s="503" t="s">
        <v>24</v>
      </c>
      <c r="F281" s="504">
        <v>15.3</v>
      </c>
      <c r="G281" s="11">
        <v>13.8</v>
      </c>
      <c r="H281" s="221">
        <v>14</v>
      </c>
      <c r="I281" s="12">
        <v>2.4</v>
      </c>
      <c r="J281" s="219">
        <v>2</v>
      </c>
      <c r="K281" s="11">
        <v>7.93</v>
      </c>
      <c r="L281" s="219">
        <v>7.89</v>
      </c>
      <c r="M281" s="12">
        <v>29.7</v>
      </c>
      <c r="N281" s="221">
        <v>29.9</v>
      </c>
      <c r="O281" s="635">
        <v>105.1</v>
      </c>
      <c r="P281" s="518">
        <v>114.9</v>
      </c>
      <c r="Q281" s="561">
        <v>9.1999999999999993</v>
      </c>
      <c r="R281" s="507">
        <v>215</v>
      </c>
      <c r="S281" s="562">
        <v>0.12</v>
      </c>
      <c r="T281" s="768"/>
      <c r="U281" s="83"/>
      <c r="V281" s="345" t="s">
        <v>2</v>
      </c>
      <c r="W281" s="346" t="s">
        <v>303</v>
      </c>
      <c r="X281" s="1014">
        <v>8.9</v>
      </c>
      <c r="Y281" s="357"/>
      <c r="Z281" s="350"/>
    </row>
    <row r="282" spans="1:26" x14ac:dyDescent="0.2">
      <c r="A282" s="1105"/>
      <c r="B282" s="391">
        <f>南八幡!B282</f>
        <v>45994</v>
      </c>
      <c r="C282" s="434" t="str">
        <f t="shared" si="32"/>
        <v>(水)</v>
      </c>
      <c r="D282" s="560" t="s">
        <v>406</v>
      </c>
      <c r="E282" s="503">
        <v>1.5</v>
      </c>
      <c r="F282" s="504">
        <v>11.8</v>
      </c>
      <c r="G282" s="11">
        <v>13.7</v>
      </c>
      <c r="H282" s="221">
        <v>13.9</v>
      </c>
      <c r="I282" s="12">
        <v>2</v>
      </c>
      <c r="J282" s="219">
        <v>1.8</v>
      </c>
      <c r="K282" s="11">
        <v>7.96</v>
      </c>
      <c r="L282" s="219">
        <v>7.91</v>
      </c>
      <c r="M282" s="12">
        <v>29.8</v>
      </c>
      <c r="N282" s="221">
        <v>30.1</v>
      </c>
      <c r="O282" s="635">
        <v>106.2</v>
      </c>
      <c r="P282" s="518">
        <v>116.1</v>
      </c>
      <c r="Q282" s="561">
        <v>9.3000000000000007</v>
      </c>
      <c r="R282" s="507">
        <v>243</v>
      </c>
      <c r="S282" s="562">
        <v>0.12</v>
      </c>
      <c r="T282" s="593"/>
      <c r="U282" s="83"/>
      <c r="V282" s="4" t="s">
        <v>19</v>
      </c>
      <c r="W282" s="5" t="s">
        <v>20</v>
      </c>
      <c r="X282" s="40" t="s">
        <v>21</v>
      </c>
      <c r="Y282" s="241" t="s">
        <v>22</v>
      </c>
      <c r="Z282" s="238" t="s">
        <v>276</v>
      </c>
    </row>
    <row r="283" spans="1:26" x14ac:dyDescent="0.2">
      <c r="A283" s="1105"/>
      <c r="B283" s="391">
        <f>南八幡!B283</f>
        <v>45995</v>
      </c>
      <c r="C283" s="434" t="str">
        <f t="shared" si="32"/>
        <v>(木)</v>
      </c>
      <c r="D283" s="560" t="s">
        <v>405</v>
      </c>
      <c r="E283" s="503" t="s">
        <v>24</v>
      </c>
      <c r="F283" s="504">
        <v>8.9</v>
      </c>
      <c r="G283" s="11">
        <v>13.4</v>
      </c>
      <c r="H283" s="221">
        <v>13.6</v>
      </c>
      <c r="I283" s="12">
        <v>2.1</v>
      </c>
      <c r="J283" s="219">
        <v>1.6</v>
      </c>
      <c r="K283" s="11">
        <v>7.93</v>
      </c>
      <c r="L283" s="219">
        <v>7.92</v>
      </c>
      <c r="M283" s="12">
        <v>29.8</v>
      </c>
      <c r="N283" s="221">
        <v>30</v>
      </c>
      <c r="O283" s="635">
        <v>106.4</v>
      </c>
      <c r="P283" s="518">
        <v>115.1</v>
      </c>
      <c r="Q283" s="561">
        <v>9.1999999999999993</v>
      </c>
      <c r="R283" s="507">
        <v>224</v>
      </c>
      <c r="S283" s="562">
        <v>0.1</v>
      </c>
      <c r="T283" s="593"/>
      <c r="U283" s="83"/>
      <c r="V283" s="2" t="s">
        <v>182</v>
      </c>
      <c r="W283" s="398" t="s">
        <v>11</v>
      </c>
      <c r="X283" s="299">
        <v>13.4</v>
      </c>
      <c r="Y283" s="242">
        <v>13.6</v>
      </c>
      <c r="Z283" s="275">
        <v>9.6</v>
      </c>
    </row>
    <row r="284" spans="1:26" x14ac:dyDescent="0.2">
      <c r="A284" s="1105"/>
      <c r="B284" s="391">
        <f>南八幡!B284</f>
        <v>45996</v>
      </c>
      <c r="C284" s="434" t="str">
        <f t="shared" si="32"/>
        <v>(金)</v>
      </c>
      <c r="D284" s="560" t="s">
        <v>405</v>
      </c>
      <c r="E284" s="503" t="s">
        <v>24</v>
      </c>
      <c r="F284" s="504">
        <v>10.6</v>
      </c>
      <c r="G284" s="11">
        <v>13</v>
      </c>
      <c r="H284" s="221">
        <v>13.2</v>
      </c>
      <c r="I284" s="12">
        <v>1.7</v>
      </c>
      <c r="J284" s="219">
        <v>1.6</v>
      </c>
      <c r="K284" s="11">
        <v>7.94</v>
      </c>
      <c r="L284" s="219">
        <v>7.93</v>
      </c>
      <c r="M284" s="12">
        <v>28.8</v>
      </c>
      <c r="N284" s="221">
        <v>28.9</v>
      </c>
      <c r="O284" s="635">
        <v>108.2</v>
      </c>
      <c r="P284" s="518">
        <v>116.1</v>
      </c>
      <c r="Q284" s="561">
        <v>9.5</v>
      </c>
      <c r="R284" s="507">
        <v>200</v>
      </c>
      <c r="S284" s="562">
        <v>0.12</v>
      </c>
      <c r="T284" s="593"/>
      <c r="U284" s="83"/>
      <c r="V284" s="3" t="s">
        <v>183</v>
      </c>
      <c r="W284" s="921" t="s">
        <v>184</v>
      </c>
      <c r="X284" s="300">
        <v>2.1</v>
      </c>
      <c r="Y284" s="243">
        <v>1.6</v>
      </c>
      <c r="Z284" s="249">
        <v>3.3</v>
      </c>
    </row>
    <row r="285" spans="1:26" x14ac:dyDescent="0.2">
      <c r="A285" s="1105"/>
      <c r="B285" s="391">
        <f>南八幡!B285</f>
        <v>45997</v>
      </c>
      <c r="C285" s="434" t="str">
        <f t="shared" si="32"/>
        <v>(土)</v>
      </c>
      <c r="D285" s="560" t="s">
        <v>405</v>
      </c>
      <c r="E285" s="503" t="s">
        <v>24</v>
      </c>
      <c r="F285" s="504">
        <v>8.4</v>
      </c>
      <c r="G285" s="11">
        <v>12.7</v>
      </c>
      <c r="H285" s="221">
        <v>12.9</v>
      </c>
      <c r="I285" s="12">
        <v>1.7</v>
      </c>
      <c r="J285" s="219">
        <v>1.5</v>
      </c>
      <c r="K285" s="11">
        <v>7.92</v>
      </c>
      <c r="L285" s="219">
        <v>7.9</v>
      </c>
      <c r="M285" s="12">
        <v>28.9</v>
      </c>
      <c r="N285" s="221">
        <v>28.8</v>
      </c>
      <c r="O285" s="635" t="s">
        <v>24</v>
      </c>
      <c r="P285" s="518" t="s">
        <v>24</v>
      </c>
      <c r="Q285" s="561" t="s">
        <v>24</v>
      </c>
      <c r="R285" s="507" t="s">
        <v>24</v>
      </c>
      <c r="S285" s="562" t="s">
        <v>24</v>
      </c>
      <c r="T285" s="593"/>
      <c r="U285" s="83"/>
      <c r="V285" s="3" t="s">
        <v>12</v>
      </c>
      <c r="W285" s="921"/>
      <c r="X285" s="300">
        <v>7.93</v>
      </c>
      <c r="Y285" s="243">
        <v>7.92</v>
      </c>
      <c r="Z285" s="249">
        <v>8.0500000000000007</v>
      </c>
    </row>
    <row r="286" spans="1:26" x14ac:dyDescent="0.2">
      <c r="A286" s="1105"/>
      <c r="B286" s="391">
        <f>南八幡!B286</f>
        <v>45998</v>
      </c>
      <c r="C286" s="434" t="str">
        <f t="shared" si="32"/>
        <v>(日)</v>
      </c>
      <c r="D286" s="560" t="s">
        <v>405</v>
      </c>
      <c r="E286" s="503" t="s">
        <v>24</v>
      </c>
      <c r="F286" s="504">
        <v>10.7</v>
      </c>
      <c r="G286" s="11">
        <v>12.5</v>
      </c>
      <c r="H286" s="221">
        <v>12.7</v>
      </c>
      <c r="I286" s="12">
        <v>1.6</v>
      </c>
      <c r="J286" s="219">
        <v>1.3</v>
      </c>
      <c r="K286" s="11">
        <v>7.93</v>
      </c>
      <c r="L286" s="219">
        <v>7.89</v>
      </c>
      <c r="M286" s="12">
        <v>28.8</v>
      </c>
      <c r="N286" s="221">
        <v>28.9</v>
      </c>
      <c r="O286" s="635" t="s">
        <v>24</v>
      </c>
      <c r="P286" s="518" t="s">
        <v>24</v>
      </c>
      <c r="Q286" s="561" t="s">
        <v>24</v>
      </c>
      <c r="R286" s="507" t="s">
        <v>24</v>
      </c>
      <c r="S286" s="562" t="s">
        <v>24</v>
      </c>
      <c r="T286" s="593"/>
      <c r="U286" s="83"/>
      <c r="V286" s="3" t="s">
        <v>185</v>
      </c>
      <c r="W286" s="921" t="s">
        <v>13</v>
      </c>
      <c r="X286" s="300">
        <v>29.8</v>
      </c>
      <c r="Y286" s="243">
        <v>30</v>
      </c>
      <c r="Z286" s="249">
        <v>33.6</v>
      </c>
    </row>
    <row r="287" spans="1:26" x14ac:dyDescent="0.2">
      <c r="A287" s="1105"/>
      <c r="B287" s="391">
        <f>南八幡!B287</f>
        <v>45999</v>
      </c>
      <c r="C287" s="434" t="str">
        <f t="shared" si="32"/>
        <v>(月)</v>
      </c>
      <c r="D287" s="560" t="s">
        <v>405</v>
      </c>
      <c r="E287" s="503" t="s">
        <v>24</v>
      </c>
      <c r="F287" s="504">
        <v>11.9</v>
      </c>
      <c r="G287" s="11">
        <v>12.3</v>
      </c>
      <c r="H287" s="221">
        <v>12.6</v>
      </c>
      <c r="I287" s="12">
        <v>1.3</v>
      </c>
      <c r="J287" s="219">
        <v>1.1000000000000001</v>
      </c>
      <c r="K287" s="11">
        <v>7.93</v>
      </c>
      <c r="L287" s="219">
        <v>7.89</v>
      </c>
      <c r="M287" s="12">
        <v>27.8</v>
      </c>
      <c r="N287" s="221">
        <v>28.5</v>
      </c>
      <c r="O287" s="635">
        <v>108</v>
      </c>
      <c r="P287" s="518">
        <v>117.5</v>
      </c>
      <c r="Q287" s="561">
        <v>9.6</v>
      </c>
      <c r="R287" s="507">
        <v>207</v>
      </c>
      <c r="S287" s="562">
        <v>0.1</v>
      </c>
      <c r="T287" s="593"/>
      <c r="U287" s="83"/>
      <c r="V287" s="3" t="s">
        <v>186</v>
      </c>
      <c r="W287" s="921" t="s">
        <v>311</v>
      </c>
      <c r="X287" s="278">
        <v>106.6</v>
      </c>
      <c r="Y287" s="244">
        <v>106.4</v>
      </c>
      <c r="Z287" s="253">
        <v>122.3</v>
      </c>
    </row>
    <row r="288" spans="1:26" x14ac:dyDescent="0.2">
      <c r="A288" s="1105"/>
      <c r="B288" s="391">
        <f>南八幡!B288</f>
        <v>46000</v>
      </c>
      <c r="C288" s="434" t="str">
        <f t="shared" si="32"/>
        <v>(火)</v>
      </c>
      <c r="D288" s="560" t="s">
        <v>406</v>
      </c>
      <c r="E288" s="503" t="s">
        <v>24</v>
      </c>
      <c r="F288" s="504">
        <v>10.1</v>
      </c>
      <c r="G288" s="11">
        <v>12.2</v>
      </c>
      <c r="H288" s="221">
        <v>12.4</v>
      </c>
      <c r="I288" s="12">
        <v>1.6</v>
      </c>
      <c r="J288" s="219">
        <v>1.4</v>
      </c>
      <c r="K288" s="11">
        <v>7.86</v>
      </c>
      <c r="L288" s="219">
        <v>7.83</v>
      </c>
      <c r="M288" s="12">
        <v>29.3</v>
      </c>
      <c r="N288" s="221">
        <v>29.4</v>
      </c>
      <c r="O288" s="635">
        <v>112.5</v>
      </c>
      <c r="P288" s="518">
        <v>119.3</v>
      </c>
      <c r="Q288" s="561">
        <v>9.5</v>
      </c>
      <c r="R288" s="507">
        <v>172</v>
      </c>
      <c r="S288" s="562">
        <v>0.14000000000000001</v>
      </c>
      <c r="T288" s="593"/>
      <c r="U288" s="83"/>
      <c r="V288" s="3" t="s">
        <v>187</v>
      </c>
      <c r="W288" s="921" t="s">
        <v>311</v>
      </c>
      <c r="X288" s="278">
        <v>121.1</v>
      </c>
      <c r="Y288" s="244">
        <v>115.1</v>
      </c>
      <c r="Z288" s="253">
        <v>136.30000000000001</v>
      </c>
    </row>
    <row r="289" spans="1:26" x14ac:dyDescent="0.2">
      <c r="A289" s="1105"/>
      <c r="B289" s="391">
        <f>南八幡!B289</f>
        <v>46001</v>
      </c>
      <c r="C289" s="434" t="str">
        <f t="shared" si="32"/>
        <v>(水)</v>
      </c>
      <c r="D289" s="560" t="s">
        <v>405</v>
      </c>
      <c r="E289" s="503" t="s">
        <v>24</v>
      </c>
      <c r="F289" s="504">
        <v>7.2</v>
      </c>
      <c r="G289" s="11">
        <v>12</v>
      </c>
      <c r="H289" s="221">
        <v>12.2</v>
      </c>
      <c r="I289" s="12">
        <v>1.2</v>
      </c>
      <c r="J289" s="219">
        <v>1.1000000000000001</v>
      </c>
      <c r="K289" s="11">
        <v>7.9</v>
      </c>
      <c r="L289" s="219">
        <v>7.87</v>
      </c>
      <c r="M289" s="12">
        <v>29.1</v>
      </c>
      <c r="N289" s="221">
        <v>29.2</v>
      </c>
      <c r="O289" s="635">
        <v>113.3</v>
      </c>
      <c r="P289" s="518">
        <v>118.9</v>
      </c>
      <c r="Q289" s="561">
        <v>9.3000000000000007</v>
      </c>
      <c r="R289" s="507">
        <v>103</v>
      </c>
      <c r="S289" s="562">
        <v>0.11</v>
      </c>
      <c r="T289" s="593"/>
      <c r="U289" s="83"/>
      <c r="V289" s="3" t="s">
        <v>188</v>
      </c>
      <c r="W289" s="921" t="s">
        <v>311</v>
      </c>
      <c r="X289" s="247">
        <v>81.8</v>
      </c>
      <c r="Y289" s="244">
        <v>80.2</v>
      </c>
      <c r="Z289" s="253">
        <v>92</v>
      </c>
    </row>
    <row r="290" spans="1:26" x14ac:dyDescent="0.2">
      <c r="A290" s="1105"/>
      <c r="B290" s="391">
        <f>南八幡!B290</f>
        <v>46002</v>
      </c>
      <c r="C290" s="434" t="str">
        <f t="shared" si="32"/>
        <v>(木)</v>
      </c>
      <c r="D290" s="560" t="s">
        <v>406</v>
      </c>
      <c r="E290" s="503" t="s">
        <v>24</v>
      </c>
      <c r="F290" s="504">
        <v>9.1</v>
      </c>
      <c r="G290" s="11">
        <v>11.7</v>
      </c>
      <c r="H290" s="221">
        <v>12</v>
      </c>
      <c r="I290" s="12">
        <v>1.4</v>
      </c>
      <c r="J290" s="219">
        <v>1.1000000000000001</v>
      </c>
      <c r="K290" s="11">
        <v>7.89</v>
      </c>
      <c r="L290" s="219">
        <v>7.83</v>
      </c>
      <c r="M290" s="12">
        <v>29.3</v>
      </c>
      <c r="N290" s="221">
        <v>29.5</v>
      </c>
      <c r="O290" s="635">
        <v>110.9</v>
      </c>
      <c r="P290" s="518">
        <v>119.1</v>
      </c>
      <c r="Q290" s="561">
        <v>9.6999999999999993</v>
      </c>
      <c r="R290" s="507">
        <v>143</v>
      </c>
      <c r="S290" s="562">
        <v>0.12</v>
      </c>
      <c r="T290" s="593"/>
      <c r="U290" s="83"/>
      <c r="V290" s="3" t="s">
        <v>189</v>
      </c>
      <c r="W290" s="921" t="s">
        <v>311</v>
      </c>
      <c r="X290" s="247">
        <v>39.299999999999997</v>
      </c>
      <c r="Y290" s="244">
        <v>34.9</v>
      </c>
      <c r="Z290" s="253">
        <v>44.3</v>
      </c>
    </row>
    <row r="291" spans="1:26" x14ac:dyDescent="0.2">
      <c r="A291" s="1105"/>
      <c r="B291" s="391">
        <f>南八幡!B291</f>
        <v>46003</v>
      </c>
      <c r="C291" s="434" t="str">
        <f t="shared" si="32"/>
        <v>(金)</v>
      </c>
      <c r="D291" s="560" t="s">
        <v>405</v>
      </c>
      <c r="E291" s="503" t="s">
        <v>24</v>
      </c>
      <c r="F291" s="504">
        <v>8.1999999999999993</v>
      </c>
      <c r="G291" s="11">
        <v>11.4</v>
      </c>
      <c r="H291" s="221">
        <v>11.6</v>
      </c>
      <c r="I291" s="12">
        <v>1.7</v>
      </c>
      <c r="J291" s="219">
        <v>1.4</v>
      </c>
      <c r="K291" s="11">
        <v>7.87</v>
      </c>
      <c r="L291" s="219">
        <v>7.84</v>
      </c>
      <c r="M291" s="12">
        <v>29.4</v>
      </c>
      <c r="N291" s="221">
        <v>29.4</v>
      </c>
      <c r="O291" s="635">
        <v>113.1</v>
      </c>
      <c r="P291" s="518">
        <v>120.3</v>
      </c>
      <c r="Q291" s="561">
        <v>9.6</v>
      </c>
      <c r="R291" s="507">
        <v>158</v>
      </c>
      <c r="S291" s="562">
        <v>0.14000000000000001</v>
      </c>
      <c r="T291" s="593"/>
      <c r="U291" s="83"/>
      <c r="V291" s="3" t="s">
        <v>190</v>
      </c>
      <c r="W291" s="921" t="s">
        <v>311</v>
      </c>
      <c r="X291" s="247">
        <v>9.1999999999999993</v>
      </c>
      <c r="Y291" s="245">
        <v>9.1999999999999993</v>
      </c>
      <c r="Z291" s="276">
        <v>10.3</v>
      </c>
    </row>
    <row r="292" spans="1:26" x14ac:dyDescent="0.2">
      <c r="A292" s="1105"/>
      <c r="B292" s="391">
        <f>南八幡!B292</f>
        <v>46004</v>
      </c>
      <c r="C292" s="434" t="str">
        <f t="shared" si="32"/>
        <v>(土)</v>
      </c>
      <c r="D292" s="560" t="s">
        <v>405</v>
      </c>
      <c r="E292" s="503">
        <v>2</v>
      </c>
      <c r="F292" s="504">
        <v>6</v>
      </c>
      <c r="G292" s="11">
        <v>11.1</v>
      </c>
      <c r="H292" s="221">
        <v>11.3</v>
      </c>
      <c r="I292" s="12">
        <v>1.3</v>
      </c>
      <c r="J292" s="219">
        <v>1.1000000000000001</v>
      </c>
      <c r="K292" s="11">
        <v>7.91</v>
      </c>
      <c r="L292" s="219">
        <v>7.87</v>
      </c>
      <c r="M292" s="12">
        <v>29.1</v>
      </c>
      <c r="N292" s="221">
        <v>29.3</v>
      </c>
      <c r="O292" s="635" t="s">
        <v>24</v>
      </c>
      <c r="P292" s="518" t="s">
        <v>24</v>
      </c>
      <c r="Q292" s="561" t="s">
        <v>24</v>
      </c>
      <c r="R292" s="507" t="s">
        <v>24</v>
      </c>
      <c r="S292" s="562" t="s">
        <v>24</v>
      </c>
      <c r="T292" s="593"/>
      <c r="U292" s="83"/>
      <c r="V292" s="3" t="s">
        <v>191</v>
      </c>
      <c r="W292" s="921" t="s">
        <v>311</v>
      </c>
      <c r="X292" s="247">
        <v>231</v>
      </c>
      <c r="Y292" s="246">
        <v>224</v>
      </c>
      <c r="Z292" s="277">
        <v>251</v>
      </c>
    </row>
    <row r="293" spans="1:26" x14ac:dyDescent="0.2">
      <c r="A293" s="1105"/>
      <c r="B293" s="391">
        <f>南八幡!B293</f>
        <v>46005</v>
      </c>
      <c r="C293" s="434" t="str">
        <f t="shared" si="32"/>
        <v>(日)</v>
      </c>
      <c r="D293" s="560" t="s">
        <v>404</v>
      </c>
      <c r="E293" s="503">
        <v>23</v>
      </c>
      <c r="F293" s="504">
        <v>3.7</v>
      </c>
      <c r="G293" s="11">
        <v>10.6</v>
      </c>
      <c r="H293" s="221">
        <v>10.7</v>
      </c>
      <c r="I293" s="12">
        <v>1.5</v>
      </c>
      <c r="J293" s="219">
        <v>1.2</v>
      </c>
      <c r="K293" s="11">
        <v>7.89</v>
      </c>
      <c r="L293" s="219">
        <v>7.87</v>
      </c>
      <c r="M293" s="12">
        <v>29.5</v>
      </c>
      <c r="N293" s="221">
        <v>29.7</v>
      </c>
      <c r="O293" s="635" t="s">
        <v>24</v>
      </c>
      <c r="P293" s="518" t="s">
        <v>24</v>
      </c>
      <c r="Q293" s="561" t="s">
        <v>24</v>
      </c>
      <c r="R293" s="507" t="s">
        <v>24</v>
      </c>
      <c r="S293" s="562" t="s">
        <v>24</v>
      </c>
      <c r="T293" s="593"/>
      <c r="U293" s="83"/>
      <c r="V293" s="3" t="s">
        <v>192</v>
      </c>
      <c r="W293" s="921" t="s">
        <v>311</v>
      </c>
      <c r="X293" s="247">
        <v>0.16</v>
      </c>
      <c r="Y293" s="14">
        <v>0.1</v>
      </c>
      <c r="Z293" s="251">
        <v>0.3</v>
      </c>
    </row>
    <row r="294" spans="1:26" x14ac:dyDescent="0.2">
      <c r="A294" s="1105"/>
      <c r="B294" s="391">
        <f>南八幡!B294</f>
        <v>46006</v>
      </c>
      <c r="C294" s="434" t="str">
        <f t="shared" si="32"/>
        <v>(月)</v>
      </c>
      <c r="D294" s="560" t="s">
        <v>405</v>
      </c>
      <c r="E294" s="503" t="s">
        <v>24</v>
      </c>
      <c r="F294" s="504">
        <v>11.1</v>
      </c>
      <c r="G294" s="11">
        <v>10.5</v>
      </c>
      <c r="H294" s="221">
        <v>10.7</v>
      </c>
      <c r="I294" s="12">
        <v>1</v>
      </c>
      <c r="J294" s="219">
        <v>0.9</v>
      </c>
      <c r="K294" s="11">
        <v>7.88</v>
      </c>
      <c r="L294" s="219">
        <v>7.85</v>
      </c>
      <c r="M294" s="12">
        <v>29.3</v>
      </c>
      <c r="N294" s="221">
        <v>29.6</v>
      </c>
      <c r="O294" s="635">
        <v>113.3</v>
      </c>
      <c r="P294" s="518">
        <v>121.7</v>
      </c>
      <c r="Q294" s="561">
        <v>10.4</v>
      </c>
      <c r="R294" s="507">
        <v>132</v>
      </c>
      <c r="S294" s="562">
        <v>0.14000000000000001</v>
      </c>
      <c r="T294" s="593"/>
      <c r="U294" s="83"/>
      <c r="V294" s="3" t="s">
        <v>14</v>
      </c>
      <c r="W294" s="921" t="s">
        <v>311</v>
      </c>
      <c r="X294" s="247">
        <v>2.9</v>
      </c>
      <c r="Y294" s="248">
        <v>2.8</v>
      </c>
      <c r="Z294" s="249">
        <v>3</v>
      </c>
    </row>
    <row r="295" spans="1:26" x14ac:dyDescent="0.2">
      <c r="A295" s="1105"/>
      <c r="B295" s="391">
        <f>南八幡!B295</f>
        <v>46007</v>
      </c>
      <c r="C295" s="434" t="str">
        <f t="shared" si="32"/>
        <v>(火)</v>
      </c>
      <c r="D295" s="560" t="s">
        <v>405</v>
      </c>
      <c r="E295" s="503" t="s">
        <v>24</v>
      </c>
      <c r="F295" s="504">
        <v>9</v>
      </c>
      <c r="G295" s="11">
        <v>10.3</v>
      </c>
      <c r="H295" s="221">
        <v>10.6</v>
      </c>
      <c r="I295" s="12">
        <v>1.3</v>
      </c>
      <c r="J295" s="219">
        <v>1</v>
      </c>
      <c r="K295" s="11">
        <v>7.89</v>
      </c>
      <c r="L295" s="219">
        <v>7.86</v>
      </c>
      <c r="M295" s="12">
        <v>29.6</v>
      </c>
      <c r="N295" s="221">
        <v>29.7</v>
      </c>
      <c r="O295" s="635">
        <v>114.2</v>
      </c>
      <c r="P295" s="518">
        <v>122.5</v>
      </c>
      <c r="Q295" s="561">
        <v>9.1999999999999993</v>
      </c>
      <c r="R295" s="507">
        <v>157</v>
      </c>
      <c r="S295" s="562">
        <v>0.14000000000000001</v>
      </c>
      <c r="T295" s="593"/>
      <c r="U295" s="83"/>
      <c r="V295" s="3" t="s">
        <v>15</v>
      </c>
      <c r="W295" s="921" t="s">
        <v>311</v>
      </c>
      <c r="X295" s="273">
        <v>1.3</v>
      </c>
      <c r="Y295" s="248">
        <v>0.9</v>
      </c>
      <c r="Z295" s="249">
        <v>2.5</v>
      </c>
    </row>
    <row r="296" spans="1:26" x14ac:dyDescent="0.2">
      <c r="A296" s="1105"/>
      <c r="B296" s="391">
        <f>南八幡!B296</f>
        <v>46008</v>
      </c>
      <c r="C296" s="434" t="str">
        <f t="shared" si="32"/>
        <v>(水)</v>
      </c>
      <c r="D296" s="560" t="s">
        <v>405</v>
      </c>
      <c r="E296" s="503" t="s">
        <v>24</v>
      </c>
      <c r="F296" s="504">
        <v>10.199999999999999</v>
      </c>
      <c r="G296" s="11">
        <v>10.1</v>
      </c>
      <c r="H296" s="221">
        <v>10.4</v>
      </c>
      <c r="I296" s="12">
        <v>1.1000000000000001</v>
      </c>
      <c r="J296" s="219">
        <v>0.8</v>
      </c>
      <c r="K296" s="11">
        <v>7.83</v>
      </c>
      <c r="L296" s="219">
        <v>7.79</v>
      </c>
      <c r="M296" s="12">
        <v>29.6</v>
      </c>
      <c r="N296" s="221">
        <v>29.7</v>
      </c>
      <c r="O296" s="635">
        <v>111.3</v>
      </c>
      <c r="P296" s="518">
        <v>122.9</v>
      </c>
      <c r="Q296" s="561">
        <v>9.6</v>
      </c>
      <c r="R296" s="507">
        <v>142</v>
      </c>
      <c r="S296" s="562">
        <v>0.13</v>
      </c>
      <c r="T296" s="593"/>
      <c r="U296" s="83"/>
      <c r="V296" s="3" t="s">
        <v>193</v>
      </c>
      <c r="W296" s="921" t="s">
        <v>311</v>
      </c>
      <c r="X296" s="247">
        <v>8.4</v>
      </c>
      <c r="Y296" s="248">
        <v>9</v>
      </c>
      <c r="Z296" s="249">
        <v>10.4</v>
      </c>
    </row>
    <row r="297" spans="1:26" x14ac:dyDescent="0.2">
      <c r="A297" s="1105"/>
      <c r="B297" s="391">
        <f>南八幡!B297</f>
        <v>46009</v>
      </c>
      <c r="C297" s="434" t="str">
        <f t="shared" si="32"/>
        <v>(木)</v>
      </c>
      <c r="D297" s="560" t="s">
        <v>405</v>
      </c>
      <c r="E297" s="503" t="s">
        <v>24</v>
      </c>
      <c r="F297" s="504">
        <v>10.4</v>
      </c>
      <c r="G297" s="11">
        <v>10.199999999999999</v>
      </c>
      <c r="H297" s="221">
        <v>10.4</v>
      </c>
      <c r="I297" s="12">
        <v>1</v>
      </c>
      <c r="J297" s="219">
        <v>0.8</v>
      </c>
      <c r="K297" s="11">
        <v>7.85</v>
      </c>
      <c r="L297" s="219">
        <v>7.82</v>
      </c>
      <c r="M297" s="12">
        <v>29.6</v>
      </c>
      <c r="N297" s="221">
        <v>29.6</v>
      </c>
      <c r="O297" s="635">
        <v>108.4</v>
      </c>
      <c r="P297" s="518">
        <v>117.9</v>
      </c>
      <c r="Q297" s="561">
        <v>9.6</v>
      </c>
      <c r="R297" s="507">
        <v>176</v>
      </c>
      <c r="S297" s="562">
        <v>0.14000000000000001</v>
      </c>
      <c r="T297" s="593"/>
      <c r="U297" s="83"/>
      <c r="V297" s="3" t="s">
        <v>194</v>
      </c>
      <c r="W297" s="921" t="s">
        <v>311</v>
      </c>
      <c r="X297" s="263">
        <v>3.1E-2</v>
      </c>
      <c r="Y297" s="250">
        <v>2.1000000000000001E-2</v>
      </c>
      <c r="Z297" s="251">
        <v>5.8999999999999997E-2</v>
      </c>
    </row>
    <row r="298" spans="1:26" x14ac:dyDescent="0.2">
      <c r="A298" s="1105"/>
      <c r="B298" s="391">
        <f>南八幡!B298</f>
        <v>46010</v>
      </c>
      <c r="C298" s="434" t="str">
        <f t="shared" si="32"/>
        <v>(金)</v>
      </c>
      <c r="D298" s="560" t="s">
        <v>405</v>
      </c>
      <c r="E298" s="503" t="s">
        <v>24</v>
      </c>
      <c r="F298" s="504">
        <v>8.9</v>
      </c>
      <c r="G298" s="11">
        <v>9.9</v>
      </c>
      <c r="H298" s="221">
        <v>10.199999999999999</v>
      </c>
      <c r="I298" s="12">
        <v>1</v>
      </c>
      <c r="J298" s="219">
        <v>0.8</v>
      </c>
      <c r="K298" s="11">
        <v>7.81</v>
      </c>
      <c r="L298" s="219">
        <v>7.76</v>
      </c>
      <c r="M298" s="12">
        <v>29.7</v>
      </c>
      <c r="N298" s="221">
        <v>29.8</v>
      </c>
      <c r="O298" s="635">
        <v>109</v>
      </c>
      <c r="P298" s="518">
        <v>120.1</v>
      </c>
      <c r="Q298" s="561">
        <v>9.3000000000000007</v>
      </c>
      <c r="R298" s="507">
        <v>214</v>
      </c>
      <c r="S298" s="562">
        <v>0.09</v>
      </c>
      <c r="T298" s="593"/>
      <c r="U298" s="83"/>
      <c r="V298" s="3" t="s">
        <v>279</v>
      </c>
      <c r="W298" s="921" t="s">
        <v>311</v>
      </c>
      <c r="X298" s="247">
        <v>0.44</v>
      </c>
      <c r="Y298" s="250">
        <v>0.43</v>
      </c>
      <c r="Z298" s="251">
        <v>0.55000000000000004</v>
      </c>
    </row>
    <row r="299" spans="1:26" x14ac:dyDescent="0.2">
      <c r="A299" s="1105"/>
      <c r="B299" s="391">
        <f>南八幡!B299</f>
        <v>46011</v>
      </c>
      <c r="C299" s="434" t="str">
        <f t="shared" si="32"/>
        <v>(土)</v>
      </c>
      <c r="D299" s="560" t="s">
        <v>406</v>
      </c>
      <c r="E299" s="503">
        <v>11</v>
      </c>
      <c r="F299" s="504">
        <v>7.9</v>
      </c>
      <c r="G299" s="11">
        <v>10</v>
      </c>
      <c r="H299" s="221">
        <v>10.1</v>
      </c>
      <c r="I299" s="12">
        <v>1</v>
      </c>
      <c r="J299" s="219">
        <v>0.8</v>
      </c>
      <c r="K299" s="11">
        <v>7.81</v>
      </c>
      <c r="L299" s="219">
        <v>7.77</v>
      </c>
      <c r="M299" s="12">
        <v>29.8</v>
      </c>
      <c r="N299" s="221">
        <v>29.7</v>
      </c>
      <c r="O299" s="635" t="s">
        <v>24</v>
      </c>
      <c r="P299" s="518" t="s">
        <v>24</v>
      </c>
      <c r="Q299" s="561" t="s">
        <v>24</v>
      </c>
      <c r="R299" s="507" t="s">
        <v>24</v>
      </c>
      <c r="S299" s="562" t="s">
        <v>24</v>
      </c>
      <c r="T299" s="593"/>
      <c r="U299" s="83"/>
      <c r="V299" s="3" t="s">
        <v>195</v>
      </c>
      <c r="W299" s="921" t="s">
        <v>311</v>
      </c>
      <c r="X299" s="263">
        <v>0.97</v>
      </c>
      <c r="Y299" s="250">
        <v>0.91</v>
      </c>
      <c r="Z299" s="251">
        <v>1.02</v>
      </c>
    </row>
    <row r="300" spans="1:26" x14ac:dyDescent="0.2">
      <c r="A300" s="1105"/>
      <c r="B300" s="391">
        <f>南八幡!B300</f>
        <v>46012</v>
      </c>
      <c r="C300" s="434" t="str">
        <f t="shared" si="32"/>
        <v>(日)</v>
      </c>
      <c r="D300" s="560" t="s">
        <v>406</v>
      </c>
      <c r="E300" s="503">
        <v>7</v>
      </c>
      <c r="F300" s="504">
        <v>16.8</v>
      </c>
      <c r="G300" s="11">
        <v>10.1</v>
      </c>
      <c r="H300" s="221">
        <v>10.3</v>
      </c>
      <c r="I300" s="12">
        <v>1</v>
      </c>
      <c r="J300" s="219">
        <v>0.9</v>
      </c>
      <c r="K300" s="11">
        <v>7.79</v>
      </c>
      <c r="L300" s="219">
        <v>7.73</v>
      </c>
      <c r="M300" s="12">
        <v>29.9</v>
      </c>
      <c r="N300" s="221">
        <v>29.8</v>
      </c>
      <c r="O300" s="635" t="s">
        <v>24</v>
      </c>
      <c r="P300" s="518" t="s">
        <v>24</v>
      </c>
      <c r="Q300" s="561" t="s">
        <v>24</v>
      </c>
      <c r="R300" s="507" t="s">
        <v>24</v>
      </c>
      <c r="S300" s="562" t="s">
        <v>24</v>
      </c>
      <c r="T300" s="593"/>
      <c r="U300" s="83"/>
      <c r="V300" s="3" t="s">
        <v>196</v>
      </c>
      <c r="W300" s="921" t="s">
        <v>311</v>
      </c>
      <c r="X300" s="263">
        <v>7.4999999999999997E-2</v>
      </c>
      <c r="Y300" s="250">
        <v>6.8000000000000005E-2</v>
      </c>
      <c r="Z300" s="251">
        <v>0.12</v>
      </c>
    </row>
    <row r="301" spans="1:26" x14ac:dyDescent="0.2">
      <c r="A301" s="1105"/>
      <c r="B301" s="391">
        <f>南八幡!B301</f>
        <v>46013</v>
      </c>
      <c r="C301" s="434" t="str">
        <f t="shared" si="32"/>
        <v>(月)</v>
      </c>
      <c r="D301" s="560" t="s">
        <v>406</v>
      </c>
      <c r="E301" s="503" t="s">
        <v>24</v>
      </c>
      <c r="F301" s="504">
        <v>10.6</v>
      </c>
      <c r="G301" s="11">
        <v>10</v>
      </c>
      <c r="H301" s="221">
        <v>10.3</v>
      </c>
      <c r="I301" s="12">
        <v>0.7</v>
      </c>
      <c r="J301" s="219">
        <v>0.6</v>
      </c>
      <c r="K301" s="11">
        <v>7.7</v>
      </c>
      <c r="L301" s="219">
        <v>7.7</v>
      </c>
      <c r="M301" s="12">
        <v>29.8</v>
      </c>
      <c r="N301" s="221">
        <v>29.8</v>
      </c>
      <c r="O301" s="635">
        <v>109.2</v>
      </c>
      <c r="P301" s="518">
        <v>120.3</v>
      </c>
      <c r="Q301" s="561">
        <v>9.4</v>
      </c>
      <c r="R301" s="507">
        <v>242</v>
      </c>
      <c r="S301" s="562">
        <v>0.1</v>
      </c>
      <c r="T301" s="593"/>
      <c r="U301" s="83"/>
      <c r="V301" s="3" t="s">
        <v>197</v>
      </c>
      <c r="W301" s="921" t="s">
        <v>311</v>
      </c>
      <c r="X301" s="273">
        <v>23.5</v>
      </c>
      <c r="Y301" s="248">
        <v>23.5</v>
      </c>
      <c r="Z301" s="249">
        <v>25.4</v>
      </c>
    </row>
    <row r="302" spans="1:26" x14ac:dyDescent="0.2">
      <c r="A302" s="1105"/>
      <c r="B302" s="391">
        <f>南八幡!B302</f>
        <v>46014</v>
      </c>
      <c r="C302" s="434" t="str">
        <f t="shared" si="32"/>
        <v>(火)</v>
      </c>
      <c r="D302" s="560" t="s">
        <v>405</v>
      </c>
      <c r="E302" s="503" t="s">
        <v>24</v>
      </c>
      <c r="F302" s="504">
        <v>7.1</v>
      </c>
      <c r="G302" s="11">
        <v>10</v>
      </c>
      <c r="H302" s="221">
        <v>10.199999999999999</v>
      </c>
      <c r="I302" s="12">
        <v>1.2</v>
      </c>
      <c r="J302" s="219">
        <v>0.9</v>
      </c>
      <c r="K302" s="11">
        <v>7.82</v>
      </c>
      <c r="L302" s="219">
        <v>7.79</v>
      </c>
      <c r="M302" s="12">
        <v>29.9</v>
      </c>
      <c r="N302" s="221">
        <v>29.9</v>
      </c>
      <c r="O302" s="635">
        <v>109.2</v>
      </c>
      <c r="P302" s="518">
        <v>121.9</v>
      </c>
      <c r="Q302" s="561">
        <v>9.4</v>
      </c>
      <c r="R302" s="507">
        <v>221</v>
      </c>
      <c r="S302" s="562">
        <v>0.1</v>
      </c>
      <c r="T302" s="593"/>
      <c r="U302" s="83"/>
      <c r="V302" s="3" t="s">
        <v>17</v>
      </c>
      <c r="W302" s="921" t="s">
        <v>311</v>
      </c>
      <c r="X302" s="247">
        <v>26.6</v>
      </c>
      <c r="Y302" s="248">
        <v>25.7</v>
      </c>
      <c r="Z302" s="249">
        <v>35.799999999999997</v>
      </c>
    </row>
    <row r="303" spans="1:26" x14ac:dyDescent="0.2">
      <c r="A303" s="1105"/>
      <c r="B303" s="391">
        <f>南八幡!B303</f>
        <v>46015</v>
      </c>
      <c r="C303" s="434" t="str">
        <f t="shared" si="32"/>
        <v>(水)</v>
      </c>
      <c r="D303" s="560" t="s">
        <v>406</v>
      </c>
      <c r="E303" s="503">
        <v>6</v>
      </c>
      <c r="F303" s="504">
        <v>6.7</v>
      </c>
      <c r="G303" s="11">
        <v>9.9</v>
      </c>
      <c r="H303" s="221">
        <v>10.1</v>
      </c>
      <c r="I303" s="12">
        <v>1.2</v>
      </c>
      <c r="J303" s="219">
        <v>1</v>
      </c>
      <c r="K303" s="11">
        <v>7.82</v>
      </c>
      <c r="L303" s="219">
        <v>7.78</v>
      </c>
      <c r="M303" s="12">
        <v>29.9</v>
      </c>
      <c r="N303" s="221">
        <v>30</v>
      </c>
      <c r="O303" s="635">
        <v>109.7</v>
      </c>
      <c r="P303" s="518">
        <v>120.5</v>
      </c>
      <c r="Q303" s="561">
        <v>9.5</v>
      </c>
      <c r="R303" s="507">
        <v>219</v>
      </c>
      <c r="S303" s="562">
        <v>0.13</v>
      </c>
      <c r="T303" s="593"/>
      <c r="U303" s="83"/>
      <c r="V303" s="3" t="s">
        <v>198</v>
      </c>
      <c r="W303" s="921" t="s">
        <v>184</v>
      </c>
      <c r="X303" s="247">
        <v>7</v>
      </c>
      <c r="Y303" s="252">
        <v>6</v>
      </c>
      <c r="Z303" s="253">
        <v>8.3000000000000007</v>
      </c>
    </row>
    <row r="304" spans="1:26" x14ac:dyDescent="0.2">
      <c r="A304" s="1105"/>
      <c r="B304" s="391">
        <f>南八幡!B304</f>
        <v>46016</v>
      </c>
      <c r="C304" s="434" t="str">
        <f t="shared" si="32"/>
        <v>(木)</v>
      </c>
      <c r="D304" s="560" t="s">
        <v>406</v>
      </c>
      <c r="E304" s="503">
        <v>2</v>
      </c>
      <c r="F304" s="504">
        <v>10.7</v>
      </c>
      <c r="G304" s="11">
        <v>9.9</v>
      </c>
      <c r="H304" s="221">
        <v>10.199999999999999</v>
      </c>
      <c r="I304" s="12">
        <v>1</v>
      </c>
      <c r="J304" s="219">
        <v>0.8</v>
      </c>
      <c r="K304" s="11">
        <v>7.81</v>
      </c>
      <c r="L304" s="219">
        <v>7.76</v>
      </c>
      <c r="M304" s="12">
        <v>29.9</v>
      </c>
      <c r="N304" s="221">
        <v>30</v>
      </c>
      <c r="O304" s="635">
        <v>110.1</v>
      </c>
      <c r="P304" s="518">
        <v>121.7</v>
      </c>
      <c r="Q304" s="561">
        <v>9.3000000000000007</v>
      </c>
      <c r="R304" s="507">
        <v>230</v>
      </c>
      <c r="S304" s="562">
        <v>0.1</v>
      </c>
      <c r="T304" s="593"/>
      <c r="U304" s="95"/>
      <c r="V304" s="3" t="s">
        <v>199</v>
      </c>
      <c r="W304" s="921" t="s">
        <v>311</v>
      </c>
      <c r="X304" s="247">
        <v>2</v>
      </c>
      <c r="Y304" s="252">
        <v>1</v>
      </c>
      <c r="Z304" s="253">
        <v>3</v>
      </c>
    </row>
    <row r="305" spans="1:26" x14ac:dyDescent="0.2">
      <c r="A305" s="1105"/>
      <c r="B305" s="391">
        <f>南八幡!B305</f>
        <v>46017</v>
      </c>
      <c r="C305" s="434" t="str">
        <f t="shared" si="32"/>
        <v>(金)</v>
      </c>
      <c r="D305" s="560" t="s">
        <v>406</v>
      </c>
      <c r="E305" s="503">
        <v>0.5</v>
      </c>
      <c r="F305" s="504">
        <v>9</v>
      </c>
      <c r="G305" s="11">
        <v>10</v>
      </c>
      <c r="H305" s="221">
        <v>10.199999999999999</v>
      </c>
      <c r="I305" s="12">
        <v>1.1000000000000001</v>
      </c>
      <c r="J305" s="219">
        <v>0.8</v>
      </c>
      <c r="K305" s="11">
        <v>7.83</v>
      </c>
      <c r="L305" s="219">
        <v>7.8</v>
      </c>
      <c r="M305" s="12">
        <v>30</v>
      </c>
      <c r="N305" s="221">
        <v>29.9</v>
      </c>
      <c r="O305" s="635">
        <v>109.4</v>
      </c>
      <c r="P305" s="518">
        <v>121.3</v>
      </c>
      <c r="Q305" s="561">
        <v>9.5</v>
      </c>
      <c r="R305" s="507">
        <v>235</v>
      </c>
      <c r="S305" s="562">
        <v>0.11</v>
      </c>
      <c r="T305" s="593"/>
      <c r="U305" s="83"/>
      <c r="V305" s="3"/>
      <c r="W305" s="921"/>
      <c r="X305" s="292"/>
      <c r="Y305" s="293"/>
      <c r="Z305" s="294"/>
    </row>
    <row r="306" spans="1:26" x14ac:dyDescent="0.2">
      <c r="A306" s="1105"/>
      <c r="B306" s="391">
        <f>南八幡!B306</f>
        <v>46018</v>
      </c>
      <c r="C306" s="434" t="str">
        <f t="shared" si="32"/>
        <v>(土)</v>
      </c>
      <c r="D306" s="560" t="s">
        <v>406</v>
      </c>
      <c r="E306" s="503" t="s">
        <v>24</v>
      </c>
      <c r="F306" s="504">
        <v>3.8</v>
      </c>
      <c r="G306" s="11">
        <v>9.6999999999999993</v>
      </c>
      <c r="H306" s="221">
        <v>9.8000000000000007</v>
      </c>
      <c r="I306" s="12">
        <v>1.6</v>
      </c>
      <c r="J306" s="219">
        <v>1.2</v>
      </c>
      <c r="K306" s="11">
        <v>7.82</v>
      </c>
      <c r="L306" s="219">
        <v>7.8</v>
      </c>
      <c r="M306" s="12">
        <v>29.8</v>
      </c>
      <c r="N306" s="221">
        <v>29.9</v>
      </c>
      <c r="O306" s="635" t="s">
        <v>24</v>
      </c>
      <c r="P306" s="518" t="s">
        <v>24</v>
      </c>
      <c r="Q306" s="561" t="s">
        <v>24</v>
      </c>
      <c r="R306" s="507" t="s">
        <v>24</v>
      </c>
      <c r="S306" s="562" t="s">
        <v>24</v>
      </c>
      <c r="T306" s="593"/>
      <c r="U306" s="83"/>
      <c r="V306" s="3"/>
      <c r="W306" s="921"/>
      <c r="X306" s="292"/>
      <c r="Y306" s="293"/>
      <c r="Z306" s="294"/>
    </row>
    <row r="307" spans="1:26" x14ac:dyDescent="0.2">
      <c r="A307" s="1105"/>
      <c r="B307" s="391">
        <f>南八幡!B307</f>
        <v>46019</v>
      </c>
      <c r="C307" s="434" t="str">
        <f t="shared" si="32"/>
        <v>(日)</v>
      </c>
      <c r="D307" s="560" t="s">
        <v>405</v>
      </c>
      <c r="E307" s="503" t="s">
        <v>24</v>
      </c>
      <c r="F307" s="504">
        <v>7.4</v>
      </c>
      <c r="G307" s="11">
        <v>9.4</v>
      </c>
      <c r="H307" s="221">
        <v>9.6</v>
      </c>
      <c r="I307" s="12">
        <v>1.3</v>
      </c>
      <c r="J307" s="219">
        <v>1.1000000000000001</v>
      </c>
      <c r="K307" s="11">
        <v>7.84</v>
      </c>
      <c r="L307" s="219">
        <v>7.84</v>
      </c>
      <c r="M307" s="12">
        <v>28.9</v>
      </c>
      <c r="N307" s="221">
        <v>29.7</v>
      </c>
      <c r="O307" s="635" t="s">
        <v>24</v>
      </c>
      <c r="P307" s="518" t="s">
        <v>24</v>
      </c>
      <c r="Q307" s="561" t="s">
        <v>24</v>
      </c>
      <c r="R307" s="507" t="s">
        <v>24</v>
      </c>
      <c r="S307" s="562" t="s">
        <v>24</v>
      </c>
      <c r="T307" s="768"/>
      <c r="U307" s="83"/>
      <c r="V307" s="289"/>
      <c r="W307" s="346"/>
      <c r="X307" s="295"/>
      <c r="Y307" s="296"/>
      <c r="Z307" s="297"/>
    </row>
    <row r="308" spans="1:26" x14ac:dyDescent="0.2">
      <c r="A308" s="1105"/>
      <c r="B308" s="391">
        <f>南八幡!B308</f>
        <v>46020</v>
      </c>
      <c r="C308" s="434" t="str">
        <f t="shared" si="32"/>
        <v>(月)</v>
      </c>
      <c r="D308" s="560" t="s">
        <v>405</v>
      </c>
      <c r="E308" s="503" t="s">
        <v>24</v>
      </c>
      <c r="F308" s="504">
        <v>6.4</v>
      </c>
      <c r="G308" s="11">
        <v>9.1999999999999993</v>
      </c>
      <c r="H308" s="221">
        <v>9.5</v>
      </c>
      <c r="I308" s="12">
        <v>1.1000000000000001</v>
      </c>
      <c r="J308" s="219">
        <v>0.8</v>
      </c>
      <c r="K308" s="11">
        <v>7.84</v>
      </c>
      <c r="L308" s="219">
        <v>7.81</v>
      </c>
      <c r="M308" s="12">
        <v>28.9</v>
      </c>
      <c r="N308" s="221">
        <v>29.7</v>
      </c>
      <c r="O308" s="635" t="s">
        <v>24</v>
      </c>
      <c r="P308" s="518" t="s">
        <v>24</v>
      </c>
      <c r="Q308" s="561" t="s">
        <v>24</v>
      </c>
      <c r="R308" s="507" t="s">
        <v>24</v>
      </c>
      <c r="S308" s="562" t="s">
        <v>24</v>
      </c>
      <c r="T308" s="593"/>
      <c r="U308" s="83"/>
      <c r="V308" s="9" t="s">
        <v>23</v>
      </c>
      <c r="W308" s="82" t="s">
        <v>24</v>
      </c>
      <c r="X308" s="1"/>
      <c r="Y308" s="1"/>
      <c r="Z308" s="335" t="s">
        <v>24</v>
      </c>
    </row>
    <row r="309" spans="1:26" x14ac:dyDescent="0.2">
      <c r="A309" s="1105"/>
      <c r="B309" s="391">
        <f>南八幡!B309</f>
        <v>46021</v>
      </c>
      <c r="C309" s="434" t="str">
        <f t="shared" si="32"/>
        <v>(火)</v>
      </c>
      <c r="D309" s="560" t="s">
        <v>405</v>
      </c>
      <c r="E309" s="503" t="s">
        <v>24</v>
      </c>
      <c r="F309" s="504">
        <v>11.4</v>
      </c>
      <c r="G309" s="11">
        <v>9.1999999999999993</v>
      </c>
      <c r="H309" s="221">
        <v>9.5</v>
      </c>
      <c r="I309" s="12">
        <v>0.9</v>
      </c>
      <c r="J309" s="219">
        <v>0.8</v>
      </c>
      <c r="K309" s="11">
        <v>7.72</v>
      </c>
      <c r="L309" s="219">
        <v>7.68</v>
      </c>
      <c r="M309" s="12">
        <v>29.9</v>
      </c>
      <c r="N309" s="221">
        <v>29.9</v>
      </c>
      <c r="O309" s="635" t="s">
        <v>24</v>
      </c>
      <c r="P309" s="518" t="s">
        <v>24</v>
      </c>
      <c r="Q309" s="561" t="s">
        <v>24</v>
      </c>
      <c r="R309" s="507" t="s">
        <v>24</v>
      </c>
      <c r="S309" s="562" t="s">
        <v>24</v>
      </c>
      <c r="T309" s="593"/>
      <c r="U309" s="83"/>
      <c r="V309" s="749" t="s">
        <v>300</v>
      </c>
      <c r="W309" s="750"/>
      <c r="X309" s="750"/>
      <c r="Y309" s="750"/>
      <c r="Z309" s="751"/>
    </row>
    <row r="310" spans="1:26" x14ac:dyDescent="0.2">
      <c r="A310" s="1105"/>
      <c r="B310" s="391">
        <f>南八幡!B310</f>
        <v>46022</v>
      </c>
      <c r="C310" s="434" t="str">
        <f t="shared" si="32"/>
        <v>(水)</v>
      </c>
      <c r="D310" s="502" t="s">
        <v>405</v>
      </c>
      <c r="E310" s="526" t="s">
        <v>24</v>
      </c>
      <c r="F310" s="564">
        <v>10</v>
      </c>
      <c r="G310" s="368">
        <v>9.1999999999999993</v>
      </c>
      <c r="H310" s="298">
        <v>9.4</v>
      </c>
      <c r="I310" s="566">
        <v>0.8</v>
      </c>
      <c r="J310" s="565">
        <v>0.9</v>
      </c>
      <c r="K310" s="368">
        <v>7.78</v>
      </c>
      <c r="L310" s="298">
        <v>7.73</v>
      </c>
      <c r="M310" s="566">
        <v>29.9</v>
      </c>
      <c r="N310" s="565">
        <v>30</v>
      </c>
      <c r="O310" s="689" t="s">
        <v>24</v>
      </c>
      <c r="P310" s="765" t="s">
        <v>24</v>
      </c>
      <c r="Q310" s="568" t="s">
        <v>24</v>
      </c>
      <c r="R310" s="569" t="s">
        <v>24</v>
      </c>
      <c r="S310" s="570" t="s">
        <v>24</v>
      </c>
      <c r="T310" s="769"/>
      <c r="U310" s="83"/>
      <c r="V310" s="749" t="s">
        <v>334</v>
      </c>
      <c r="W310" s="750"/>
      <c r="X310" s="750"/>
      <c r="Y310" s="750"/>
      <c r="Z310" s="751"/>
    </row>
    <row r="311" spans="1:26" ht="13.5" customHeight="1" x14ac:dyDescent="0.2">
      <c r="A311" s="1110"/>
      <c r="B311" s="1051" t="s">
        <v>238</v>
      </c>
      <c r="C311" s="1051"/>
      <c r="D311" s="508"/>
      <c r="E311" s="493">
        <f>MAX(E280:E310)</f>
        <v>23</v>
      </c>
      <c r="F311" s="509">
        <f t="shared" ref="F311:T311" si="33">IF(COUNT(F280:F310)=0,"",MAX(F280:F310))</f>
        <v>16.8</v>
      </c>
      <c r="G311" s="10">
        <f t="shared" si="33"/>
        <v>13.8</v>
      </c>
      <c r="H311" s="218">
        <f t="shared" si="33"/>
        <v>14.1</v>
      </c>
      <c r="I311" s="495">
        <f t="shared" si="33"/>
        <v>2.4</v>
      </c>
      <c r="J311" s="496">
        <f t="shared" si="33"/>
        <v>2</v>
      </c>
      <c r="K311" s="10">
        <f t="shared" si="33"/>
        <v>8.0500000000000007</v>
      </c>
      <c r="L311" s="218">
        <f t="shared" si="33"/>
        <v>8.02</v>
      </c>
      <c r="M311" s="495">
        <f t="shared" si="33"/>
        <v>30</v>
      </c>
      <c r="N311" s="496">
        <f t="shared" si="33"/>
        <v>30.1</v>
      </c>
      <c r="O311" s="627">
        <f t="shared" si="33"/>
        <v>114.2</v>
      </c>
      <c r="P311" s="511">
        <f t="shared" si="33"/>
        <v>122.9</v>
      </c>
      <c r="Q311" s="547">
        <f t="shared" si="33"/>
        <v>10.4</v>
      </c>
      <c r="R311" s="513">
        <f t="shared" si="33"/>
        <v>243</v>
      </c>
      <c r="S311" s="514">
        <f t="shared" si="33"/>
        <v>0.14000000000000001</v>
      </c>
      <c r="T311" s="515" t="str">
        <f t="shared" si="33"/>
        <v/>
      </c>
      <c r="U311" s="83"/>
      <c r="V311" s="752"/>
      <c r="W311" s="920"/>
      <c r="X311" s="753"/>
      <c r="Y311" s="753"/>
      <c r="Z311" s="754"/>
    </row>
    <row r="312" spans="1:26" x14ac:dyDescent="0.2">
      <c r="A312" s="1110"/>
      <c r="B312" s="1052" t="s">
        <v>239</v>
      </c>
      <c r="C312" s="1052"/>
      <c r="D312" s="229"/>
      <c r="E312" s="230"/>
      <c r="F312" s="516">
        <f t="shared" ref="F312:S312" si="34">IF(COUNT(F280:F310)=0,"",MIN(F280:F310))</f>
        <v>3.7</v>
      </c>
      <c r="G312" s="11">
        <f t="shared" si="34"/>
        <v>9.1999999999999993</v>
      </c>
      <c r="H312" s="219">
        <f t="shared" si="34"/>
        <v>9.4</v>
      </c>
      <c r="I312" s="12">
        <f t="shared" si="34"/>
        <v>0.7</v>
      </c>
      <c r="J312" s="221">
        <f t="shared" si="34"/>
        <v>0.6</v>
      </c>
      <c r="K312" s="11">
        <f t="shared" si="34"/>
        <v>7.7</v>
      </c>
      <c r="L312" s="219">
        <f t="shared" si="34"/>
        <v>7.68</v>
      </c>
      <c r="M312" s="12">
        <f t="shared" si="34"/>
        <v>27.8</v>
      </c>
      <c r="N312" s="221">
        <f t="shared" si="34"/>
        <v>28.4</v>
      </c>
      <c r="O312" s="635">
        <f t="shared" si="34"/>
        <v>104.9</v>
      </c>
      <c r="P312" s="518">
        <f t="shared" si="34"/>
        <v>114.5</v>
      </c>
      <c r="Q312" s="519">
        <f t="shared" si="34"/>
        <v>9.1999999999999993</v>
      </c>
      <c r="R312" s="520">
        <f t="shared" si="34"/>
        <v>103</v>
      </c>
      <c r="S312" s="521">
        <f t="shared" si="34"/>
        <v>0.08</v>
      </c>
      <c r="T312" s="522"/>
      <c r="U312" s="83"/>
      <c r="V312" s="752"/>
      <c r="W312" s="920"/>
      <c r="X312" s="753"/>
      <c r="Y312" s="753"/>
      <c r="Z312" s="754"/>
    </row>
    <row r="313" spans="1:26" x14ac:dyDescent="0.2">
      <c r="A313" s="1110"/>
      <c r="B313" s="1052" t="s">
        <v>240</v>
      </c>
      <c r="C313" s="1052"/>
      <c r="D313" s="229"/>
      <c r="E313" s="231"/>
      <c r="F313" s="523">
        <f t="shared" ref="F313:S313" si="35">IF(COUNT(F280:F310)=0,"",AVERAGE(F280:F310))</f>
        <v>9.4322580645161267</v>
      </c>
      <c r="G313" s="307">
        <f t="shared" si="35"/>
        <v>11.022580645161286</v>
      </c>
      <c r="H313" s="539">
        <f t="shared" si="35"/>
        <v>11.248387096774193</v>
      </c>
      <c r="I313" s="540">
        <f t="shared" si="35"/>
        <v>1.3290322580645162</v>
      </c>
      <c r="J313" s="541">
        <f t="shared" si="35"/>
        <v>1.1129032258064513</v>
      </c>
      <c r="K313" s="307">
        <f t="shared" si="35"/>
        <v>7.862903225806452</v>
      </c>
      <c r="L313" s="539">
        <f t="shared" si="35"/>
        <v>7.83</v>
      </c>
      <c r="M313" s="540">
        <f t="shared" si="35"/>
        <v>29.416129032258059</v>
      </c>
      <c r="N313" s="541">
        <f t="shared" si="35"/>
        <v>29.570967741935483</v>
      </c>
      <c r="O313" s="677">
        <f t="shared" si="35"/>
        <v>109.62</v>
      </c>
      <c r="P313" s="763">
        <f t="shared" si="35"/>
        <v>119.13000000000002</v>
      </c>
      <c r="Q313" s="549">
        <f t="shared" si="35"/>
        <v>9.4750000000000014</v>
      </c>
      <c r="R313" s="550">
        <f t="shared" si="35"/>
        <v>193.8</v>
      </c>
      <c r="S313" s="551">
        <f t="shared" si="35"/>
        <v>0.11650000000000002</v>
      </c>
      <c r="T313" s="552"/>
      <c r="U313" s="83"/>
      <c r="V313" s="752"/>
      <c r="W313" s="920"/>
      <c r="X313" s="753"/>
      <c r="Y313" s="753"/>
      <c r="Z313" s="754"/>
    </row>
    <row r="314" spans="1:26" ht="13.5" customHeight="1" x14ac:dyDescent="0.2">
      <c r="A314" s="1111"/>
      <c r="B314" s="1053" t="s">
        <v>241</v>
      </c>
      <c r="C314" s="1053"/>
      <c r="D314" s="525"/>
      <c r="E314" s="526">
        <f>SUM(E280:E310)</f>
        <v>53</v>
      </c>
      <c r="F314" s="232"/>
      <c r="G314" s="232"/>
      <c r="H314" s="390"/>
      <c r="I314" s="232"/>
      <c r="J314" s="390"/>
      <c r="K314" s="528"/>
      <c r="L314" s="529"/>
      <c r="M314" s="553"/>
      <c r="N314" s="554"/>
      <c r="O314" s="662"/>
      <c r="P314" s="533"/>
      <c r="Q314" s="556"/>
      <c r="R314" s="234"/>
      <c r="S314" s="235"/>
      <c r="T314" s="764">
        <f>SUM(T280:T310)</f>
        <v>0</v>
      </c>
      <c r="U314" s="83"/>
      <c r="V314" s="617"/>
      <c r="W314" s="923"/>
      <c r="X314" s="619"/>
      <c r="Y314" s="620"/>
      <c r="Z314" s="621"/>
    </row>
    <row r="315" spans="1:26" ht="16.2" x14ac:dyDescent="0.2">
      <c r="A315" s="1104" t="s">
        <v>234</v>
      </c>
      <c r="B315" s="391">
        <f>南八幡!B315</f>
        <v>46023</v>
      </c>
      <c r="C315" s="434" t="str">
        <f>IF(B315="","",IF(WEEKDAY(B315)=1,"(日)",IF(WEEKDAY(B315)=2,"(月)",IF(WEEKDAY(B315)=3,"(火)",IF(WEEKDAY(B315)=4,"(水)",IF(WEEKDAY(B315)=5,"(木)",IF(WEEKDAY(B315)=6,"(金)","(土)")))))))</f>
        <v>(木)</v>
      </c>
      <c r="D315" s="558" t="s">
        <v>405</v>
      </c>
      <c r="E315" s="493" t="s">
        <v>24</v>
      </c>
      <c r="F315" s="494">
        <v>6.6</v>
      </c>
      <c r="G315" s="10">
        <v>9.1</v>
      </c>
      <c r="H315" s="496">
        <v>9.3000000000000007</v>
      </c>
      <c r="I315" s="495">
        <v>0.6</v>
      </c>
      <c r="J315" s="218">
        <v>0.5</v>
      </c>
      <c r="K315" s="10">
        <v>7.73</v>
      </c>
      <c r="L315" s="218">
        <v>7.69</v>
      </c>
      <c r="M315" s="495">
        <v>29.7</v>
      </c>
      <c r="N315" s="496">
        <v>30</v>
      </c>
      <c r="O315" s="627"/>
      <c r="P315" s="511"/>
      <c r="Q315" s="547"/>
      <c r="R315" s="501"/>
      <c r="S315" s="559"/>
      <c r="T315" s="761"/>
      <c r="U315" s="83"/>
      <c r="V315" s="340" t="s">
        <v>284</v>
      </c>
      <c r="W315" s="344"/>
      <c r="X315" s="342">
        <v>46030</v>
      </c>
      <c r="Y315" s="347"/>
      <c r="Z315" s="348"/>
    </row>
    <row r="316" spans="1:26" x14ac:dyDescent="0.2">
      <c r="A316" s="1110"/>
      <c r="B316" s="330">
        <f>南八幡!B316</f>
        <v>46024</v>
      </c>
      <c r="C316" s="434" t="str">
        <f t="shared" ref="C316:C345" si="36">IF(B316="","",IF(WEEKDAY(B316)=1,"(日)",IF(WEEKDAY(B316)=2,"(月)",IF(WEEKDAY(B316)=3,"(火)",IF(WEEKDAY(B316)=4,"(水)",IF(WEEKDAY(B316)=5,"(木)",IF(WEEKDAY(B316)=6,"(金)","(土)")))))))</f>
        <v>(金)</v>
      </c>
      <c r="D316" s="578" t="s">
        <v>406</v>
      </c>
      <c r="E316" s="198">
        <v>2.5</v>
      </c>
      <c r="F316" s="579">
        <v>6.4</v>
      </c>
      <c r="G316" s="119">
        <v>9.1</v>
      </c>
      <c r="H316" s="580">
        <v>9.3000000000000007</v>
      </c>
      <c r="I316" s="581">
        <v>0.8</v>
      </c>
      <c r="J316" s="582">
        <v>0.6</v>
      </c>
      <c r="K316" s="119">
        <v>7.73</v>
      </c>
      <c r="L316" s="582">
        <v>7.7</v>
      </c>
      <c r="M316" s="581">
        <v>29.7</v>
      </c>
      <c r="N316" s="583">
        <v>29.9</v>
      </c>
      <c r="O316" s="729"/>
      <c r="P316" s="417"/>
      <c r="Q316" s="586"/>
      <c r="R316" s="587"/>
      <c r="S316" s="588"/>
      <c r="T316" s="768"/>
      <c r="U316" s="83"/>
      <c r="V316" s="345" t="s">
        <v>2</v>
      </c>
      <c r="W316" s="346" t="s">
        <v>303</v>
      </c>
      <c r="X316" s="372">
        <v>8.6</v>
      </c>
      <c r="Y316" s="372"/>
      <c r="Z316" s="491"/>
    </row>
    <row r="317" spans="1:26" x14ac:dyDescent="0.2">
      <c r="A317" s="1110"/>
      <c r="B317" s="330">
        <f>南八幡!B317</f>
        <v>46025</v>
      </c>
      <c r="C317" s="434" t="str">
        <f t="shared" si="36"/>
        <v>(土)</v>
      </c>
      <c r="D317" s="560" t="s">
        <v>405</v>
      </c>
      <c r="E317" s="503">
        <v>1</v>
      </c>
      <c r="F317" s="504">
        <v>4.7</v>
      </c>
      <c r="G317" s="11">
        <v>8.9</v>
      </c>
      <c r="H317" s="221">
        <v>9.1</v>
      </c>
      <c r="I317" s="12">
        <v>0.8</v>
      </c>
      <c r="J317" s="219">
        <v>0.6</v>
      </c>
      <c r="K317" s="11">
        <v>7.73</v>
      </c>
      <c r="L317" s="219">
        <v>7.69</v>
      </c>
      <c r="M317" s="12">
        <v>29.8</v>
      </c>
      <c r="N317" s="221">
        <v>29.9</v>
      </c>
      <c r="O317" s="635"/>
      <c r="P317" s="518"/>
      <c r="Q317" s="561"/>
      <c r="R317" s="507"/>
      <c r="S317" s="562"/>
      <c r="T317" s="593"/>
      <c r="U317" s="83"/>
      <c r="V317" s="4" t="s">
        <v>19</v>
      </c>
      <c r="W317" s="5" t="s">
        <v>20</v>
      </c>
      <c r="X317" s="40" t="s">
        <v>21</v>
      </c>
      <c r="Y317" s="241" t="s">
        <v>22</v>
      </c>
      <c r="Z317" s="238" t="s">
        <v>276</v>
      </c>
    </row>
    <row r="318" spans="1:26" x14ac:dyDescent="0.2">
      <c r="A318" s="1110"/>
      <c r="B318" s="330">
        <f>南八幡!B318</f>
        <v>46026</v>
      </c>
      <c r="C318" s="434" t="str">
        <f t="shared" si="36"/>
        <v>(日)</v>
      </c>
      <c r="D318" s="560" t="s">
        <v>405</v>
      </c>
      <c r="E318" s="503" t="s">
        <v>24</v>
      </c>
      <c r="F318" s="504">
        <v>8.6999999999999993</v>
      </c>
      <c r="G318" s="11">
        <v>8.6999999999999993</v>
      </c>
      <c r="H318" s="221">
        <v>8.9</v>
      </c>
      <c r="I318" s="12">
        <v>0.8</v>
      </c>
      <c r="J318" s="219">
        <v>0.6</v>
      </c>
      <c r="K318" s="11">
        <v>7.72</v>
      </c>
      <c r="L318" s="219">
        <v>7.7</v>
      </c>
      <c r="M318" s="12">
        <v>29.7</v>
      </c>
      <c r="N318" s="221">
        <v>30</v>
      </c>
      <c r="O318" s="635"/>
      <c r="P318" s="518"/>
      <c r="Q318" s="561"/>
      <c r="R318" s="507"/>
      <c r="S318" s="562"/>
      <c r="T318" s="593"/>
      <c r="U318" s="83"/>
      <c r="V318" s="2" t="s">
        <v>182</v>
      </c>
      <c r="W318" s="398" t="s">
        <v>11</v>
      </c>
      <c r="X318" s="299">
        <v>8.1999999999999993</v>
      </c>
      <c r="Y318" s="242">
        <v>8.5</v>
      </c>
      <c r="Z318" s="275">
        <v>6.3</v>
      </c>
    </row>
    <row r="319" spans="1:26" x14ac:dyDescent="0.2">
      <c r="A319" s="1110"/>
      <c r="B319" s="330">
        <f>南八幡!B319</f>
        <v>46027</v>
      </c>
      <c r="C319" s="434" t="str">
        <f t="shared" si="36"/>
        <v>(月)</v>
      </c>
      <c r="D319" s="560" t="s">
        <v>405</v>
      </c>
      <c r="E319" s="503" t="s">
        <v>24</v>
      </c>
      <c r="F319" s="504">
        <v>7.4</v>
      </c>
      <c r="G319" s="11">
        <v>8.6</v>
      </c>
      <c r="H319" s="221">
        <v>8.9</v>
      </c>
      <c r="I319" s="12">
        <v>1.2</v>
      </c>
      <c r="J319" s="219">
        <v>0.8</v>
      </c>
      <c r="K319" s="11">
        <v>7.76</v>
      </c>
      <c r="L319" s="219">
        <v>7.73</v>
      </c>
      <c r="M319" s="12">
        <v>30.2</v>
      </c>
      <c r="N319" s="221">
        <v>30.2</v>
      </c>
      <c r="O319" s="635">
        <v>109.4</v>
      </c>
      <c r="P319" s="518">
        <v>121.5</v>
      </c>
      <c r="Q319" s="561">
        <v>12</v>
      </c>
      <c r="R319" s="507">
        <v>238</v>
      </c>
      <c r="S319" s="562">
        <v>0.12</v>
      </c>
      <c r="T319" s="593"/>
      <c r="U319" s="83"/>
      <c r="V319" s="3" t="s">
        <v>183</v>
      </c>
      <c r="W319" s="921" t="s">
        <v>184</v>
      </c>
      <c r="X319" s="300">
        <v>1</v>
      </c>
      <c r="Y319" s="243">
        <v>0.8</v>
      </c>
      <c r="Z319" s="249">
        <v>4</v>
      </c>
    </row>
    <row r="320" spans="1:26" x14ac:dyDescent="0.2">
      <c r="A320" s="1110"/>
      <c r="B320" s="330">
        <f>南八幡!B320</f>
        <v>46028</v>
      </c>
      <c r="C320" s="434" t="str">
        <f t="shared" si="36"/>
        <v>(火)</v>
      </c>
      <c r="D320" s="560" t="s">
        <v>406</v>
      </c>
      <c r="E320" s="503" t="s">
        <v>24</v>
      </c>
      <c r="F320" s="504">
        <v>7.2</v>
      </c>
      <c r="G320" s="11">
        <v>8.6</v>
      </c>
      <c r="H320" s="221">
        <v>8.8000000000000007</v>
      </c>
      <c r="I320" s="12">
        <v>0.9</v>
      </c>
      <c r="J320" s="219">
        <v>0.8</v>
      </c>
      <c r="K320" s="11">
        <v>7.81</v>
      </c>
      <c r="L320" s="219">
        <v>7.79</v>
      </c>
      <c r="M320" s="12">
        <v>30.2</v>
      </c>
      <c r="N320" s="221">
        <v>30.2</v>
      </c>
      <c r="O320" s="635">
        <v>109</v>
      </c>
      <c r="P320" s="518">
        <v>121.9</v>
      </c>
      <c r="Q320" s="561">
        <v>11.7</v>
      </c>
      <c r="R320" s="507">
        <v>222</v>
      </c>
      <c r="S320" s="562">
        <v>0.12</v>
      </c>
      <c r="T320" s="593"/>
      <c r="U320" s="83"/>
      <c r="V320" s="3" t="s">
        <v>12</v>
      </c>
      <c r="W320" s="921"/>
      <c r="X320" s="300">
        <v>7.82</v>
      </c>
      <c r="Y320" s="243">
        <v>7.79</v>
      </c>
      <c r="Z320" s="249">
        <v>7.96</v>
      </c>
    </row>
    <row r="321" spans="1:26" x14ac:dyDescent="0.2">
      <c r="A321" s="1110"/>
      <c r="B321" s="330">
        <f>南八幡!B321</f>
        <v>46029</v>
      </c>
      <c r="C321" s="434" t="str">
        <f t="shared" si="36"/>
        <v>(水)</v>
      </c>
      <c r="D321" s="560" t="s">
        <v>406</v>
      </c>
      <c r="E321" s="503">
        <v>0.5</v>
      </c>
      <c r="F321" s="504">
        <v>2.8</v>
      </c>
      <c r="G321" s="11">
        <v>8.5</v>
      </c>
      <c r="H321" s="221">
        <v>8.6</v>
      </c>
      <c r="I321" s="12">
        <v>1.1000000000000001</v>
      </c>
      <c r="J321" s="219">
        <v>0.9</v>
      </c>
      <c r="K321" s="11">
        <v>7.81</v>
      </c>
      <c r="L321" s="219">
        <v>7.79</v>
      </c>
      <c r="M321" s="12">
        <v>30.2</v>
      </c>
      <c r="N321" s="221">
        <v>30.2</v>
      </c>
      <c r="O321" s="635">
        <v>109.9</v>
      </c>
      <c r="P321" s="518">
        <v>136.1</v>
      </c>
      <c r="Q321" s="561">
        <v>9.5</v>
      </c>
      <c r="R321" s="507">
        <v>198</v>
      </c>
      <c r="S321" s="562">
        <v>0.12</v>
      </c>
      <c r="T321" s="593"/>
      <c r="U321" s="83"/>
      <c r="V321" s="3" t="s">
        <v>185</v>
      </c>
      <c r="W321" s="921" t="s">
        <v>13</v>
      </c>
      <c r="X321" s="300">
        <v>30.3</v>
      </c>
      <c r="Y321" s="243">
        <v>30.3</v>
      </c>
      <c r="Z321" s="249">
        <v>31.1</v>
      </c>
    </row>
    <row r="322" spans="1:26" x14ac:dyDescent="0.2">
      <c r="A322" s="1110"/>
      <c r="B322" s="330">
        <f>南八幡!B322</f>
        <v>46030</v>
      </c>
      <c r="C322" s="434" t="str">
        <f t="shared" si="36"/>
        <v>(木)</v>
      </c>
      <c r="D322" s="560" t="s">
        <v>405</v>
      </c>
      <c r="E322" s="503" t="s">
        <v>24</v>
      </c>
      <c r="F322" s="504">
        <v>8.6</v>
      </c>
      <c r="G322" s="11">
        <v>8.1999999999999993</v>
      </c>
      <c r="H322" s="221">
        <v>8.5</v>
      </c>
      <c r="I322" s="12">
        <v>1</v>
      </c>
      <c r="J322" s="219">
        <v>0.8</v>
      </c>
      <c r="K322" s="11">
        <v>7.82</v>
      </c>
      <c r="L322" s="219">
        <v>7.79</v>
      </c>
      <c r="M322" s="12">
        <v>30.3</v>
      </c>
      <c r="N322" s="221">
        <v>30.3</v>
      </c>
      <c r="O322" s="635">
        <v>109.2</v>
      </c>
      <c r="P322" s="518">
        <v>121.9</v>
      </c>
      <c r="Q322" s="561">
        <v>9.5</v>
      </c>
      <c r="R322" s="507">
        <v>230</v>
      </c>
      <c r="S322" s="562">
        <v>0.13</v>
      </c>
      <c r="T322" s="593"/>
      <c r="U322" s="83"/>
      <c r="V322" s="3" t="s">
        <v>186</v>
      </c>
      <c r="W322" s="921" t="s">
        <v>311</v>
      </c>
      <c r="X322" s="278">
        <v>110.5</v>
      </c>
      <c r="Y322" s="244">
        <v>109.2</v>
      </c>
      <c r="Z322" s="253">
        <v>113.3</v>
      </c>
    </row>
    <row r="323" spans="1:26" x14ac:dyDescent="0.2">
      <c r="A323" s="1110"/>
      <c r="B323" s="330">
        <f>南八幡!B323</f>
        <v>46031</v>
      </c>
      <c r="C323" s="434" t="str">
        <f t="shared" si="36"/>
        <v>(金)</v>
      </c>
      <c r="D323" s="560" t="s">
        <v>405</v>
      </c>
      <c r="E323" s="503" t="s">
        <v>24</v>
      </c>
      <c r="F323" s="504">
        <v>5.3</v>
      </c>
      <c r="G323" s="11">
        <v>8.1999999999999993</v>
      </c>
      <c r="H323" s="221">
        <v>8.4</v>
      </c>
      <c r="I323" s="12">
        <v>1.1000000000000001</v>
      </c>
      <c r="J323" s="219">
        <v>0.9</v>
      </c>
      <c r="K323" s="11">
        <v>7.85</v>
      </c>
      <c r="L323" s="219">
        <v>7.8</v>
      </c>
      <c r="M323" s="12">
        <v>30.3</v>
      </c>
      <c r="N323" s="221">
        <v>30.2</v>
      </c>
      <c r="O323" s="635">
        <v>112.1</v>
      </c>
      <c r="P323" s="518">
        <v>122.3</v>
      </c>
      <c r="Q323" s="561">
        <v>9.4</v>
      </c>
      <c r="R323" s="507">
        <v>250</v>
      </c>
      <c r="S323" s="562">
        <v>0.16</v>
      </c>
      <c r="T323" s="593"/>
      <c r="U323" s="83"/>
      <c r="V323" s="3" t="s">
        <v>187</v>
      </c>
      <c r="W323" s="921" t="s">
        <v>311</v>
      </c>
      <c r="X323" s="278">
        <v>122.7</v>
      </c>
      <c r="Y323" s="244">
        <v>121.9</v>
      </c>
      <c r="Z323" s="253">
        <v>125.5</v>
      </c>
    </row>
    <row r="324" spans="1:26" x14ac:dyDescent="0.2">
      <c r="A324" s="1110"/>
      <c r="B324" s="330">
        <f>南八幡!B324</f>
        <v>46032</v>
      </c>
      <c r="C324" s="434" t="str">
        <f t="shared" si="36"/>
        <v>(土)</v>
      </c>
      <c r="D324" s="560" t="s">
        <v>405</v>
      </c>
      <c r="E324" s="503" t="s">
        <v>24</v>
      </c>
      <c r="F324" s="504">
        <v>7.9</v>
      </c>
      <c r="G324" s="11">
        <v>8</v>
      </c>
      <c r="H324" s="221">
        <v>8.1999999999999993</v>
      </c>
      <c r="I324" s="12">
        <v>0.8</v>
      </c>
      <c r="J324" s="219">
        <v>0.7</v>
      </c>
      <c r="K324" s="11">
        <v>7.87</v>
      </c>
      <c r="L324" s="219">
        <v>7.81</v>
      </c>
      <c r="M324" s="12">
        <v>30.3</v>
      </c>
      <c r="N324" s="221">
        <v>30.3</v>
      </c>
      <c r="O324" s="635"/>
      <c r="P324" s="518"/>
      <c r="Q324" s="561"/>
      <c r="R324" s="507"/>
      <c r="S324" s="562"/>
      <c r="T324" s="593"/>
      <c r="U324" s="83"/>
      <c r="V324" s="3" t="s">
        <v>188</v>
      </c>
      <c r="W324" s="921" t="s">
        <v>311</v>
      </c>
      <c r="X324" s="247">
        <v>85.6</v>
      </c>
      <c r="Y324" s="244">
        <v>85.8</v>
      </c>
      <c r="Z324" s="253">
        <v>87.6</v>
      </c>
    </row>
    <row r="325" spans="1:26" x14ac:dyDescent="0.2">
      <c r="A325" s="1110"/>
      <c r="B325" s="330">
        <f>南八幡!B325</f>
        <v>46033</v>
      </c>
      <c r="C325" s="434" t="str">
        <f t="shared" si="36"/>
        <v>(日)</v>
      </c>
      <c r="D325" s="560" t="s">
        <v>406</v>
      </c>
      <c r="E325" s="503" t="s">
        <v>24</v>
      </c>
      <c r="F325" s="504">
        <v>13.5</v>
      </c>
      <c r="G325" s="11">
        <v>8.1999999999999993</v>
      </c>
      <c r="H325" s="221">
        <v>8.4</v>
      </c>
      <c r="I325" s="12">
        <v>1.2</v>
      </c>
      <c r="J325" s="219">
        <v>1</v>
      </c>
      <c r="K325" s="11">
        <v>7.86</v>
      </c>
      <c r="L325" s="219">
        <v>7.8</v>
      </c>
      <c r="M325" s="12">
        <v>30.3</v>
      </c>
      <c r="N325" s="221">
        <v>30.3</v>
      </c>
      <c r="O325" s="635"/>
      <c r="P325" s="518"/>
      <c r="Q325" s="561"/>
      <c r="R325" s="507"/>
      <c r="S325" s="562"/>
      <c r="T325" s="593"/>
      <c r="U325" s="83"/>
      <c r="V325" s="3" t="s">
        <v>189</v>
      </c>
      <c r="W325" s="921" t="s">
        <v>311</v>
      </c>
      <c r="X325" s="247">
        <v>37.1</v>
      </c>
      <c r="Y325" s="244">
        <v>36.1</v>
      </c>
      <c r="Z325" s="253">
        <v>37.9</v>
      </c>
    </row>
    <row r="326" spans="1:26" x14ac:dyDescent="0.2">
      <c r="A326" s="1110"/>
      <c r="B326" s="330">
        <f>南八幡!B326</f>
        <v>46034</v>
      </c>
      <c r="C326" s="434" t="str">
        <f t="shared" si="36"/>
        <v>(月)</v>
      </c>
      <c r="D326" s="560" t="s">
        <v>405</v>
      </c>
      <c r="E326" s="503" t="s">
        <v>24</v>
      </c>
      <c r="F326" s="504">
        <v>7.3</v>
      </c>
      <c r="G326" s="11">
        <v>8</v>
      </c>
      <c r="H326" s="221">
        <v>8.3000000000000007</v>
      </c>
      <c r="I326" s="12">
        <v>1.2</v>
      </c>
      <c r="J326" s="219">
        <v>1</v>
      </c>
      <c r="K326" s="11">
        <v>7.87</v>
      </c>
      <c r="L326" s="219">
        <v>7.8</v>
      </c>
      <c r="M326" s="12">
        <v>30</v>
      </c>
      <c r="N326" s="221">
        <v>30.2</v>
      </c>
      <c r="O326" s="635"/>
      <c r="P326" s="518"/>
      <c r="Q326" s="561"/>
      <c r="R326" s="507"/>
      <c r="S326" s="562"/>
      <c r="T326" s="593"/>
      <c r="U326" s="83"/>
      <c r="V326" s="3" t="s">
        <v>190</v>
      </c>
      <c r="W326" s="921" t="s">
        <v>311</v>
      </c>
      <c r="X326" s="247">
        <v>9.4</v>
      </c>
      <c r="Y326" s="245">
        <v>9.5</v>
      </c>
      <c r="Z326" s="276">
        <v>10.5</v>
      </c>
    </row>
    <row r="327" spans="1:26" x14ac:dyDescent="0.2">
      <c r="A327" s="1110"/>
      <c r="B327" s="330">
        <f>南八幡!B327</f>
        <v>46035</v>
      </c>
      <c r="C327" s="434" t="str">
        <f t="shared" si="36"/>
        <v>(火)</v>
      </c>
      <c r="D327" s="560" t="s">
        <v>405</v>
      </c>
      <c r="E327" s="503" t="s">
        <v>24</v>
      </c>
      <c r="F327" s="504">
        <v>12.7</v>
      </c>
      <c r="G327" s="11">
        <v>7.8</v>
      </c>
      <c r="H327" s="221">
        <v>8.1999999999999993</v>
      </c>
      <c r="I327" s="12">
        <v>1.1000000000000001</v>
      </c>
      <c r="J327" s="219">
        <v>1</v>
      </c>
      <c r="K327" s="11">
        <v>7.86</v>
      </c>
      <c r="L327" s="219">
        <v>7.82</v>
      </c>
      <c r="M327" s="12">
        <v>30.5</v>
      </c>
      <c r="N327" s="221">
        <v>30.4</v>
      </c>
      <c r="O327" s="635">
        <v>112.5</v>
      </c>
      <c r="P327" s="518">
        <v>122.7</v>
      </c>
      <c r="Q327" s="561">
        <v>9.3000000000000007</v>
      </c>
      <c r="R327" s="507">
        <v>258.25299999999999</v>
      </c>
      <c r="S327" s="562">
        <v>0.17</v>
      </c>
      <c r="T327" s="593"/>
      <c r="U327" s="83"/>
      <c r="V327" s="3" t="s">
        <v>191</v>
      </c>
      <c r="W327" s="921" t="s">
        <v>311</v>
      </c>
      <c r="X327" s="247">
        <v>204</v>
      </c>
      <c r="Y327" s="246">
        <v>230</v>
      </c>
      <c r="Z327" s="277">
        <v>216</v>
      </c>
    </row>
    <row r="328" spans="1:26" x14ac:dyDescent="0.2">
      <c r="A328" s="1110"/>
      <c r="B328" s="330">
        <f>南八幡!B328</f>
        <v>46036</v>
      </c>
      <c r="C328" s="434" t="str">
        <f t="shared" si="36"/>
        <v>(水)</v>
      </c>
      <c r="D328" s="560" t="s">
        <v>405</v>
      </c>
      <c r="E328" s="503" t="s">
        <v>24</v>
      </c>
      <c r="F328" s="504">
        <v>8.9</v>
      </c>
      <c r="G328" s="11">
        <v>7.8</v>
      </c>
      <c r="H328" s="221">
        <v>8.1999999999999993</v>
      </c>
      <c r="I328" s="12">
        <v>1.3</v>
      </c>
      <c r="J328" s="219">
        <v>1.1000000000000001</v>
      </c>
      <c r="K328" s="11">
        <v>7.87</v>
      </c>
      <c r="L328" s="219">
        <v>7.83</v>
      </c>
      <c r="M328" s="12">
        <v>30.4</v>
      </c>
      <c r="N328" s="221">
        <v>30.5</v>
      </c>
      <c r="O328" s="635">
        <v>111.5</v>
      </c>
      <c r="P328" s="518">
        <v>123.7</v>
      </c>
      <c r="Q328" s="561">
        <v>9.6999999999999993</v>
      </c>
      <c r="R328" s="507">
        <v>253</v>
      </c>
      <c r="S328" s="562">
        <v>0.17</v>
      </c>
      <c r="T328" s="593"/>
      <c r="U328" s="83"/>
      <c r="V328" s="3" t="s">
        <v>192</v>
      </c>
      <c r="W328" s="921" t="s">
        <v>311</v>
      </c>
      <c r="X328" s="247">
        <v>0.15</v>
      </c>
      <c r="Y328" s="14">
        <v>0.13</v>
      </c>
      <c r="Z328" s="251">
        <v>0.53</v>
      </c>
    </row>
    <row r="329" spans="1:26" x14ac:dyDescent="0.2">
      <c r="A329" s="1110"/>
      <c r="B329" s="330">
        <f>南八幡!B329</f>
        <v>46037</v>
      </c>
      <c r="C329" s="434" t="str">
        <f t="shared" si="36"/>
        <v>(木)</v>
      </c>
      <c r="D329" s="560" t="s">
        <v>405</v>
      </c>
      <c r="E329" s="503" t="s">
        <v>24</v>
      </c>
      <c r="F329" s="504">
        <v>8.1999999999999993</v>
      </c>
      <c r="G329" s="11">
        <v>7.6</v>
      </c>
      <c r="H329" s="221">
        <v>8</v>
      </c>
      <c r="I329" s="12">
        <v>1</v>
      </c>
      <c r="J329" s="219">
        <v>0.9</v>
      </c>
      <c r="K329" s="11">
        <v>7.88</v>
      </c>
      <c r="L329" s="219">
        <v>7.83</v>
      </c>
      <c r="M329" s="12">
        <v>30.5</v>
      </c>
      <c r="N329" s="221">
        <v>30.5</v>
      </c>
      <c r="O329" s="635">
        <v>112.1</v>
      </c>
      <c r="P329" s="518">
        <v>124.1</v>
      </c>
      <c r="Q329" s="561">
        <v>9.6999999999999993</v>
      </c>
      <c r="R329" s="507">
        <v>218</v>
      </c>
      <c r="S329" s="562">
        <v>0.16</v>
      </c>
      <c r="T329" s="593"/>
      <c r="U329" s="95"/>
      <c r="V329" s="3" t="s">
        <v>14</v>
      </c>
      <c r="W329" s="921" t="s">
        <v>311</v>
      </c>
      <c r="X329" s="247">
        <v>2.5</v>
      </c>
      <c r="Y329" s="248">
        <v>2.2999999999999998</v>
      </c>
      <c r="Z329" s="249">
        <v>2.4</v>
      </c>
    </row>
    <row r="330" spans="1:26" x14ac:dyDescent="0.2">
      <c r="A330" s="1110"/>
      <c r="B330" s="330">
        <f>南八幡!B330</f>
        <v>46038</v>
      </c>
      <c r="C330" s="434" t="str">
        <f t="shared" si="36"/>
        <v>(金)</v>
      </c>
      <c r="D330" s="560" t="s">
        <v>405</v>
      </c>
      <c r="E330" s="503" t="s">
        <v>24</v>
      </c>
      <c r="F330" s="504">
        <v>14.7</v>
      </c>
      <c r="G330" s="11">
        <v>7.9</v>
      </c>
      <c r="H330" s="221">
        <v>8.1999999999999993</v>
      </c>
      <c r="I330" s="12">
        <v>1.4</v>
      </c>
      <c r="J330" s="219">
        <v>1</v>
      </c>
      <c r="K330" s="11">
        <v>7.91</v>
      </c>
      <c r="L330" s="219">
        <v>7.87</v>
      </c>
      <c r="M330" s="12">
        <v>30.5</v>
      </c>
      <c r="N330" s="221">
        <v>30.5</v>
      </c>
      <c r="O330" s="635">
        <v>110.5</v>
      </c>
      <c r="P330" s="518">
        <v>124.7</v>
      </c>
      <c r="Q330" s="561">
        <v>9.6</v>
      </c>
      <c r="R330" s="507">
        <v>219</v>
      </c>
      <c r="S330" s="562">
        <v>0.18</v>
      </c>
      <c r="T330" s="593"/>
      <c r="U330" s="83"/>
      <c r="V330" s="3" t="s">
        <v>15</v>
      </c>
      <c r="W330" s="921" t="s">
        <v>311</v>
      </c>
      <c r="X330" s="273">
        <v>1.2</v>
      </c>
      <c r="Y330" s="248">
        <v>0.8</v>
      </c>
      <c r="Z330" s="249">
        <v>1.5</v>
      </c>
    </row>
    <row r="331" spans="1:26" x14ac:dyDescent="0.2">
      <c r="A331" s="1110"/>
      <c r="B331" s="330">
        <f>南八幡!B331</f>
        <v>46039</v>
      </c>
      <c r="C331" s="434" t="str">
        <f t="shared" si="36"/>
        <v>(土)</v>
      </c>
      <c r="D331" s="560" t="s">
        <v>405</v>
      </c>
      <c r="E331" s="503" t="s">
        <v>24</v>
      </c>
      <c r="F331" s="504">
        <v>9.4</v>
      </c>
      <c r="G331" s="11">
        <v>7.9</v>
      </c>
      <c r="H331" s="221">
        <v>8.1999999999999993</v>
      </c>
      <c r="I331" s="12">
        <v>0.9</v>
      </c>
      <c r="J331" s="219">
        <v>0.8</v>
      </c>
      <c r="K331" s="11">
        <v>7.91</v>
      </c>
      <c r="L331" s="219">
        <v>7.88</v>
      </c>
      <c r="M331" s="12">
        <v>29.8</v>
      </c>
      <c r="N331" s="221">
        <v>30.3</v>
      </c>
      <c r="O331" s="635"/>
      <c r="P331" s="518"/>
      <c r="Q331" s="561"/>
      <c r="R331" s="507"/>
      <c r="S331" s="562"/>
      <c r="T331" s="593"/>
      <c r="U331" s="83"/>
      <c r="V331" s="3" t="s">
        <v>193</v>
      </c>
      <c r="W331" s="921" t="s">
        <v>311</v>
      </c>
      <c r="X331" s="247">
        <v>8.8000000000000007</v>
      </c>
      <c r="Y331" s="248">
        <v>9.3000000000000007</v>
      </c>
      <c r="Z331" s="249">
        <v>11.4</v>
      </c>
    </row>
    <row r="332" spans="1:26" x14ac:dyDescent="0.2">
      <c r="A332" s="1110"/>
      <c r="B332" s="330">
        <f>南八幡!B332</f>
        <v>46040</v>
      </c>
      <c r="C332" s="434" t="str">
        <f t="shared" si="36"/>
        <v>(日)</v>
      </c>
      <c r="D332" s="560" t="s">
        <v>405</v>
      </c>
      <c r="E332" s="503" t="s">
        <v>24</v>
      </c>
      <c r="F332" s="504">
        <v>10</v>
      </c>
      <c r="G332" s="11">
        <v>7.9</v>
      </c>
      <c r="H332" s="221">
        <v>8.1999999999999993</v>
      </c>
      <c r="I332" s="12">
        <v>0.9</v>
      </c>
      <c r="J332" s="219">
        <v>0.8</v>
      </c>
      <c r="K332" s="11">
        <v>7.94</v>
      </c>
      <c r="L332" s="219">
        <v>7.9</v>
      </c>
      <c r="M332" s="12">
        <v>30.6</v>
      </c>
      <c r="N332" s="221">
        <v>30.5</v>
      </c>
      <c r="O332" s="635"/>
      <c r="P332" s="518"/>
      <c r="Q332" s="561"/>
      <c r="R332" s="507"/>
      <c r="S332" s="562"/>
      <c r="T332" s="593"/>
      <c r="U332" s="83"/>
      <c r="V332" s="3" t="s">
        <v>194</v>
      </c>
      <c r="W332" s="921" t="s">
        <v>311</v>
      </c>
      <c r="X332" s="263">
        <v>2.5999999999999999E-2</v>
      </c>
      <c r="Y332" s="250">
        <v>2.1999999999999999E-2</v>
      </c>
      <c r="Z332" s="251">
        <v>8.2000000000000003E-2</v>
      </c>
    </row>
    <row r="333" spans="1:26" x14ac:dyDescent="0.2">
      <c r="A333" s="1110"/>
      <c r="B333" s="330">
        <f>南八幡!B333</f>
        <v>46041</v>
      </c>
      <c r="C333" s="434" t="str">
        <f t="shared" si="36"/>
        <v>(月)</v>
      </c>
      <c r="D333" s="560" t="s">
        <v>406</v>
      </c>
      <c r="E333" s="503" t="s">
        <v>24</v>
      </c>
      <c r="F333" s="504">
        <v>8.1999999999999993</v>
      </c>
      <c r="G333" s="11">
        <v>8</v>
      </c>
      <c r="H333" s="221">
        <v>8.3000000000000007</v>
      </c>
      <c r="I333" s="12">
        <v>1.2</v>
      </c>
      <c r="J333" s="219">
        <v>1</v>
      </c>
      <c r="K333" s="11">
        <v>7.89</v>
      </c>
      <c r="L333" s="219">
        <v>7.85</v>
      </c>
      <c r="M333" s="12">
        <v>30.6</v>
      </c>
      <c r="N333" s="221">
        <v>30.7</v>
      </c>
      <c r="O333" s="635">
        <v>112.5</v>
      </c>
      <c r="P333" s="518">
        <v>124.9</v>
      </c>
      <c r="Q333" s="561">
        <v>9.1999999999999993</v>
      </c>
      <c r="R333" s="507">
        <v>177</v>
      </c>
      <c r="S333" s="562">
        <v>0.18</v>
      </c>
      <c r="T333" s="593"/>
      <c r="U333" s="83"/>
      <c r="V333" s="3" t="s">
        <v>279</v>
      </c>
      <c r="W333" s="921" t="s">
        <v>311</v>
      </c>
      <c r="X333" s="247">
        <v>0.62</v>
      </c>
      <c r="Y333" s="250">
        <v>0.69</v>
      </c>
      <c r="Z333" s="251">
        <v>0.56000000000000005</v>
      </c>
    </row>
    <row r="334" spans="1:26" x14ac:dyDescent="0.2">
      <c r="A334" s="1110"/>
      <c r="B334" s="330">
        <f>南八幡!B334</f>
        <v>46042</v>
      </c>
      <c r="C334" s="434" t="str">
        <f t="shared" si="36"/>
        <v>(火)</v>
      </c>
      <c r="D334" s="560" t="s">
        <v>405</v>
      </c>
      <c r="E334" s="503" t="s">
        <v>24</v>
      </c>
      <c r="F334" s="504">
        <v>9.6</v>
      </c>
      <c r="G334" s="11">
        <v>8.1</v>
      </c>
      <c r="H334" s="221">
        <v>8.4</v>
      </c>
      <c r="I334" s="12">
        <v>1.1000000000000001</v>
      </c>
      <c r="J334" s="219">
        <v>1</v>
      </c>
      <c r="K334" s="11">
        <v>7.89</v>
      </c>
      <c r="L334" s="219">
        <v>7.88</v>
      </c>
      <c r="M334" s="12">
        <v>30.6</v>
      </c>
      <c r="N334" s="221">
        <v>30.6</v>
      </c>
      <c r="O334" s="635">
        <v>112.3</v>
      </c>
      <c r="P334" s="518">
        <v>124.9</v>
      </c>
      <c r="Q334" s="561">
        <v>9.6999999999999993</v>
      </c>
      <c r="R334" s="507">
        <v>211</v>
      </c>
      <c r="S334" s="562">
        <v>0.19</v>
      </c>
      <c r="T334" s="593"/>
      <c r="U334" s="83"/>
      <c r="V334" s="3" t="s">
        <v>195</v>
      </c>
      <c r="W334" s="921" t="s">
        <v>311</v>
      </c>
      <c r="X334" s="263">
        <v>1.26</v>
      </c>
      <c r="Y334" s="250">
        <v>1.06</v>
      </c>
      <c r="Z334" s="251">
        <v>1.37</v>
      </c>
    </row>
    <row r="335" spans="1:26" x14ac:dyDescent="0.2">
      <c r="A335" s="1110"/>
      <c r="B335" s="330">
        <f>南八幡!B335</f>
        <v>46043</v>
      </c>
      <c r="C335" s="434" t="str">
        <f t="shared" si="36"/>
        <v>(水)</v>
      </c>
      <c r="D335" s="560" t="s">
        <v>406</v>
      </c>
      <c r="E335" s="503" t="s">
        <v>24</v>
      </c>
      <c r="F335" s="504">
        <v>3.4</v>
      </c>
      <c r="G335" s="11">
        <v>8</v>
      </c>
      <c r="H335" s="221">
        <v>8.1999999999999993</v>
      </c>
      <c r="I335" s="12">
        <v>1.4</v>
      </c>
      <c r="J335" s="219">
        <v>1.1000000000000001</v>
      </c>
      <c r="K335" s="11">
        <v>7.9</v>
      </c>
      <c r="L335" s="219">
        <v>7.89</v>
      </c>
      <c r="M335" s="12">
        <v>30.7</v>
      </c>
      <c r="N335" s="221">
        <v>30.7</v>
      </c>
      <c r="O335" s="635">
        <v>111.9</v>
      </c>
      <c r="P335" s="518">
        <v>125.1</v>
      </c>
      <c r="Q335" s="561">
        <v>9.5</v>
      </c>
      <c r="R335" s="507">
        <v>198</v>
      </c>
      <c r="S335" s="562">
        <v>0.18</v>
      </c>
      <c r="T335" s="593"/>
      <c r="U335" s="83"/>
      <c r="V335" s="3" t="s">
        <v>196</v>
      </c>
      <c r="W335" s="921" t="s">
        <v>311</v>
      </c>
      <c r="X335" s="263">
        <v>7.2999999999999995E-2</v>
      </c>
      <c r="Y335" s="250">
        <v>7.0000000000000007E-2</v>
      </c>
      <c r="Z335" s="251">
        <v>0.11</v>
      </c>
    </row>
    <row r="336" spans="1:26" x14ac:dyDescent="0.2">
      <c r="A336" s="1110"/>
      <c r="B336" s="330">
        <f>南八幡!B336</f>
        <v>46044</v>
      </c>
      <c r="C336" s="434" t="str">
        <f t="shared" si="36"/>
        <v>(木)</v>
      </c>
      <c r="D336" s="560" t="s">
        <v>405</v>
      </c>
      <c r="E336" s="503" t="s">
        <v>24</v>
      </c>
      <c r="F336" s="504">
        <v>3.7</v>
      </c>
      <c r="G336" s="11">
        <v>7.7</v>
      </c>
      <c r="H336" s="221">
        <v>8</v>
      </c>
      <c r="I336" s="12">
        <v>1.3</v>
      </c>
      <c r="J336" s="219">
        <v>1.1000000000000001</v>
      </c>
      <c r="K336" s="11">
        <v>7.92</v>
      </c>
      <c r="L336" s="219">
        <v>7.91</v>
      </c>
      <c r="M336" s="12">
        <v>30.9</v>
      </c>
      <c r="N336" s="221">
        <v>30.9</v>
      </c>
      <c r="O336" s="635">
        <v>112.5</v>
      </c>
      <c r="P336" s="518">
        <v>125.7</v>
      </c>
      <c r="Q336" s="561">
        <v>9.6</v>
      </c>
      <c r="R336" s="507">
        <v>195</v>
      </c>
      <c r="S336" s="562">
        <v>0.19</v>
      </c>
      <c r="T336" s="593"/>
      <c r="U336" s="83"/>
      <c r="V336" s="3" t="s">
        <v>197</v>
      </c>
      <c r="W336" s="921" t="s">
        <v>311</v>
      </c>
      <c r="X336" s="273">
        <v>25.1</v>
      </c>
      <c r="Y336" s="248">
        <v>25.2</v>
      </c>
      <c r="Z336" s="249">
        <v>23.5</v>
      </c>
    </row>
    <row r="337" spans="1:26" x14ac:dyDescent="0.2">
      <c r="A337" s="1110"/>
      <c r="B337" s="330">
        <f>南八幡!B337</f>
        <v>46045</v>
      </c>
      <c r="C337" s="434" t="str">
        <f t="shared" si="36"/>
        <v>(金)</v>
      </c>
      <c r="D337" s="560" t="s">
        <v>405</v>
      </c>
      <c r="E337" s="503" t="s">
        <v>24</v>
      </c>
      <c r="F337" s="504">
        <v>4.5</v>
      </c>
      <c r="G337" s="11">
        <v>7.4</v>
      </c>
      <c r="H337" s="221">
        <v>7.7</v>
      </c>
      <c r="I337" s="12">
        <v>1.2</v>
      </c>
      <c r="J337" s="219">
        <v>1</v>
      </c>
      <c r="K337" s="11">
        <v>7.97</v>
      </c>
      <c r="L337" s="219">
        <v>7.92</v>
      </c>
      <c r="M337" s="12">
        <v>30.8</v>
      </c>
      <c r="N337" s="221">
        <v>30.9</v>
      </c>
      <c r="O337" s="635">
        <v>112.9</v>
      </c>
      <c r="P337" s="518">
        <v>125.1</v>
      </c>
      <c r="Q337" s="561">
        <v>9.6999999999999993</v>
      </c>
      <c r="R337" s="507">
        <v>230</v>
      </c>
      <c r="S337" s="562">
        <v>0.13</v>
      </c>
      <c r="T337" s="593"/>
      <c r="U337" s="83"/>
      <c r="V337" s="3" t="s">
        <v>17</v>
      </c>
      <c r="W337" s="921" t="s">
        <v>311</v>
      </c>
      <c r="X337" s="247">
        <v>30.9</v>
      </c>
      <c r="Y337" s="248">
        <v>31</v>
      </c>
      <c r="Z337" s="249">
        <v>37.4</v>
      </c>
    </row>
    <row r="338" spans="1:26" x14ac:dyDescent="0.2">
      <c r="A338" s="1110"/>
      <c r="B338" s="330">
        <f>南八幡!B338</f>
        <v>46046</v>
      </c>
      <c r="C338" s="434" t="str">
        <f t="shared" si="36"/>
        <v>(土)</v>
      </c>
      <c r="D338" s="560" t="s">
        <v>405</v>
      </c>
      <c r="E338" s="503" t="s">
        <v>24</v>
      </c>
      <c r="F338" s="504">
        <v>8.3000000000000007</v>
      </c>
      <c r="G338" s="11">
        <v>7.4</v>
      </c>
      <c r="H338" s="221">
        <v>7.6</v>
      </c>
      <c r="I338" s="12">
        <v>1</v>
      </c>
      <c r="J338" s="219">
        <v>0.9</v>
      </c>
      <c r="K338" s="11">
        <v>7.97</v>
      </c>
      <c r="L338" s="219">
        <v>7.91</v>
      </c>
      <c r="M338" s="12">
        <v>30.6</v>
      </c>
      <c r="N338" s="221">
        <v>30.7</v>
      </c>
      <c r="O338" s="635"/>
      <c r="P338" s="518"/>
      <c r="Q338" s="561"/>
      <c r="R338" s="507"/>
      <c r="S338" s="562"/>
      <c r="T338" s="593"/>
      <c r="U338" s="83"/>
      <c r="V338" s="3" t="s">
        <v>198</v>
      </c>
      <c r="W338" s="921" t="s">
        <v>184</v>
      </c>
      <c r="X338" s="247">
        <v>6</v>
      </c>
      <c r="Y338" s="252">
        <v>6</v>
      </c>
      <c r="Z338" s="253">
        <v>9</v>
      </c>
    </row>
    <row r="339" spans="1:26" x14ac:dyDescent="0.2">
      <c r="A339" s="1110"/>
      <c r="B339" s="330">
        <f>南八幡!B339</f>
        <v>46047</v>
      </c>
      <c r="C339" s="434" t="str">
        <f t="shared" si="36"/>
        <v>(日)</v>
      </c>
      <c r="D339" s="560" t="s">
        <v>405</v>
      </c>
      <c r="E339" s="503" t="s">
        <v>24</v>
      </c>
      <c r="F339" s="504">
        <v>4.4000000000000004</v>
      </c>
      <c r="G339" s="11">
        <v>7.3</v>
      </c>
      <c r="H339" s="221">
        <v>7.5</v>
      </c>
      <c r="I339" s="12">
        <v>1.2</v>
      </c>
      <c r="J339" s="219">
        <v>1.1000000000000001</v>
      </c>
      <c r="K339" s="11">
        <v>8</v>
      </c>
      <c r="L339" s="219">
        <v>7.96</v>
      </c>
      <c r="M339" s="12">
        <v>30.6</v>
      </c>
      <c r="N339" s="221">
        <v>30.8</v>
      </c>
      <c r="O339" s="635"/>
      <c r="P339" s="518"/>
      <c r="Q339" s="561"/>
      <c r="R339" s="507"/>
      <c r="S339" s="562"/>
      <c r="T339" s="593"/>
      <c r="U339" s="83"/>
      <c r="V339" s="3" t="s">
        <v>199</v>
      </c>
      <c r="W339" s="921" t="s">
        <v>311</v>
      </c>
      <c r="X339" s="247" t="s">
        <v>466</v>
      </c>
      <c r="Y339" s="1015" t="s">
        <v>466</v>
      </c>
      <c r="Z339" s="253">
        <v>3</v>
      </c>
    </row>
    <row r="340" spans="1:26" x14ac:dyDescent="0.2">
      <c r="A340" s="1110"/>
      <c r="B340" s="330">
        <f>南八幡!B340</f>
        <v>46048</v>
      </c>
      <c r="C340" s="434" t="str">
        <f t="shared" si="36"/>
        <v>(月)</v>
      </c>
      <c r="D340" s="560" t="s">
        <v>405</v>
      </c>
      <c r="E340" s="503" t="s">
        <v>24</v>
      </c>
      <c r="F340" s="504">
        <v>4.9000000000000004</v>
      </c>
      <c r="G340" s="11">
        <v>7.1</v>
      </c>
      <c r="H340" s="221">
        <v>7.3</v>
      </c>
      <c r="I340" s="12">
        <v>1.4</v>
      </c>
      <c r="J340" s="219">
        <v>1.2</v>
      </c>
      <c r="K340" s="11">
        <v>8.0399999999999991</v>
      </c>
      <c r="L340" s="219">
        <v>8.01</v>
      </c>
      <c r="M340" s="12">
        <v>31.1</v>
      </c>
      <c r="N340" s="221">
        <v>31.1</v>
      </c>
      <c r="O340" s="635">
        <v>113.1</v>
      </c>
      <c r="P340" s="518">
        <v>127.5</v>
      </c>
      <c r="Q340" s="561">
        <v>9.8000000000000007</v>
      </c>
      <c r="R340" s="507">
        <v>221</v>
      </c>
      <c r="S340" s="562">
        <v>0.14000000000000001</v>
      </c>
      <c r="T340" s="593"/>
      <c r="U340" s="83"/>
      <c r="V340" s="3"/>
      <c r="W340" s="921"/>
      <c r="X340" s="292"/>
      <c r="Y340" s="293"/>
      <c r="Z340" s="294"/>
    </row>
    <row r="341" spans="1:26" x14ac:dyDescent="0.2">
      <c r="A341" s="1110"/>
      <c r="B341" s="330">
        <f>南八幡!B341</f>
        <v>46049</v>
      </c>
      <c r="C341" s="434" t="str">
        <f t="shared" si="36"/>
        <v>(火)</v>
      </c>
      <c r="D341" s="560" t="s">
        <v>405</v>
      </c>
      <c r="E341" s="503" t="s">
        <v>24</v>
      </c>
      <c r="F341" s="504">
        <v>5.7</v>
      </c>
      <c r="G341" s="11">
        <v>7</v>
      </c>
      <c r="H341" s="221">
        <v>7.2</v>
      </c>
      <c r="I341" s="12">
        <v>1.1000000000000001</v>
      </c>
      <c r="J341" s="219">
        <v>1</v>
      </c>
      <c r="K341" s="11">
        <v>8.0399999999999991</v>
      </c>
      <c r="L341" s="219">
        <v>8.0299999999999994</v>
      </c>
      <c r="M341" s="12">
        <v>31</v>
      </c>
      <c r="N341" s="221">
        <v>31</v>
      </c>
      <c r="O341" s="635">
        <v>113.5</v>
      </c>
      <c r="P341" s="518">
        <v>126.9</v>
      </c>
      <c r="Q341" s="561">
        <v>9.9</v>
      </c>
      <c r="R341" s="507">
        <v>228</v>
      </c>
      <c r="S341" s="562">
        <v>0.12</v>
      </c>
      <c r="T341" s="593"/>
      <c r="U341" s="95"/>
      <c r="V341" s="3"/>
      <c r="W341" s="921"/>
      <c r="X341" s="292"/>
      <c r="Y341" s="293"/>
      <c r="Z341" s="294"/>
    </row>
    <row r="342" spans="1:26" ht="13.5" customHeight="1" x14ac:dyDescent="0.2">
      <c r="A342" s="1110"/>
      <c r="B342" s="330">
        <f>南八幡!B342</f>
        <v>46050</v>
      </c>
      <c r="C342" s="434" t="str">
        <f t="shared" si="36"/>
        <v>(水)</v>
      </c>
      <c r="D342" s="578" t="s">
        <v>405</v>
      </c>
      <c r="E342" s="198" t="s">
        <v>24</v>
      </c>
      <c r="F342" s="579">
        <v>6.1</v>
      </c>
      <c r="G342" s="119">
        <v>6.9</v>
      </c>
      <c r="H342" s="580">
        <v>7.2</v>
      </c>
      <c r="I342" s="581">
        <v>1</v>
      </c>
      <c r="J342" s="582">
        <v>0.9</v>
      </c>
      <c r="K342" s="119">
        <v>8.08</v>
      </c>
      <c r="L342" s="582">
        <v>8.06</v>
      </c>
      <c r="M342" s="581">
        <v>31</v>
      </c>
      <c r="N342" s="580">
        <v>31</v>
      </c>
      <c r="O342" s="730">
        <v>113.7</v>
      </c>
      <c r="P342" s="417">
        <v>127.7</v>
      </c>
      <c r="Q342" s="586">
        <v>9.9</v>
      </c>
      <c r="R342" s="587">
        <v>233</v>
      </c>
      <c r="S342" s="588">
        <v>0.12</v>
      </c>
      <c r="T342" s="768"/>
      <c r="U342" s="83"/>
      <c r="V342" s="289"/>
      <c r="W342" s="346"/>
      <c r="X342" s="295"/>
      <c r="Y342" s="296"/>
      <c r="Z342" s="297"/>
    </row>
    <row r="343" spans="1:26" x14ac:dyDescent="0.2">
      <c r="A343" s="1110"/>
      <c r="B343" s="330">
        <f>南八幡!B343</f>
        <v>46051</v>
      </c>
      <c r="C343" s="434" t="str">
        <f t="shared" si="36"/>
        <v>(木)</v>
      </c>
      <c r="D343" s="560" t="s">
        <v>405</v>
      </c>
      <c r="E343" s="503" t="s">
        <v>24</v>
      </c>
      <c r="F343" s="504">
        <v>6.5</v>
      </c>
      <c r="G343" s="11">
        <v>6.9</v>
      </c>
      <c r="H343" s="221">
        <v>7.2</v>
      </c>
      <c r="I343" s="12">
        <v>1.3</v>
      </c>
      <c r="J343" s="219">
        <v>1</v>
      </c>
      <c r="K343" s="11">
        <v>8.07</v>
      </c>
      <c r="L343" s="219">
        <v>8.0399999999999991</v>
      </c>
      <c r="M343" s="12">
        <v>31</v>
      </c>
      <c r="N343" s="221">
        <v>31.1</v>
      </c>
      <c r="O343" s="635">
        <v>114.2</v>
      </c>
      <c r="P343" s="518">
        <v>128.1</v>
      </c>
      <c r="Q343" s="561">
        <v>9.6</v>
      </c>
      <c r="R343" s="507">
        <v>231</v>
      </c>
      <c r="S343" s="562">
        <v>0.13</v>
      </c>
      <c r="T343" s="593"/>
      <c r="U343" s="83"/>
      <c r="V343" s="9" t="s">
        <v>23</v>
      </c>
      <c r="W343" s="82" t="s">
        <v>24</v>
      </c>
      <c r="X343" s="1"/>
      <c r="Y343" s="1"/>
      <c r="Z343" s="335" t="s">
        <v>24</v>
      </c>
    </row>
    <row r="344" spans="1:26" x14ac:dyDescent="0.2">
      <c r="A344" s="1110"/>
      <c r="B344" s="330">
        <f>南八幡!B344</f>
        <v>46052</v>
      </c>
      <c r="C344" s="434" t="str">
        <f t="shared" si="36"/>
        <v>(金)</v>
      </c>
      <c r="D344" s="560" t="s">
        <v>405</v>
      </c>
      <c r="E344" s="503" t="s">
        <v>24</v>
      </c>
      <c r="F344" s="504">
        <v>6.1</v>
      </c>
      <c r="G344" s="11">
        <v>6.9</v>
      </c>
      <c r="H344" s="221">
        <v>6.9</v>
      </c>
      <c r="I344" s="12">
        <v>1.2</v>
      </c>
      <c r="J344" s="219">
        <v>0.9</v>
      </c>
      <c r="K344" s="11">
        <v>8.06</v>
      </c>
      <c r="L344" s="219">
        <v>8.06</v>
      </c>
      <c r="M344" s="12">
        <v>31.2</v>
      </c>
      <c r="N344" s="221">
        <v>31.3</v>
      </c>
      <c r="O344" s="635">
        <v>114.4</v>
      </c>
      <c r="P344" s="518">
        <v>127.7</v>
      </c>
      <c r="Q344" s="561">
        <v>9.6999999999999993</v>
      </c>
      <c r="R344" s="507">
        <v>214</v>
      </c>
      <c r="S344" s="562">
        <v>0.13</v>
      </c>
      <c r="T344" s="593"/>
      <c r="U344" s="83"/>
      <c r="V344" s="749" t="s">
        <v>300</v>
      </c>
      <c r="W344" s="750"/>
      <c r="X344" s="750"/>
      <c r="Y344" s="750"/>
      <c r="Z344" s="751"/>
    </row>
    <row r="345" spans="1:26" x14ac:dyDescent="0.2">
      <c r="A345" s="1110"/>
      <c r="B345" s="330">
        <f>南八幡!B345</f>
        <v>46053</v>
      </c>
      <c r="C345" s="434" t="str">
        <f t="shared" si="36"/>
        <v>(土)</v>
      </c>
      <c r="D345" s="502" t="s">
        <v>405</v>
      </c>
      <c r="E345" s="503" t="s">
        <v>24</v>
      </c>
      <c r="F345" s="504">
        <v>6.1</v>
      </c>
      <c r="G345" s="11">
        <v>6.8</v>
      </c>
      <c r="H345" s="219">
        <v>7</v>
      </c>
      <c r="I345" s="12">
        <v>1.7</v>
      </c>
      <c r="J345" s="221">
        <v>1.4</v>
      </c>
      <c r="K345" s="11">
        <v>8.11</v>
      </c>
      <c r="L345" s="219">
        <v>8.07</v>
      </c>
      <c r="M345" s="12">
        <v>31</v>
      </c>
      <c r="N345" s="221">
        <v>31.1</v>
      </c>
      <c r="O345" s="635"/>
      <c r="P345" s="518"/>
      <c r="Q345" s="561"/>
      <c r="R345" s="507"/>
      <c r="S345" s="562"/>
      <c r="T345" s="769"/>
      <c r="U345" s="83"/>
      <c r="V345" s="749" t="s">
        <v>334</v>
      </c>
      <c r="W345" s="750"/>
      <c r="X345" s="750"/>
      <c r="Y345" s="750"/>
      <c r="Z345" s="751"/>
    </row>
    <row r="346" spans="1:26" x14ac:dyDescent="0.2">
      <c r="A346" s="1110"/>
      <c r="B346" s="1051" t="s">
        <v>238</v>
      </c>
      <c r="C346" s="1051"/>
      <c r="D346" s="508"/>
      <c r="E346" s="493">
        <f>MAX(E315:E345)</f>
        <v>2.5</v>
      </c>
      <c r="F346" s="509">
        <f t="shared" ref="F346:T346" si="37">IF(COUNT(F315:F345)=0,"",MAX(F315:F345))</f>
        <v>14.7</v>
      </c>
      <c r="G346" s="10">
        <f t="shared" si="37"/>
        <v>9.1</v>
      </c>
      <c r="H346" s="218">
        <f t="shared" si="37"/>
        <v>9.3000000000000007</v>
      </c>
      <c r="I346" s="495">
        <f t="shared" si="37"/>
        <v>1.7</v>
      </c>
      <c r="J346" s="496">
        <f t="shared" si="37"/>
        <v>1.4</v>
      </c>
      <c r="K346" s="10">
        <f t="shared" si="37"/>
        <v>8.11</v>
      </c>
      <c r="L346" s="218">
        <f t="shared" si="37"/>
        <v>8.07</v>
      </c>
      <c r="M346" s="495">
        <f t="shared" si="37"/>
        <v>31.2</v>
      </c>
      <c r="N346" s="496">
        <f t="shared" si="37"/>
        <v>31.3</v>
      </c>
      <c r="O346" s="627">
        <f t="shared" si="37"/>
        <v>114.4</v>
      </c>
      <c r="P346" s="511">
        <f t="shared" si="37"/>
        <v>136.1</v>
      </c>
      <c r="Q346" s="547">
        <f t="shared" si="37"/>
        <v>12</v>
      </c>
      <c r="R346" s="513">
        <f t="shared" si="37"/>
        <v>258.25299999999999</v>
      </c>
      <c r="S346" s="514">
        <f t="shared" si="37"/>
        <v>0.19</v>
      </c>
      <c r="T346" s="515" t="str">
        <f t="shared" si="37"/>
        <v/>
      </c>
      <c r="U346" s="83"/>
      <c r="V346" s="752"/>
      <c r="W346" s="920"/>
      <c r="X346" s="753"/>
      <c r="Y346" s="753"/>
      <c r="Z346" s="754"/>
    </row>
    <row r="347" spans="1:26" x14ac:dyDescent="0.2">
      <c r="A347" s="1110"/>
      <c r="B347" s="1052" t="s">
        <v>239</v>
      </c>
      <c r="C347" s="1052"/>
      <c r="D347" s="229"/>
      <c r="E347" s="230"/>
      <c r="F347" s="516">
        <f t="shared" ref="F347:S347" si="38">IF(COUNT(F315:F345)=0,"",MIN(F315:F345))</f>
        <v>2.8</v>
      </c>
      <c r="G347" s="11">
        <f t="shared" si="38"/>
        <v>6.8</v>
      </c>
      <c r="H347" s="219">
        <f t="shared" si="38"/>
        <v>6.9</v>
      </c>
      <c r="I347" s="12">
        <f t="shared" si="38"/>
        <v>0.6</v>
      </c>
      <c r="J347" s="221">
        <f t="shared" si="38"/>
        <v>0.5</v>
      </c>
      <c r="K347" s="11">
        <f t="shared" si="38"/>
        <v>7.72</v>
      </c>
      <c r="L347" s="219">
        <f t="shared" si="38"/>
        <v>7.69</v>
      </c>
      <c r="M347" s="12">
        <f t="shared" si="38"/>
        <v>29.7</v>
      </c>
      <c r="N347" s="221">
        <f t="shared" si="38"/>
        <v>29.9</v>
      </c>
      <c r="O347" s="635">
        <f t="shared" si="38"/>
        <v>109</v>
      </c>
      <c r="P347" s="518">
        <f t="shared" si="38"/>
        <v>121.5</v>
      </c>
      <c r="Q347" s="519">
        <f t="shared" si="38"/>
        <v>9.1999999999999993</v>
      </c>
      <c r="R347" s="520">
        <f t="shared" si="38"/>
        <v>177</v>
      </c>
      <c r="S347" s="521">
        <f t="shared" si="38"/>
        <v>0.12</v>
      </c>
      <c r="T347" s="522"/>
      <c r="U347" s="83"/>
      <c r="V347" s="752"/>
      <c r="W347" s="920"/>
      <c r="X347" s="753"/>
      <c r="Y347" s="753"/>
      <c r="Z347" s="754"/>
    </row>
    <row r="348" spans="1:26" x14ac:dyDescent="0.2">
      <c r="A348" s="1110"/>
      <c r="B348" s="1052" t="s">
        <v>240</v>
      </c>
      <c r="C348" s="1052"/>
      <c r="D348" s="418"/>
      <c r="E348" s="231"/>
      <c r="F348" s="523">
        <f t="shared" ref="F348:S348" si="39">IF(COUNT(F315:F345)=0,"",AVERAGE(F315:F345))</f>
        <v>7.3483870967741929</v>
      </c>
      <c r="G348" s="307">
        <f t="shared" si="39"/>
        <v>7.8870967741935489</v>
      </c>
      <c r="H348" s="539">
        <f t="shared" si="39"/>
        <v>8.1354838709677413</v>
      </c>
      <c r="I348" s="540">
        <f t="shared" si="39"/>
        <v>1.1032258064516129</v>
      </c>
      <c r="J348" s="541">
        <f t="shared" si="39"/>
        <v>0.91612903225806464</v>
      </c>
      <c r="K348" s="307">
        <f t="shared" si="39"/>
        <v>7.8990322580645147</v>
      </c>
      <c r="L348" s="539">
        <f t="shared" si="39"/>
        <v>7.8648387096774179</v>
      </c>
      <c r="M348" s="540">
        <f t="shared" si="39"/>
        <v>30.454838709677425</v>
      </c>
      <c r="N348" s="541">
        <f t="shared" si="39"/>
        <v>30.525806451612905</v>
      </c>
      <c r="O348" s="677">
        <f t="shared" si="39"/>
        <v>111.95789473684212</v>
      </c>
      <c r="P348" s="763">
        <f t="shared" si="39"/>
        <v>125.39473684210526</v>
      </c>
      <c r="Q348" s="549">
        <f t="shared" si="39"/>
        <v>9.8421052631578956</v>
      </c>
      <c r="R348" s="550">
        <f t="shared" si="39"/>
        <v>222.32910526315789</v>
      </c>
      <c r="S348" s="551">
        <f t="shared" si="39"/>
        <v>0.14947368421052631</v>
      </c>
      <c r="T348" s="552"/>
      <c r="U348" s="83"/>
      <c r="V348" s="752"/>
      <c r="W348" s="920"/>
      <c r="X348" s="753"/>
      <c r="Y348" s="753"/>
      <c r="Z348" s="754"/>
    </row>
    <row r="349" spans="1:26" x14ac:dyDescent="0.2">
      <c r="A349" s="1111"/>
      <c r="B349" s="1053" t="s">
        <v>241</v>
      </c>
      <c r="C349" s="1053"/>
      <c r="D349" s="396"/>
      <c r="E349" s="526">
        <f>SUM(E315:E345)</f>
        <v>4</v>
      </c>
      <c r="F349" s="232"/>
      <c r="G349" s="232"/>
      <c r="H349" s="390"/>
      <c r="I349" s="232"/>
      <c r="J349" s="390"/>
      <c r="K349" s="528"/>
      <c r="L349" s="529"/>
      <c r="M349" s="553"/>
      <c r="N349" s="554"/>
      <c r="O349" s="662"/>
      <c r="P349" s="533"/>
      <c r="Q349" s="556"/>
      <c r="R349" s="234"/>
      <c r="S349" s="235"/>
      <c r="T349" s="764">
        <f>SUM(T315:T345)</f>
        <v>0</v>
      </c>
      <c r="U349" s="83"/>
      <c r="V349" s="617"/>
      <c r="W349" s="923"/>
      <c r="X349" s="619"/>
      <c r="Y349" s="622"/>
      <c r="Z349" s="623"/>
    </row>
    <row r="350" spans="1:26" ht="16.2" x14ac:dyDescent="0.2">
      <c r="A350" s="1104" t="s">
        <v>249</v>
      </c>
      <c r="B350" s="329">
        <f>南八幡!B350</f>
        <v>46054</v>
      </c>
      <c r="C350" s="433" t="str">
        <f>IF(B350="","",IF(WEEKDAY(B350)=1,"(日)",IF(WEEKDAY(B350)=2,"(月)",IF(WEEKDAY(B350)=3,"(火)",IF(WEEKDAY(B350)=4,"(水)",IF(WEEKDAY(B350)=5,"(木)",IF(WEEKDAY(B350)=6,"(金)","(土)")))))))</f>
        <v>(日)</v>
      </c>
      <c r="D350" s="558" t="s">
        <v>405</v>
      </c>
      <c r="E350" s="493" t="s">
        <v>24</v>
      </c>
      <c r="F350" s="494">
        <v>7.2</v>
      </c>
      <c r="G350" s="10">
        <v>6.6</v>
      </c>
      <c r="H350" s="589">
        <v>6.9</v>
      </c>
      <c r="I350" s="495">
        <v>1.6</v>
      </c>
      <c r="J350" s="509">
        <v>1.6</v>
      </c>
      <c r="K350" s="10">
        <v>8.1199999999999992</v>
      </c>
      <c r="L350" s="509">
        <v>8.06</v>
      </c>
      <c r="M350" s="495">
        <v>31.2</v>
      </c>
      <c r="N350" s="589">
        <v>31.3</v>
      </c>
      <c r="O350" s="510"/>
      <c r="P350" s="511"/>
      <c r="Q350" s="512"/>
      <c r="R350" s="501"/>
      <c r="S350" s="559"/>
      <c r="T350" s="761" t="s">
        <v>24</v>
      </c>
      <c r="U350" s="83"/>
      <c r="V350" s="340" t="s">
        <v>284</v>
      </c>
      <c r="W350" s="344"/>
      <c r="X350" s="342">
        <v>46058</v>
      </c>
      <c r="Y350" s="347"/>
      <c r="Z350" s="348"/>
    </row>
    <row r="351" spans="1:26" x14ac:dyDescent="0.2">
      <c r="A351" s="1105"/>
      <c r="B351" s="391">
        <f>南八幡!B351</f>
        <v>46055</v>
      </c>
      <c r="C351" s="434" t="str">
        <f t="shared" ref="C351:C377" si="40">IF(B351="","",IF(WEEKDAY(B351)=1,"(日)",IF(WEEKDAY(B351)=2,"(月)",IF(WEEKDAY(B351)=3,"(火)",IF(WEEKDAY(B351)=4,"(水)",IF(WEEKDAY(B351)=5,"(木)",IF(WEEKDAY(B351)=6,"(金)","(土)")))))))</f>
        <v>(月)</v>
      </c>
      <c r="D351" s="560" t="s">
        <v>405</v>
      </c>
      <c r="E351" s="503" t="s">
        <v>24</v>
      </c>
      <c r="F351" s="504">
        <v>6.4</v>
      </c>
      <c r="G351" s="11">
        <v>6.7</v>
      </c>
      <c r="H351" s="240">
        <v>7</v>
      </c>
      <c r="I351" s="12">
        <v>1.8</v>
      </c>
      <c r="J351" s="516">
        <v>1.5</v>
      </c>
      <c r="K351" s="11">
        <v>8.2100000000000009</v>
      </c>
      <c r="L351" s="516">
        <v>8.17</v>
      </c>
      <c r="M351" s="12">
        <v>31.1</v>
      </c>
      <c r="N351" s="240">
        <v>31.2</v>
      </c>
      <c r="O351" s="517">
        <v>112.5</v>
      </c>
      <c r="P351" s="518">
        <v>126.7</v>
      </c>
      <c r="Q351" s="590">
        <v>9.9</v>
      </c>
      <c r="R351" s="507">
        <v>255</v>
      </c>
      <c r="S351" s="562">
        <v>0.12</v>
      </c>
      <c r="T351" s="593" t="s">
        <v>24</v>
      </c>
      <c r="U351" s="83"/>
      <c r="V351" s="345" t="s">
        <v>2</v>
      </c>
      <c r="W351" s="346" t="s">
        <v>303</v>
      </c>
      <c r="X351" s="357">
        <v>9.3000000000000007</v>
      </c>
      <c r="Y351" s="357"/>
      <c r="Z351" s="350"/>
    </row>
    <row r="352" spans="1:26" x14ac:dyDescent="0.2">
      <c r="A352" s="1105"/>
      <c r="B352" s="391">
        <f>南八幡!B352</f>
        <v>46056</v>
      </c>
      <c r="C352" s="434" t="str">
        <f t="shared" si="40"/>
        <v>(火)</v>
      </c>
      <c r="D352" s="560" t="s">
        <v>405</v>
      </c>
      <c r="E352" s="503" t="s">
        <v>24</v>
      </c>
      <c r="F352" s="504">
        <v>7</v>
      </c>
      <c r="G352" s="11">
        <v>6.7</v>
      </c>
      <c r="H352" s="240">
        <v>7</v>
      </c>
      <c r="I352" s="12">
        <v>1.7</v>
      </c>
      <c r="J352" s="516">
        <v>1.6</v>
      </c>
      <c r="K352" s="11">
        <v>8.2100000000000009</v>
      </c>
      <c r="L352" s="516">
        <v>8.1999999999999993</v>
      </c>
      <c r="M352" s="12">
        <v>31.3</v>
      </c>
      <c r="N352" s="221">
        <v>31.3</v>
      </c>
      <c r="O352" s="517">
        <v>112.7</v>
      </c>
      <c r="P352" s="518">
        <v>128.1</v>
      </c>
      <c r="Q352" s="590">
        <v>9.9</v>
      </c>
      <c r="R352" s="507">
        <v>259</v>
      </c>
      <c r="S352" s="562">
        <v>0.12</v>
      </c>
      <c r="T352" s="593" t="s">
        <v>24</v>
      </c>
      <c r="U352" s="83"/>
      <c r="V352" s="4" t="s">
        <v>19</v>
      </c>
      <c r="W352" s="5" t="s">
        <v>20</v>
      </c>
      <c r="X352" s="40" t="s">
        <v>21</v>
      </c>
      <c r="Y352" s="241" t="s">
        <v>22</v>
      </c>
      <c r="Z352" s="238" t="s">
        <v>276</v>
      </c>
    </row>
    <row r="353" spans="1:26" x14ac:dyDescent="0.2">
      <c r="A353" s="1105"/>
      <c r="B353" s="391">
        <f>南八幡!B353</f>
        <v>46057</v>
      </c>
      <c r="C353" s="434" t="str">
        <f t="shared" si="40"/>
        <v>(水)</v>
      </c>
      <c r="D353" s="560" t="s">
        <v>405</v>
      </c>
      <c r="E353" s="503" t="s">
        <v>24</v>
      </c>
      <c r="F353" s="504">
        <v>7</v>
      </c>
      <c r="G353" s="11">
        <v>6.7</v>
      </c>
      <c r="H353" s="221">
        <v>7.1</v>
      </c>
      <c r="I353" s="12">
        <v>2.1</v>
      </c>
      <c r="J353" s="516">
        <v>2</v>
      </c>
      <c r="K353" s="11">
        <v>8.26</v>
      </c>
      <c r="L353" s="516">
        <v>8.16</v>
      </c>
      <c r="M353" s="12">
        <v>31.1</v>
      </c>
      <c r="N353" s="221">
        <v>31.4</v>
      </c>
      <c r="O353" s="635">
        <v>108.4</v>
      </c>
      <c r="P353" s="518">
        <v>129.69999999999999</v>
      </c>
      <c r="Q353" s="590">
        <v>9.5</v>
      </c>
      <c r="R353" s="507">
        <v>273</v>
      </c>
      <c r="S353" s="562">
        <v>0.14000000000000001</v>
      </c>
      <c r="T353" s="593">
        <v>240</v>
      </c>
      <c r="U353" s="83"/>
      <c r="V353" s="2" t="s">
        <v>182</v>
      </c>
      <c r="W353" s="398" t="s">
        <v>11</v>
      </c>
      <c r="X353" s="299">
        <v>6.9</v>
      </c>
      <c r="Y353" s="242">
        <v>7.2</v>
      </c>
      <c r="Z353" s="275">
        <v>10.7</v>
      </c>
    </row>
    <row r="354" spans="1:26" x14ac:dyDescent="0.2">
      <c r="A354" s="1105"/>
      <c r="B354" s="391">
        <f>南八幡!B354</f>
        <v>46058</v>
      </c>
      <c r="C354" s="434" t="str">
        <f t="shared" si="40"/>
        <v>(木)</v>
      </c>
      <c r="D354" s="560" t="s">
        <v>405</v>
      </c>
      <c r="E354" s="503" t="s">
        <v>24</v>
      </c>
      <c r="F354" s="504">
        <v>9.3000000000000007</v>
      </c>
      <c r="G354" s="11">
        <v>6.9</v>
      </c>
      <c r="H354" s="221">
        <v>7.2</v>
      </c>
      <c r="I354" s="12">
        <v>2.8</v>
      </c>
      <c r="J354" s="219">
        <v>2.2999999999999998</v>
      </c>
      <c r="K354" s="11">
        <v>8.4</v>
      </c>
      <c r="L354" s="219">
        <v>8.2200000000000006</v>
      </c>
      <c r="M354" s="12">
        <v>31.2</v>
      </c>
      <c r="N354" s="221">
        <v>31.4</v>
      </c>
      <c r="O354" s="635">
        <v>114.6</v>
      </c>
      <c r="P354" s="518">
        <v>130.1</v>
      </c>
      <c r="Q354" s="590">
        <v>9.5</v>
      </c>
      <c r="R354" s="507">
        <v>290</v>
      </c>
      <c r="S354" s="562">
        <v>0.15</v>
      </c>
      <c r="T354" s="593">
        <v>570</v>
      </c>
      <c r="U354" s="83"/>
      <c r="V354" s="3" t="s">
        <v>183</v>
      </c>
      <c r="W354" s="921" t="s">
        <v>184</v>
      </c>
      <c r="X354" s="300">
        <v>2.8</v>
      </c>
      <c r="Y354" s="243">
        <v>2.2999999999999998</v>
      </c>
      <c r="Z354" s="249">
        <v>7.8</v>
      </c>
    </row>
    <row r="355" spans="1:26" x14ac:dyDescent="0.2">
      <c r="A355" s="1105"/>
      <c r="B355" s="391">
        <f>南八幡!B355</f>
        <v>46059</v>
      </c>
      <c r="C355" s="434" t="str">
        <f t="shared" si="40"/>
        <v>(金)</v>
      </c>
      <c r="D355" s="560" t="s">
        <v>405</v>
      </c>
      <c r="E355" s="503" t="s">
        <v>24</v>
      </c>
      <c r="F355" s="504">
        <v>9.6</v>
      </c>
      <c r="G355" s="11">
        <v>7</v>
      </c>
      <c r="H355" s="221">
        <v>7.2</v>
      </c>
      <c r="I355" s="12">
        <v>3.1</v>
      </c>
      <c r="J355" s="219">
        <v>2.7</v>
      </c>
      <c r="K355" s="11">
        <v>8.35</v>
      </c>
      <c r="L355" s="219">
        <v>8.19</v>
      </c>
      <c r="M355" s="12">
        <v>31.5</v>
      </c>
      <c r="N355" s="221">
        <v>31.5</v>
      </c>
      <c r="O355" s="635">
        <v>119.6</v>
      </c>
      <c r="P355" s="518">
        <v>129.1</v>
      </c>
      <c r="Q355" s="590">
        <v>9.8000000000000007</v>
      </c>
      <c r="R355" s="507">
        <v>198</v>
      </c>
      <c r="S355" s="562">
        <v>0.17</v>
      </c>
      <c r="T355" s="593">
        <v>410</v>
      </c>
      <c r="U355" s="83"/>
      <c r="V355" s="3" t="s">
        <v>12</v>
      </c>
      <c r="W355" s="921"/>
      <c r="X355" s="300">
        <v>8.4</v>
      </c>
      <c r="Y355" s="243">
        <v>8.2200000000000006</v>
      </c>
      <c r="Z355" s="249">
        <v>8.67</v>
      </c>
    </row>
    <row r="356" spans="1:26" x14ac:dyDescent="0.2">
      <c r="A356" s="1105"/>
      <c r="B356" s="391">
        <f>南八幡!B356</f>
        <v>46060</v>
      </c>
      <c r="C356" s="434" t="str">
        <f t="shared" si="40"/>
        <v>(土)</v>
      </c>
      <c r="D356" s="560" t="s">
        <v>405</v>
      </c>
      <c r="E356" s="503">
        <v>2.5</v>
      </c>
      <c r="F356" s="504">
        <v>2.6</v>
      </c>
      <c r="G356" s="11">
        <v>7</v>
      </c>
      <c r="H356" s="221">
        <v>7.1</v>
      </c>
      <c r="I356" s="12">
        <v>2.7</v>
      </c>
      <c r="J356" s="219">
        <v>2.5</v>
      </c>
      <c r="K356" s="11">
        <v>8.32</v>
      </c>
      <c r="L356" s="219">
        <v>8.16</v>
      </c>
      <c r="M356" s="12">
        <v>31.3</v>
      </c>
      <c r="N356" s="221">
        <v>31.4</v>
      </c>
      <c r="O356" s="635"/>
      <c r="P356" s="518"/>
      <c r="Q356" s="561"/>
      <c r="R356" s="507"/>
      <c r="S356" s="562"/>
      <c r="T356" s="593">
        <v>410</v>
      </c>
      <c r="U356" s="83"/>
      <c r="V356" s="3" t="s">
        <v>185</v>
      </c>
      <c r="W356" s="921" t="s">
        <v>13</v>
      </c>
      <c r="X356" s="300">
        <v>31.2</v>
      </c>
      <c r="Y356" s="243">
        <v>31.4</v>
      </c>
      <c r="Z356" s="249">
        <v>34.700000000000003</v>
      </c>
    </row>
    <row r="357" spans="1:26" x14ac:dyDescent="0.2">
      <c r="A357" s="1105"/>
      <c r="B357" s="391">
        <f>南八幡!B357</f>
        <v>46061</v>
      </c>
      <c r="C357" s="434" t="str">
        <f t="shared" si="40"/>
        <v>(日)</v>
      </c>
      <c r="D357" s="560" t="s">
        <v>482</v>
      </c>
      <c r="E357" s="503">
        <v>2</v>
      </c>
      <c r="F357" s="504">
        <v>-1.5</v>
      </c>
      <c r="G357" s="11">
        <v>6.9</v>
      </c>
      <c r="H357" s="221">
        <v>7.1</v>
      </c>
      <c r="I357" s="12">
        <v>3.4</v>
      </c>
      <c r="J357" s="219">
        <v>3</v>
      </c>
      <c r="K357" s="11">
        <v>8.42</v>
      </c>
      <c r="L357" s="219">
        <v>8.18</v>
      </c>
      <c r="M357" s="12">
        <v>31.5</v>
      </c>
      <c r="N357" s="221">
        <v>31.6</v>
      </c>
      <c r="O357" s="635"/>
      <c r="P357" s="518"/>
      <c r="Q357" s="561"/>
      <c r="R357" s="507"/>
      <c r="S357" s="562"/>
      <c r="T357" s="593">
        <v>730</v>
      </c>
      <c r="U357" s="83"/>
      <c r="V357" s="3" t="s">
        <v>186</v>
      </c>
      <c r="W357" s="921" t="s">
        <v>311</v>
      </c>
      <c r="X357" s="278">
        <v>112.5</v>
      </c>
      <c r="Y357" s="244">
        <v>114.6</v>
      </c>
      <c r="Z357" s="253">
        <v>122.7</v>
      </c>
    </row>
    <row r="358" spans="1:26" x14ac:dyDescent="0.2">
      <c r="A358" s="1105"/>
      <c r="B358" s="391">
        <f>南八幡!B358</f>
        <v>46062</v>
      </c>
      <c r="C358" s="434" t="str">
        <f t="shared" si="40"/>
        <v>(月)</v>
      </c>
      <c r="D358" s="560" t="s">
        <v>405</v>
      </c>
      <c r="E358" s="503">
        <v>0.5</v>
      </c>
      <c r="F358" s="504">
        <v>4.2</v>
      </c>
      <c r="G358" s="11">
        <v>6.6</v>
      </c>
      <c r="H358" s="221">
        <v>6.8</v>
      </c>
      <c r="I358" s="12">
        <v>3.5</v>
      </c>
      <c r="J358" s="219">
        <v>3.5</v>
      </c>
      <c r="K358" s="11">
        <v>8.44</v>
      </c>
      <c r="L358" s="219">
        <v>8.2200000000000006</v>
      </c>
      <c r="M358" s="12">
        <v>31.3</v>
      </c>
      <c r="N358" s="221">
        <v>31.6</v>
      </c>
      <c r="O358" s="635">
        <v>118.5</v>
      </c>
      <c r="P358" s="518">
        <v>127.5</v>
      </c>
      <c r="Q358" s="561">
        <v>9.6999999999999993</v>
      </c>
      <c r="R358" s="507">
        <v>223</v>
      </c>
      <c r="S358" s="562">
        <v>0.17</v>
      </c>
      <c r="T358" s="593">
        <v>810</v>
      </c>
      <c r="U358" s="83"/>
      <c r="V358" s="3" t="s">
        <v>187</v>
      </c>
      <c r="W358" s="921" t="s">
        <v>311</v>
      </c>
      <c r="X358" s="278">
        <v>126.1</v>
      </c>
      <c r="Y358" s="244">
        <v>130.1</v>
      </c>
      <c r="Z358" s="253">
        <v>135.5</v>
      </c>
    </row>
    <row r="359" spans="1:26" x14ac:dyDescent="0.2">
      <c r="A359" s="1105"/>
      <c r="B359" s="391">
        <f>南八幡!B359</f>
        <v>46063</v>
      </c>
      <c r="C359" s="434" t="str">
        <f t="shared" si="40"/>
        <v>(火)</v>
      </c>
      <c r="D359" s="560" t="s">
        <v>406</v>
      </c>
      <c r="E359" s="503" t="s">
        <v>24</v>
      </c>
      <c r="F359" s="504" t="s">
        <v>371</v>
      </c>
      <c r="G359" s="11">
        <v>6.5</v>
      </c>
      <c r="H359" s="221">
        <v>6.8</v>
      </c>
      <c r="I359" s="12">
        <v>4</v>
      </c>
      <c r="J359" s="219">
        <v>3.6</v>
      </c>
      <c r="K359" s="11">
        <v>8.5399999999999991</v>
      </c>
      <c r="L359" s="219">
        <v>8.2100000000000009</v>
      </c>
      <c r="M359" s="12">
        <v>31.4</v>
      </c>
      <c r="N359" s="221">
        <v>31.6</v>
      </c>
      <c r="O359" s="635">
        <v>119.8</v>
      </c>
      <c r="P359" s="518">
        <v>127.1</v>
      </c>
      <c r="Q359" s="561">
        <v>9.9</v>
      </c>
      <c r="R359" s="507">
        <v>217</v>
      </c>
      <c r="S359" s="562">
        <v>0.17</v>
      </c>
      <c r="T359" s="593">
        <v>1140</v>
      </c>
      <c r="U359" s="83"/>
      <c r="V359" s="3" t="s">
        <v>188</v>
      </c>
      <c r="W359" s="921" t="s">
        <v>311</v>
      </c>
      <c r="X359" s="247">
        <v>84.8</v>
      </c>
      <c r="Y359" s="244">
        <v>86.4</v>
      </c>
      <c r="Z359" s="253">
        <v>91.2</v>
      </c>
    </row>
    <row r="360" spans="1:26" x14ac:dyDescent="0.2">
      <c r="A360" s="1105"/>
      <c r="B360" s="391">
        <f>南八幡!B360</f>
        <v>46064</v>
      </c>
      <c r="C360" s="434" t="str">
        <f t="shared" si="40"/>
        <v>(水)</v>
      </c>
      <c r="D360" s="560" t="s">
        <v>404</v>
      </c>
      <c r="E360" s="503">
        <v>14.5</v>
      </c>
      <c r="F360" s="504">
        <v>10.1</v>
      </c>
      <c r="G360" s="11">
        <v>6.8</v>
      </c>
      <c r="H360" s="221">
        <v>7</v>
      </c>
      <c r="I360" s="12">
        <v>7.5</v>
      </c>
      <c r="J360" s="219">
        <v>5.9</v>
      </c>
      <c r="K360" s="11">
        <v>8.59</v>
      </c>
      <c r="L360" s="219">
        <v>8.15</v>
      </c>
      <c r="M360" s="12">
        <v>31</v>
      </c>
      <c r="N360" s="221">
        <v>31.4</v>
      </c>
      <c r="O360" s="635"/>
      <c r="P360" s="518"/>
      <c r="Q360" s="561"/>
      <c r="R360" s="507"/>
      <c r="S360" s="562"/>
      <c r="T360" s="593">
        <v>1220</v>
      </c>
      <c r="U360" s="83"/>
      <c r="V360" s="3" t="s">
        <v>189</v>
      </c>
      <c r="W360" s="921" t="s">
        <v>311</v>
      </c>
      <c r="X360" s="247">
        <v>41.3</v>
      </c>
      <c r="Y360" s="244">
        <v>43.7</v>
      </c>
      <c r="Z360" s="253">
        <v>44.3</v>
      </c>
    </row>
    <row r="361" spans="1:26" x14ac:dyDescent="0.2">
      <c r="A361" s="1105"/>
      <c r="B361" s="391">
        <f>南八幡!B361</f>
        <v>46065</v>
      </c>
      <c r="C361" s="434" t="str">
        <f t="shared" si="40"/>
        <v>(木)</v>
      </c>
      <c r="D361" s="560" t="s">
        <v>405</v>
      </c>
      <c r="E361" s="503" t="s">
        <v>24</v>
      </c>
      <c r="F361" s="504">
        <v>8.1999999999999993</v>
      </c>
      <c r="G361" s="11">
        <v>6.7</v>
      </c>
      <c r="H361" s="221">
        <v>7.1</v>
      </c>
      <c r="I361" s="12">
        <v>4.2</v>
      </c>
      <c r="J361" s="219">
        <v>4</v>
      </c>
      <c r="K361" s="11">
        <v>8.57</v>
      </c>
      <c r="L361" s="219">
        <v>8.1999999999999993</v>
      </c>
      <c r="M361" s="12">
        <v>31.4</v>
      </c>
      <c r="N361" s="221">
        <v>31.6</v>
      </c>
      <c r="O361" s="635">
        <v>120</v>
      </c>
      <c r="P361" s="518">
        <v>126.5</v>
      </c>
      <c r="Q361" s="561">
        <v>9.6999999999999993</v>
      </c>
      <c r="R361" s="507">
        <v>207</v>
      </c>
      <c r="S361" s="562">
        <v>0.18</v>
      </c>
      <c r="T361" s="593">
        <v>1300</v>
      </c>
      <c r="U361" s="83"/>
      <c r="V361" s="3" t="s">
        <v>190</v>
      </c>
      <c r="W361" s="921" t="s">
        <v>311</v>
      </c>
      <c r="X361" s="247">
        <v>9.6999999999999993</v>
      </c>
      <c r="Y361" s="245">
        <v>9.5</v>
      </c>
      <c r="Z361" s="276">
        <v>10.5</v>
      </c>
    </row>
    <row r="362" spans="1:26" x14ac:dyDescent="0.2">
      <c r="A362" s="1105"/>
      <c r="B362" s="391">
        <f>南八幡!B362</f>
        <v>46066</v>
      </c>
      <c r="C362" s="434" t="str">
        <f t="shared" si="40"/>
        <v>(金)</v>
      </c>
      <c r="D362" s="560" t="s">
        <v>406</v>
      </c>
      <c r="E362" s="503" t="s">
        <v>24</v>
      </c>
      <c r="F362" s="504">
        <v>6.8</v>
      </c>
      <c r="G362" s="11">
        <v>6.9</v>
      </c>
      <c r="H362" s="221">
        <v>7</v>
      </c>
      <c r="I362" s="12">
        <v>3.9</v>
      </c>
      <c r="J362" s="219">
        <v>3.8</v>
      </c>
      <c r="K362" s="11">
        <v>8.7100000000000009</v>
      </c>
      <c r="L362" s="219">
        <v>8.23</v>
      </c>
      <c r="M362" s="12">
        <v>31.3</v>
      </c>
      <c r="N362" s="221">
        <v>31.5</v>
      </c>
      <c r="O362" s="635">
        <v>120.2</v>
      </c>
      <c r="P362" s="518">
        <v>127.7</v>
      </c>
      <c r="Q362" s="561">
        <v>9.4</v>
      </c>
      <c r="R362" s="507">
        <v>222</v>
      </c>
      <c r="S362" s="562">
        <v>0.18</v>
      </c>
      <c r="T362" s="593">
        <v>1220</v>
      </c>
      <c r="U362" s="83"/>
      <c r="V362" s="3" t="s">
        <v>191</v>
      </c>
      <c r="W362" s="921" t="s">
        <v>311</v>
      </c>
      <c r="X362" s="247">
        <v>235</v>
      </c>
      <c r="Y362" s="246">
        <v>290</v>
      </c>
      <c r="Z362" s="277">
        <v>297</v>
      </c>
    </row>
    <row r="363" spans="1:26" x14ac:dyDescent="0.2">
      <c r="A363" s="1105"/>
      <c r="B363" s="391">
        <f>南八幡!B363</f>
        <v>46067</v>
      </c>
      <c r="C363" s="434" t="str">
        <f t="shared" si="40"/>
        <v>(土)</v>
      </c>
      <c r="D363" s="560" t="s">
        <v>405</v>
      </c>
      <c r="E363" s="503" t="s">
        <v>24</v>
      </c>
      <c r="F363" s="504">
        <v>10.3</v>
      </c>
      <c r="G363" s="11">
        <v>6.8</v>
      </c>
      <c r="H363" s="221">
        <v>7.1</v>
      </c>
      <c r="I363" s="12">
        <v>3.7</v>
      </c>
      <c r="J363" s="219">
        <v>3.7</v>
      </c>
      <c r="K363" s="11">
        <v>8.58</v>
      </c>
      <c r="L363" s="219">
        <v>8.1300000000000008</v>
      </c>
      <c r="M363" s="12">
        <v>30.9</v>
      </c>
      <c r="N363" s="221">
        <v>31.5</v>
      </c>
      <c r="O363" s="635"/>
      <c r="P363" s="518"/>
      <c r="Q363" s="561"/>
      <c r="R363" s="507"/>
      <c r="S363" s="562"/>
      <c r="T363" s="593">
        <v>1300</v>
      </c>
      <c r="U363" s="83"/>
      <c r="V363" s="3" t="s">
        <v>192</v>
      </c>
      <c r="W363" s="921" t="s">
        <v>311</v>
      </c>
      <c r="X363" s="247">
        <v>0.18</v>
      </c>
      <c r="Y363" s="14">
        <v>0.15</v>
      </c>
      <c r="Z363" s="251">
        <v>0.7</v>
      </c>
    </row>
    <row r="364" spans="1:26" x14ac:dyDescent="0.2">
      <c r="A364" s="1105"/>
      <c r="B364" s="391">
        <f>南八幡!B364</f>
        <v>46068</v>
      </c>
      <c r="C364" s="434" t="str">
        <f t="shared" si="40"/>
        <v>(日)</v>
      </c>
      <c r="D364" s="560" t="s">
        <v>405</v>
      </c>
      <c r="E364" s="503" t="s">
        <v>24</v>
      </c>
      <c r="F364" s="504">
        <v>12.5</v>
      </c>
      <c r="G364" s="11">
        <v>6.8</v>
      </c>
      <c r="H364" s="221">
        <v>7.2</v>
      </c>
      <c r="I364" s="12">
        <v>3.4</v>
      </c>
      <c r="J364" s="219">
        <v>3.6</v>
      </c>
      <c r="K364" s="11">
        <v>8.64</v>
      </c>
      <c r="L364" s="219">
        <v>8.2200000000000006</v>
      </c>
      <c r="M364" s="12">
        <v>31.2</v>
      </c>
      <c r="N364" s="221">
        <v>31.6</v>
      </c>
      <c r="O364" s="635"/>
      <c r="P364" s="518"/>
      <c r="Q364" s="561"/>
      <c r="R364" s="507"/>
      <c r="S364" s="562"/>
      <c r="T364" s="593">
        <v>1540</v>
      </c>
      <c r="U364" s="83"/>
      <c r="V364" s="3" t="s">
        <v>14</v>
      </c>
      <c r="W364" s="921" t="s">
        <v>311</v>
      </c>
      <c r="X364" s="247">
        <v>2.4</v>
      </c>
      <c r="Y364" s="248">
        <v>2.2999999999999998</v>
      </c>
      <c r="Z364" s="249">
        <v>4.7</v>
      </c>
    </row>
    <row r="365" spans="1:26" x14ac:dyDescent="0.2">
      <c r="A365" s="1105"/>
      <c r="B365" s="391">
        <f>南八幡!B365</f>
        <v>46069</v>
      </c>
      <c r="C365" s="434" t="str">
        <f t="shared" si="40"/>
        <v>(月)</v>
      </c>
      <c r="D365" s="560" t="s">
        <v>406</v>
      </c>
      <c r="E365" s="503">
        <v>2.5</v>
      </c>
      <c r="F365" s="504">
        <v>11.8</v>
      </c>
      <c r="G365" s="11">
        <v>7</v>
      </c>
      <c r="H365" s="221">
        <v>7.2</v>
      </c>
      <c r="I365" s="12">
        <v>3.9</v>
      </c>
      <c r="J365" s="219">
        <v>4</v>
      </c>
      <c r="K365" s="11">
        <v>8.68</v>
      </c>
      <c r="L365" s="219">
        <v>8.1300000000000008</v>
      </c>
      <c r="M365" s="12">
        <v>31.3</v>
      </c>
      <c r="N365" s="221">
        <v>31.6</v>
      </c>
      <c r="O365" s="635">
        <v>118.3</v>
      </c>
      <c r="P365" s="518">
        <v>127.3</v>
      </c>
      <c r="Q365" s="561">
        <v>9.9</v>
      </c>
      <c r="R365" s="507">
        <v>205</v>
      </c>
      <c r="S365" s="562">
        <v>0.15</v>
      </c>
      <c r="T365" s="593">
        <v>1630</v>
      </c>
      <c r="U365" s="83"/>
      <c r="V365" s="3" t="s">
        <v>15</v>
      </c>
      <c r="W365" s="921" t="s">
        <v>311</v>
      </c>
      <c r="X365" s="273">
        <v>2</v>
      </c>
      <c r="Y365" s="248">
        <v>1.8</v>
      </c>
      <c r="Z365" s="249">
        <v>4.5</v>
      </c>
    </row>
    <row r="366" spans="1:26" x14ac:dyDescent="0.2">
      <c r="A366" s="1105"/>
      <c r="B366" s="391">
        <f>南八幡!B366</f>
        <v>46070</v>
      </c>
      <c r="C366" s="434" t="str">
        <f t="shared" si="40"/>
        <v>(火)</v>
      </c>
      <c r="D366" s="560" t="s">
        <v>406</v>
      </c>
      <c r="E366" s="503">
        <v>3.5</v>
      </c>
      <c r="F366" s="504">
        <v>5.3</v>
      </c>
      <c r="G366" s="11">
        <v>7.1</v>
      </c>
      <c r="H366" s="221">
        <v>7.3</v>
      </c>
      <c r="I366" s="12">
        <v>4</v>
      </c>
      <c r="J366" s="219">
        <v>4</v>
      </c>
      <c r="K366" s="11">
        <v>8.65</v>
      </c>
      <c r="L366" s="219">
        <v>8.16</v>
      </c>
      <c r="M366" s="12">
        <v>31.3</v>
      </c>
      <c r="N366" s="221">
        <v>31.5</v>
      </c>
      <c r="O366" s="635">
        <v>117</v>
      </c>
      <c r="P366" s="518">
        <v>127.1</v>
      </c>
      <c r="Q366" s="561">
        <v>10.6</v>
      </c>
      <c r="R366" s="507">
        <v>214</v>
      </c>
      <c r="S366" s="562">
        <v>0.16</v>
      </c>
      <c r="T366" s="593">
        <v>1540</v>
      </c>
      <c r="U366" s="83"/>
      <c r="V366" s="3" t="s">
        <v>193</v>
      </c>
      <c r="W366" s="921" t="s">
        <v>311</v>
      </c>
      <c r="X366" s="247">
        <v>12.8</v>
      </c>
      <c r="Y366" s="248">
        <v>13</v>
      </c>
      <c r="Z366" s="249">
        <v>13.2</v>
      </c>
    </row>
    <row r="367" spans="1:26" x14ac:dyDescent="0.2">
      <c r="A367" s="1105"/>
      <c r="B367" s="391">
        <f>南八幡!B367</f>
        <v>46071</v>
      </c>
      <c r="C367" s="434" t="str">
        <f t="shared" si="40"/>
        <v>(水)</v>
      </c>
      <c r="D367" s="560" t="s">
        <v>405</v>
      </c>
      <c r="E367" s="503" t="s">
        <v>24</v>
      </c>
      <c r="F367" s="504">
        <v>8.5</v>
      </c>
      <c r="G367" s="11">
        <v>7.3</v>
      </c>
      <c r="H367" s="221">
        <v>7.6</v>
      </c>
      <c r="I367" s="12">
        <v>3.9</v>
      </c>
      <c r="J367" s="219">
        <v>3.9</v>
      </c>
      <c r="K367" s="11">
        <v>8.6</v>
      </c>
      <c r="L367" s="219">
        <v>8.15</v>
      </c>
      <c r="M367" s="12">
        <v>31.3</v>
      </c>
      <c r="N367" s="221">
        <v>31.4</v>
      </c>
      <c r="O367" s="635">
        <v>116.6</v>
      </c>
      <c r="P367" s="518">
        <v>126.1</v>
      </c>
      <c r="Q367" s="561">
        <v>11.3</v>
      </c>
      <c r="R367" s="507">
        <v>203</v>
      </c>
      <c r="S367" s="562">
        <v>0.17</v>
      </c>
      <c r="T367" s="593">
        <v>1380</v>
      </c>
      <c r="U367" s="83"/>
      <c r="V367" s="3" t="s">
        <v>194</v>
      </c>
      <c r="W367" s="921" t="s">
        <v>311</v>
      </c>
      <c r="X367" s="263">
        <v>2.4E-2</v>
      </c>
      <c r="Y367" s="250">
        <v>1.9E-2</v>
      </c>
      <c r="Z367" s="251">
        <v>0.112</v>
      </c>
    </row>
    <row r="368" spans="1:26" x14ac:dyDescent="0.2">
      <c r="A368" s="1105"/>
      <c r="B368" s="391">
        <f>南八幡!B368</f>
        <v>46072</v>
      </c>
      <c r="C368" s="434" t="str">
        <f t="shared" si="40"/>
        <v>(木)</v>
      </c>
      <c r="D368" s="560" t="s">
        <v>405</v>
      </c>
      <c r="E368" s="503" t="s">
        <v>24</v>
      </c>
      <c r="F368" s="504">
        <v>6.9</v>
      </c>
      <c r="G368" s="11">
        <v>7.5</v>
      </c>
      <c r="H368" s="221">
        <v>7.6</v>
      </c>
      <c r="I368" s="12">
        <v>3.4</v>
      </c>
      <c r="J368" s="219">
        <v>3.4</v>
      </c>
      <c r="K368" s="11">
        <v>8.5500000000000007</v>
      </c>
      <c r="L368" s="219">
        <v>8.17</v>
      </c>
      <c r="M368" s="12">
        <v>31.4</v>
      </c>
      <c r="N368" s="221">
        <v>31.6</v>
      </c>
      <c r="O368" s="635">
        <v>119.1</v>
      </c>
      <c r="P368" s="518">
        <v>125.1</v>
      </c>
      <c r="Q368" s="561">
        <v>10.1</v>
      </c>
      <c r="R368" s="507">
        <v>208</v>
      </c>
      <c r="S368" s="562">
        <v>0.17</v>
      </c>
      <c r="T368" s="593">
        <v>1060</v>
      </c>
      <c r="U368" s="83"/>
      <c r="V368" s="3" t="s">
        <v>279</v>
      </c>
      <c r="W368" s="921" t="s">
        <v>311</v>
      </c>
      <c r="X368" s="247">
        <v>0.49</v>
      </c>
      <c r="Y368" s="250">
        <v>0.47</v>
      </c>
      <c r="Z368" s="251">
        <v>0.27</v>
      </c>
    </row>
    <row r="369" spans="1:26" x14ac:dyDescent="0.2">
      <c r="A369" s="1105"/>
      <c r="B369" s="391">
        <f>南八幡!B369</f>
        <v>46073</v>
      </c>
      <c r="C369" s="434" t="str">
        <f t="shared" si="40"/>
        <v>(金)</v>
      </c>
      <c r="D369" s="591" t="s">
        <v>406</v>
      </c>
      <c r="E369" s="537" t="s">
        <v>24</v>
      </c>
      <c r="F369" s="538">
        <v>5.8</v>
      </c>
      <c r="G369" s="307">
        <v>7.7</v>
      </c>
      <c r="H369" s="541">
        <v>7.9</v>
      </c>
      <c r="I369" s="540">
        <v>3.1</v>
      </c>
      <c r="J369" s="539">
        <v>3</v>
      </c>
      <c r="K369" s="307">
        <v>8.6</v>
      </c>
      <c r="L369" s="539">
        <v>8.1999999999999993</v>
      </c>
      <c r="M369" s="540">
        <v>31.5</v>
      </c>
      <c r="N369" s="541">
        <v>31.4</v>
      </c>
      <c r="O369" s="677">
        <v>119.6</v>
      </c>
      <c r="P369" s="763">
        <v>126.1</v>
      </c>
      <c r="Q369" s="543">
        <v>10.199999999999999</v>
      </c>
      <c r="R369" s="544">
        <v>169</v>
      </c>
      <c r="S369" s="545">
        <v>0.17</v>
      </c>
      <c r="T369" s="594">
        <v>1140</v>
      </c>
      <c r="U369" s="83"/>
      <c r="V369" s="3" t="s">
        <v>195</v>
      </c>
      <c r="W369" s="921" t="s">
        <v>311</v>
      </c>
      <c r="X369" s="263">
        <v>1.22</v>
      </c>
      <c r="Y369" s="250">
        <v>1.1499999999999999</v>
      </c>
      <c r="Z369" s="251">
        <v>1.29</v>
      </c>
    </row>
    <row r="370" spans="1:26" x14ac:dyDescent="0.2">
      <c r="A370" s="1105"/>
      <c r="B370" s="391">
        <f>南八幡!B370</f>
        <v>46074</v>
      </c>
      <c r="C370" s="434" t="str">
        <f t="shared" si="40"/>
        <v>(土)</v>
      </c>
      <c r="D370" s="591" t="s">
        <v>405</v>
      </c>
      <c r="E370" s="537" t="s">
        <v>24</v>
      </c>
      <c r="F370" s="538">
        <v>9.4</v>
      </c>
      <c r="G370" s="307">
        <v>7.7</v>
      </c>
      <c r="H370" s="541">
        <v>8.1</v>
      </c>
      <c r="I370" s="540">
        <v>2.6</v>
      </c>
      <c r="J370" s="539">
        <v>2.6</v>
      </c>
      <c r="K370" s="307">
        <v>8.58</v>
      </c>
      <c r="L370" s="539">
        <v>8.14</v>
      </c>
      <c r="M370" s="540">
        <v>31.3</v>
      </c>
      <c r="N370" s="541">
        <v>31.6</v>
      </c>
      <c r="O370" s="677"/>
      <c r="P370" s="763"/>
      <c r="Q370" s="543"/>
      <c r="R370" s="544"/>
      <c r="S370" s="545"/>
      <c r="T370" s="594">
        <v>980</v>
      </c>
      <c r="U370" s="95"/>
      <c r="V370" s="3" t="s">
        <v>196</v>
      </c>
      <c r="W370" s="921" t="s">
        <v>311</v>
      </c>
      <c r="X370" s="263">
        <v>8.5999999999999993E-2</v>
      </c>
      <c r="Y370" s="250">
        <v>7.4999999999999997E-2</v>
      </c>
      <c r="Z370" s="251">
        <v>0.14899999999999999</v>
      </c>
    </row>
    <row r="371" spans="1:26" ht="13.5" customHeight="1" x14ac:dyDescent="0.2">
      <c r="A371" s="1105"/>
      <c r="B371" s="391">
        <f>南八幡!B371</f>
        <v>46075</v>
      </c>
      <c r="C371" s="434" t="str">
        <f t="shared" si="40"/>
        <v>(日)</v>
      </c>
      <c r="D371" s="560" t="s">
        <v>405</v>
      </c>
      <c r="E371" s="503" t="s">
        <v>24</v>
      </c>
      <c r="F371" s="504">
        <v>14.8</v>
      </c>
      <c r="G371" s="11">
        <v>7.7</v>
      </c>
      <c r="H371" s="221">
        <v>8.1999999999999993</v>
      </c>
      <c r="I371" s="12">
        <v>2.2000000000000002</v>
      </c>
      <c r="J371" s="219">
        <v>2.1</v>
      </c>
      <c r="K371" s="11">
        <v>8.57</v>
      </c>
      <c r="L371" s="219">
        <v>8.18</v>
      </c>
      <c r="M371" s="12">
        <v>31.2</v>
      </c>
      <c r="N371" s="221">
        <v>31.5</v>
      </c>
      <c r="O371" s="635"/>
      <c r="P371" s="518"/>
      <c r="Q371" s="561"/>
      <c r="R371" s="507"/>
      <c r="S371" s="562"/>
      <c r="T371" s="593">
        <v>1060</v>
      </c>
      <c r="U371" s="81"/>
      <c r="V371" s="3" t="s">
        <v>197</v>
      </c>
      <c r="W371" s="921" t="s">
        <v>311</v>
      </c>
      <c r="X371" s="273">
        <v>25.6</v>
      </c>
      <c r="Y371" s="248">
        <v>26.4</v>
      </c>
      <c r="Z371" s="249">
        <v>25.8</v>
      </c>
    </row>
    <row r="372" spans="1:26" x14ac:dyDescent="0.2">
      <c r="A372" s="1105"/>
      <c r="B372" s="391">
        <f>南八幡!B372</f>
        <v>46076</v>
      </c>
      <c r="C372" s="434" t="str">
        <f t="shared" si="40"/>
        <v>(月)</v>
      </c>
      <c r="D372" s="560" t="s">
        <v>406</v>
      </c>
      <c r="E372" s="503" t="s">
        <v>24</v>
      </c>
      <c r="F372" s="504">
        <v>18.600000000000001</v>
      </c>
      <c r="G372" s="11">
        <v>8.5</v>
      </c>
      <c r="H372" s="221">
        <v>8.9</v>
      </c>
      <c r="I372" s="12">
        <v>3.2</v>
      </c>
      <c r="J372" s="219">
        <v>1.8</v>
      </c>
      <c r="K372" s="11">
        <v>8.44</v>
      </c>
      <c r="L372" s="219">
        <v>8.1300000000000008</v>
      </c>
      <c r="M372" s="12">
        <v>31.3</v>
      </c>
      <c r="N372" s="221">
        <v>31.6</v>
      </c>
      <c r="O372" s="635"/>
      <c r="P372" s="518"/>
      <c r="Q372" s="561"/>
      <c r="R372" s="507"/>
      <c r="S372" s="562"/>
      <c r="T372" s="593">
        <v>730</v>
      </c>
      <c r="U372" s="81"/>
      <c r="V372" s="3" t="s">
        <v>17</v>
      </c>
      <c r="W372" s="921" t="s">
        <v>311</v>
      </c>
      <c r="X372" s="247">
        <v>30.3</v>
      </c>
      <c r="Y372" s="248">
        <v>32.200000000000003</v>
      </c>
      <c r="Z372" s="249">
        <v>35.9</v>
      </c>
    </row>
    <row r="373" spans="1:26" x14ac:dyDescent="0.2">
      <c r="A373" s="1105"/>
      <c r="B373" s="391">
        <f>南八幡!B373</f>
        <v>46077</v>
      </c>
      <c r="C373" s="434" t="str">
        <f t="shared" si="40"/>
        <v>(火)</v>
      </c>
      <c r="D373" s="560" t="s">
        <v>406</v>
      </c>
      <c r="E373" s="503" t="s">
        <v>24</v>
      </c>
      <c r="F373" s="504">
        <v>14.7</v>
      </c>
      <c r="G373" s="11">
        <v>8.6999999999999993</v>
      </c>
      <c r="H373" s="221">
        <v>9.1</v>
      </c>
      <c r="I373" s="12">
        <v>1.9</v>
      </c>
      <c r="J373" s="219">
        <v>1.7</v>
      </c>
      <c r="K373" s="11">
        <v>8.3699999999999992</v>
      </c>
      <c r="L373" s="219">
        <v>8.1300000000000008</v>
      </c>
      <c r="M373" s="12">
        <v>31.5</v>
      </c>
      <c r="N373" s="221">
        <v>31.7</v>
      </c>
      <c r="O373" s="635">
        <v>120</v>
      </c>
      <c r="P373" s="518">
        <v>127.3</v>
      </c>
      <c r="Q373" s="561">
        <v>10.1</v>
      </c>
      <c r="R373" s="507">
        <v>187</v>
      </c>
      <c r="S373" s="562">
        <v>0.15</v>
      </c>
      <c r="T373" s="593">
        <v>530</v>
      </c>
      <c r="U373" s="81"/>
      <c r="V373" s="3" t="s">
        <v>198</v>
      </c>
      <c r="W373" s="921" t="s">
        <v>184</v>
      </c>
      <c r="X373" s="247">
        <v>6</v>
      </c>
      <c r="Y373" s="252">
        <v>6</v>
      </c>
      <c r="Z373" s="253">
        <v>11</v>
      </c>
    </row>
    <row r="374" spans="1:26" x14ac:dyDescent="0.2">
      <c r="A374" s="1105"/>
      <c r="B374" s="391">
        <f>南八幡!B374</f>
        <v>46078</v>
      </c>
      <c r="C374" s="434" t="str">
        <f t="shared" si="40"/>
        <v>(水)</v>
      </c>
      <c r="D374" s="560" t="s">
        <v>404</v>
      </c>
      <c r="E374" s="503">
        <v>78</v>
      </c>
      <c r="F374" s="504">
        <v>11.1</v>
      </c>
      <c r="G374" s="11">
        <v>8.8000000000000007</v>
      </c>
      <c r="H374" s="221">
        <v>9.1999999999999993</v>
      </c>
      <c r="I374" s="12">
        <v>1.6</v>
      </c>
      <c r="J374" s="219">
        <v>1.5</v>
      </c>
      <c r="K374" s="11">
        <v>8.32</v>
      </c>
      <c r="L374" s="219">
        <v>8.1300000000000008</v>
      </c>
      <c r="M374" s="12">
        <v>31.5</v>
      </c>
      <c r="N374" s="221">
        <v>31.6</v>
      </c>
      <c r="O374" s="635">
        <v>119.8</v>
      </c>
      <c r="P374" s="518">
        <v>125.1</v>
      </c>
      <c r="Q374" s="561">
        <v>10.1</v>
      </c>
      <c r="R374" s="507">
        <v>200</v>
      </c>
      <c r="S374" s="562">
        <v>0.15</v>
      </c>
      <c r="T374" s="593">
        <v>350</v>
      </c>
      <c r="U374" s="81"/>
      <c r="V374" s="3" t="s">
        <v>199</v>
      </c>
      <c r="W374" s="921" t="s">
        <v>311</v>
      </c>
      <c r="X374" s="247">
        <v>3</v>
      </c>
      <c r="Y374" s="252">
        <v>3</v>
      </c>
      <c r="Z374" s="253">
        <v>20</v>
      </c>
    </row>
    <row r="375" spans="1:26" x14ac:dyDescent="0.2">
      <c r="A375" s="1105"/>
      <c r="B375" s="391">
        <f>南八幡!B375</f>
        <v>46079</v>
      </c>
      <c r="C375" s="434" t="str">
        <f t="shared" si="40"/>
        <v>(木)</v>
      </c>
      <c r="D375" s="560" t="s">
        <v>406</v>
      </c>
      <c r="E375" s="503" t="s">
        <v>24</v>
      </c>
      <c r="F375" s="504">
        <v>8.1</v>
      </c>
      <c r="G375" s="11">
        <v>8.9</v>
      </c>
      <c r="H375" s="221">
        <v>9.1</v>
      </c>
      <c r="I375" s="12">
        <v>1.5</v>
      </c>
      <c r="J375" s="219">
        <v>1.3</v>
      </c>
      <c r="K375" s="11">
        <v>8.2799999999999994</v>
      </c>
      <c r="L375" s="219">
        <v>8.11</v>
      </c>
      <c r="M375" s="12">
        <v>31.7</v>
      </c>
      <c r="N375" s="221">
        <v>31.8</v>
      </c>
      <c r="O375" s="635">
        <v>120</v>
      </c>
      <c r="P375" s="518">
        <v>126.5</v>
      </c>
      <c r="Q375" s="561">
        <v>9.9</v>
      </c>
      <c r="R375" s="507">
        <v>195</v>
      </c>
      <c r="S375" s="562">
        <v>0.14000000000000001</v>
      </c>
      <c r="T375" s="593">
        <v>330</v>
      </c>
      <c r="U375" s="81"/>
      <c r="V375" s="3"/>
      <c r="W375" s="921"/>
      <c r="X375" s="292"/>
      <c r="Y375" s="293"/>
      <c r="Z375" s="294"/>
    </row>
    <row r="376" spans="1:26" x14ac:dyDescent="0.2">
      <c r="A376" s="1105"/>
      <c r="B376" s="391">
        <f>南八幡!B376</f>
        <v>46080</v>
      </c>
      <c r="C376" s="434" t="str">
        <f t="shared" si="40"/>
        <v>(金)</v>
      </c>
      <c r="D376" s="560" t="s">
        <v>406</v>
      </c>
      <c r="E376" s="503" t="s">
        <v>24</v>
      </c>
      <c r="F376" s="504">
        <v>12.5</v>
      </c>
      <c r="G376" s="11">
        <v>9.1999999999999993</v>
      </c>
      <c r="H376" s="221">
        <v>9.5</v>
      </c>
      <c r="I376" s="12">
        <v>1.6</v>
      </c>
      <c r="J376" s="219">
        <v>1.5</v>
      </c>
      <c r="K376" s="11">
        <v>8.24</v>
      </c>
      <c r="L376" s="219">
        <v>8.1199999999999992</v>
      </c>
      <c r="M376" s="12">
        <v>31.4</v>
      </c>
      <c r="N376" s="221">
        <v>31.5</v>
      </c>
      <c r="O376" s="635">
        <v>120.2</v>
      </c>
      <c r="P376" s="518">
        <v>129.69999999999999</v>
      </c>
      <c r="Q376" s="561">
        <v>10.199999999999999</v>
      </c>
      <c r="R376" s="507">
        <v>189</v>
      </c>
      <c r="S376" s="562">
        <v>0.15</v>
      </c>
      <c r="T376" s="593">
        <v>240</v>
      </c>
      <c r="U376" s="81"/>
      <c r="V376" s="3"/>
      <c r="W376" s="921"/>
      <c r="X376" s="292"/>
      <c r="Y376" s="293"/>
      <c r="Z376" s="294"/>
    </row>
    <row r="377" spans="1:26" x14ac:dyDescent="0.2">
      <c r="A377" s="1105"/>
      <c r="B377" s="391">
        <f>南八幡!B377</f>
        <v>46081</v>
      </c>
      <c r="C377" s="434" t="str">
        <f t="shared" si="40"/>
        <v>(土)</v>
      </c>
      <c r="D377" s="591" t="s">
        <v>406</v>
      </c>
      <c r="E377" s="537" t="s">
        <v>24</v>
      </c>
      <c r="F377" s="538">
        <v>14.9</v>
      </c>
      <c r="G377" s="307">
        <v>9.3000000000000007</v>
      </c>
      <c r="H377" s="541">
        <v>9.6999999999999993</v>
      </c>
      <c r="I377" s="540">
        <v>1.3</v>
      </c>
      <c r="J377" s="539">
        <v>1.3</v>
      </c>
      <c r="K377" s="307">
        <v>8.19</v>
      </c>
      <c r="L377" s="539">
        <v>8.07</v>
      </c>
      <c r="M377" s="540">
        <v>31.4</v>
      </c>
      <c r="N377" s="541">
        <v>31.5</v>
      </c>
      <c r="O377" s="677"/>
      <c r="P377" s="763"/>
      <c r="Q377" s="543"/>
      <c r="R377" s="544"/>
      <c r="S377" s="545"/>
      <c r="T377" s="594">
        <v>240</v>
      </c>
      <c r="U377" s="118"/>
      <c r="V377" s="373"/>
      <c r="W377" s="991"/>
      <c r="X377" s="992"/>
      <c r="Y377" s="993"/>
      <c r="Z377" s="994"/>
    </row>
    <row r="378" spans="1:26" x14ac:dyDescent="0.2">
      <c r="A378" s="1105"/>
      <c r="B378" s="1051" t="s">
        <v>238</v>
      </c>
      <c r="C378" s="1051"/>
      <c r="D378" s="508"/>
      <c r="E378" s="493">
        <f>MAX(E350:E377)</f>
        <v>78</v>
      </c>
      <c r="F378" s="509">
        <f t="shared" ref="F378:T378" si="41">IF(COUNT(F350:F377)=0,"",MAX(F350:F377))</f>
        <v>18.600000000000001</v>
      </c>
      <c r="G378" s="10">
        <f t="shared" si="41"/>
        <v>9.3000000000000007</v>
      </c>
      <c r="H378" s="218">
        <f t="shared" si="41"/>
        <v>9.6999999999999993</v>
      </c>
      <c r="I378" s="495">
        <f t="shared" si="41"/>
        <v>7.5</v>
      </c>
      <c r="J378" s="496">
        <f t="shared" si="41"/>
        <v>5.9</v>
      </c>
      <c r="K378" s="10">
        <f t="shared" si="41"/>
        <v>8.7100000000000009</v>
      </c>
      <c r="L378" s="218">
        <f t="shared" si="41"/>
        <v>8.23</v>
      </c>
      <c r="M378" s="495">
        <f t="shared" si="41"/>
        <v>31.7</v>
      </c>
      <c r="N378" s="496">
        <f t="shared" si="41"/>
        <v>31.8</v>
      </c>
      <c r="O378" s="627">
        <f t="shared" si="41"/>
        <v>120.2</v>
      </c>
      <c r="P378" s="511">
        <f t="shared" si="41"/>
        <v>130.1</v>
      </c>
      <c r="Q378" s="547">
        <f t="shared" si="41"/>
        <v>11.3</v>
      </c>
      <c r="R378" s="513">
        <f t="shared" si="41"/>
        <v>290</v>
      </c>
      <c r="S378" s="514">
        <f t="shared" si="41"/>
        <v>0.18</v>
      </c>
      <c r="T378" s="513">
        <f t="shared" si="41"/>
        <v>1630</v>
      </c>
      <c r="U378" s="81"/>
      <c r="V378" s="102" t="s">
        <v>23</v>
      </c>
      <c r="W378" s="924" t="s">
        <v>24</v>
      </c>
      <c r="X378" s="394"/>
      <c r="Y378" s="394"/>
      <c r="Z378" s="103" t="s">
        <v>24</v>
      </c>
    </row>
    <row r="379" spans="1:26" x14ac:dyDescent="0.2">
      <c r="A379" s="1105"/>
      <c r="B379" s="1052" t="s">
        <v>239</v>
      </c>
      <c r="C379" s="1052"/>
      <c r="D379" s="229"/>
      <c r="E379" s="230"/>
      <c r="F379" s="516">
        <f t="shared" ref="F379:S379" si="42">IF(COUNT(F350:F377)=0,"",MIN(F350:F377))</f>
        <v>-1.5</v>
      </c>
      <c r="G379" s="11">
        <f t="shared" si="42"/>
        <v>6.5</v>
      </c>
      <c r="H379" s="219">
        <f t="shared" si="42"/>
        <v>6.8</v>
      </c>
      <c r="I379" s="12">
        <f t="shared" si="42"/>
        <v>1.3</v>
      </c>
      <c r="J379" s="221">
        <f t="shared" si="42"/>
        <v>1.3</v>
      </c>
      <c r="K379" s="11">
        <f t="shared" si="42"/>
        <v>8.1199999999999992</v>
      </c>
      <c r="L379" s="219">
        <f t="shared" si="42"/>
        <v>8.06</v>
      </c>
      <c r="M379" s="12">
        <f t="shared" si="42"/>
        <v>30.9</v>
      </c>
      <c r="N379" s="221">
        <f t="shared" si="42"/>
        <v>31.2</v>
      </c>
      <c r="O379" s="635">
        <f t="shared" si="42"/>
        <v>108.4</v>
      </c>
      <c r="P379" s="518">
        <f t="shared" si="42"/>
        <v>125.1</v>
      </c>
      <c r="Q379" s="519">
        <f t="shared" si="42"/>
        <v>9.4</v>
      </c>
      <c r="R379" s="520">
        <f t="shared" si="42"/>
        <v>169</v>
      </c>
      <c r="S379" s="521">
        <f t="shared" si="42"/>
        <v>0.12</v>
      </c>
      <c r="T379" s="596"/>
      <c r="U379" s="81"/>
      <c r="V379" s="749" t="s">
        <v>300</v>
      </c>
      <c r="W379" s="750"/>
      <c r="X379" s="750"/>
      <c r="Y379" s="750"/>
      <c r="Z379" s="751"/>
    </row>
    <row r="380" spans="1:26" x14ac:dyDescent="0.2">
      <c r="A380" s="1105"/>
      <c r="B380" s="1052" t="s">
        <v>240</v>
      </c>
      <c r="C380" s="1052"/>
      <c r="D380" s="418"/>
      <c r="E380" s="231"/>
      <c r="F380" s="523">
        <f t="shared" ref="F380:S380" si="43">IF(COUNT(F350:F377)=0,"",AVERAGE(F350:F377))</f>
        <v>8.9666666666666668</v>
      </c>
      <c r="G380" s="307">
        <f t="shared" si="43"/>
        <v>7.3928571428571415</v>
      </c>
      <c r="H380" s="539">
        <f t="shared" si="43"/>
        <v>7.6785714285714262</v>
      </c>
      <c r="I380" s="540">
        <f t="shared" si="43"/>
        <v>2.9857142857142853</v>
      </c>
      <c r="J380" s="541">
        <f t="shared" si="43"/>
        <v>2.7642857142857138</v>
      </c>
      <c r="K380" s="307">
        <f t="shared" si="43"/>
        <v>8.4439285714285717</v>
      </c>
      <c r="L380" s="539">
        <f t="shared" si="43"/>
        <v>8.161428571428571</v>
      </c>
      <c r="M380" s="540">
        <f t="shared" si="43"/>
        <v>31.31428571428571</v>
      </c>
      <c r="N380" s="541">
        <f t="shared" si="43"/>
        <v>31.50714285714286</v>
      </c>
      <c r="O380" s="677">
        <f t="shared" si="43"/>
        <v>117.60555555555554</v>
      </c>
      <c r="P380" s="763">
        <f t="shared" si="43"/>
        <v>127.37777777777774</v>
      </c>
      <c r="Q380" s="519">
        <f t="shared" si="43"/>
        <v>9.9833333333333325</v>
      </c>
      <c r="R380" s="524">
        <f t="shared" si="43"/>
        <v>217.44444444444446</v>
      </c>
      <c r="S380" s="521">
        <f t="shared" si="43"/>
        <v>0.15611111111111109</v>
      </c>
      <c r="T380" s="597"/>
      <c r="U380" s="81"/>
      <c r="V380" s="749" t="s">
        <v>334</v>
      </c>
      <c r="W380" s="750"/>
      <c r="X380" s="750"/>
      <c r="Y380" s="750"/>
      <c r="Z380" s="751"/>
    </row>
    <row r="381" spans="1:26" x14ac:dyDescent="0.2">
      <c r="A381" s="1106"/>
      <c r="B381" s="1053" t="s">
        <v>241</v>
      </c>
      <c r="C381" s="1053"/>
      <c r="D381" s="396"/>
      <c r="E381" s="526">
        <f>SUM(E350:E377)</f>
        <v>103.5</v>
      </c>
      <c r="F381" s="232"/>
      <c r="G381" s="232"/>
      <c r="H381" s="390"/>
      <c r="I381" s="232"/>
      <c r="J381" s="390"/>
      <c r="K381" s="529"/>
      <c r="L381" s="598"/>
      <c r="M381" s="553"/>
      <c r="N381" s="554"/>
      <c r="O381" s="532"/>
      <c r="P381" s="533"/>
      <c r="Q381" s="599"/>
      <c r="R381" s="234"/>
      <c r="S381" s="235"/>
      <c r="T381" s="762">
        <f>SUM(T350:T377)</f>
        <v>22100</v>
      </c>
      <c r="U381" s="81"/>
      <c r="V381" s="755"/>
      <c r="W381" s="922"/>
      <c r="X381" s="756"/>
      <c r="Y381" s="756"/>
      <c r="Z381" s="757"/>
    </row>
    <row r="382" spans="1:26" ht="13.5" customHeight="1" x14ac:dyDescent="0.2">
      <c r="A382" s="1058" t="s">
        <v>250</v>
      </c>
      <c r="B382" s="329">
        <f>南八幡!B382</f>
        <v>46082</v>
      </c>
      <c r="C382" s="433" t="str">
        <f>IF(B382="","",IF(WEEKDAY(B382)=1,"(日)",IF(WEEKDAY(B382)=2,"(月)",IF(WEEKDAY(B382)=3,"(火)",IF(WEEKDAY(B382)=4,"(水)",IF(WEEKDAY(B382)=5,"(木)",IF(WEEKDAY(B382)=6,"(金)","(土)")))))))</f>
        <v>(日)</v>
      </c>
      <c r="D382" s="492" t="s">
        <v>405</v>
      </c>
      <c r="E382" s="493" t="s">
        <v>24</v>
      </c>
      <c r="F382" s="494">
        <v>12.6</v>
      </c>
      <c r="G382" s="10">
        <v>9.5</v>
      </c>
      <c r="H382" s="218">
        <v>9.8000000000000007</v>
      </c>
      <c r="I382" s="495">
        <v>1.6</v>
      </c>
      <c r="J382" s="496">
        <v>1.4</v>
      </c>
      <c r="K382" s="10">
        <v>8.14</v>
      </c>
      <c r="L382" s="218">
        <v>8.09</v>
      </c>
      <c r="M382" s="495">
        <v>31.2</v>
      </c>
      <c r="N382" s="496">
        <v>31.3</v>
      </c>
      <c r="O382" s="627" t="s">
        <v>24</v>
      </c>
      <c r="P382" s="511" t="s">
        <v>24</v>
      </c>
      <c r="Q382" s="547" t="s">
        <v>24</v>
      </c>
      <c r="R382" s="501" t="s">
        <v>24</v>
      </c>
      <c r="S382" s="559" t="s">
        <v>24</v>
      </c>
      <c r="T382" s="501"/>
      <c r="U382" s="81"/>
      <c r="V382" s="340" t="s">
        <v>284</v>
      </c>
      <c r="W382" s="344"/>
      <c r="X382" s="342">
        <v>46086</v>
      </c>
      <c r="Y382" s="347"/>
      <c r="Z382" s="348"/>
    </row>
    <row r="383" spans="1:26" x14ac:dyDescent="0.2">
      <c r="A383" s="1059"/>
      <c r="B383" s="391">
        <f>南八幡!B383</f>
        <v>46083</v>
      </c>
      <c r="C383" s="434" t="str">
        <f t="shared" ref="C383:C412" si="44">IF(B383="","",IF(WEEKDAY(B383)=1,"(日)",IF(WEEKDAY(B383)=2,"(月)",IF(WEEKDAY(B383)=3,"(火)",IF(WEEKDAY(B383)=4,"(水)",IF(WEEKDAY(B383)=5,"(木)",IF(WEEKDAY(B383)=6,"(金)","(土)")))))))</f>
        <v>(月)</v>
      </c>
      <c r="D383" s="502" t="s">
        <v>406</v>
      </c>
      <c r="E383" s="503" t="s">
        <v>24</v>
      </c>
      <c r="F383" s="504">
        <v>11.6</v>
      </c>
      <c r="G383" s="11">
        <v>9.8000000000000007</v>
      </c>
      <c r="H383" s="219">
        <v>9.9</v>
      </c>
      <c r="I383" s="12">
        <v>1.5</v>
      </c>
      <c r="J383" s="221">
        <v>1.3</v>
      </c>
      <c r="K383" s="11">
        <v>8.09</v>
      </c>
      <c r="L383" s="219">
        <v>8.02</v>
      </c>
      <c r="M383" s="12">
        <v>31.1</v>
      </c>
      <c r="N383" s="221">
        <v>31.2</v>
      </c>
      <c r="O383" s="635">
        <v>120.2</v>
      </c>
      <c r="P383" s="518">
        <v>130.1</v>
      </c>
      <c r="Q383" s="561">
        <v>10.1</v>
      </c>
      <c r="R383" s="507">
        <v>233</v>
      </c>
      <c r="S383" s="562">
        <v>0.16</v>
      </c>
      <c r="T383" s="507"/>
      <c r="U383" s="81"/>
      <c r="V383" s="345" t="s">
        <v>2</v>
      </c>
      <c r="W383" s="346" t="s">
        <v>303</v>
      </c>
      <c r="X383" s="357">
        <v>10.5</v>
      </c>
      <c r="Y383" s="357"/>
      <c r="Z383" s="350"/>
    </row>
    <row r="384" spans="1:26" x14ac:dyDescent="0.2">
      <c r="A384" s="1059"/>
      <c r="B384" s="391">
        <f>南八幡!B384</f>
        <v>46084</v>
      </c>
      <c r="C384" s="434" t="str">
        <f t="shared" si="44"/>
        <v>(火)</v>
      </c>
      <c r="D384" s="502" t="s">
        <v>404</v>
      </c>
      <c r="E384" s="503">
        <v>18.5</v>
      </c>
      <c r="F384" s="504">
        <v>8.9</v>
      </c>
      <c r="G384" s="11">
        <v>9.8000000000000007</v>
      </c>
      <c r="H384" s="219">
        <v>10</v>
      </c>
      <c r="I384" s="12">
        <v>1.3</v>
      </c>
      <c r="J384" s="221">
        <v>1.1000000000000001</v>
      </c>
      <c r="K384" s="11">
        <v>8.07</v>
      </c>
      <c r="L384" s="219">
        <v>8.01</v>
      </c>
      <c r="M384" s="12">
        <v>31.1</v>
      </c>
      <c r="N384" s="221">
        <v>31.1</v>
      </c>
      <c r="O384" s="635">
        <v>119.6</v>
      </c>
      <c r="P384" s="518">
        <v>125.1</v>
      </c>
      <c r="Q384" s="561">
        <v>10</v>
      </c>
      <c r="R384" s="507">
        <v>236</v>
      </c>
      <c r="S384" s="562">
        <v>0.15</v>
      </c>
      <c r="T384" s="507"/>
      <c r="U384" s="81"/>
      <c r="V384" s="4" t="s">
        <v>19</v>
      </c>
      <c r="W384" s="5" t="s">
        <v>20</v>
      </c>
      <c r="X384" s="40" t="s">
        <v>21</v>
      </c>
      <c r="Y384" s="241" t="s">
        <v>22</v>
      </c>
      <c r="Z384" s="238" t="s">
        <v>276</v>
      </c>
    </row>
    <row r="385" spans="1:26" x14ac:dyDescent="0.2">
      <c r="A385" s="1059"/>
      <c r="B385" s="391">
        <f>南八幡!B385</f>
        <v>46085</v>
      </c>
      <c r="C385" s="434" t="str">
        <f t="shared" si="44"/>
        <v>(水)</v>
      </c>
      <c r="D385" s="502" t="s">
        <v>406</v>
      </c>
      <c r="E385" s="503">
        <v>33</v>
      </c>
      <c r="F385" s="504">
        <v>8.5</v>
      </c>
      <c r="G385" s="11">
        <v>9.9</v>
      </c>
      <c r="H385" s="219">
        <v>10.1</v>
      </c>
      <c r="I385" s="12">
        <v>1.6</v>
      </c>
      <c r="J385" s="221">
        <v>1.2</v>
      </c>
      <c r="K385" s="11">
        <v>8.0299999999999994</v>
      </c>
      <c r="L385" s="219">
        <v>7.98</v>
      </c>
      <c r="M385" s="12">
        <v>31.1</v>
      </c>
      <c r="N385" s="221">
        <v>31.1</v>
      </c>
      <c r="O385" s="635">
        <v>119.8</v>
      </c>
      <c r="P385" s="518">
        <v>122.9</v>
      </c>
      <c r="Q385" s="561">
        <v>10</v>
      </c>
      <c r="R385" s="507">
        <v>239</v>
      </c>
      <c r="S385" s="562">
        <v>0.16</v>
      </c>
      <c r="T385" s="507"/>
      <c r="U385" s="81"/>
      <c r="V385" s="2" t="s">
        <v>182</v>
      </c>
      <c r="W385" s="398" t="s">
        <v>11</v>
      </c>
      <c r="X385" s="299">
        <v>9.9</v>
      </c>
      <c r="Y385" s="242">
        <v>10.1</v>
      </c>
      <c r="Z385" s="275">
        <v>9.5</v>
      </c>
    </row>
    <row r="386" spans="1:26" x14ac:dyDescent="0.2">
      <c r="A386" s="1059"/>
      <c r="B386" s="391">
        <f>南八幡!B386</f>
        <v>46086</v>
      </c>
      <c r="C386" s="434" t="str">
        <f t="shared" si="44"/>
        <v>(木)</v>
      </c>
      <c r="D386" s="502" t="s">
        <v>405</v>
      </c>
      <c r="E386" s="503" t="s">
        <v>24</v>
      </c>
      <c r="F386" s="504">
        <v>10.5</v>
      </c>
      <c r="G386" s="11">
        <v>9.9</v>
      </c>
      <c r="H386" s="219">
        <v>10.1</v>
      </c>
      <c r="I386" s="12">
        <v>1.1000000000000001</v>
      </c>
      <c r="J386" s="221">
        <v>1</v>
      </c>
      <c r="K386" s="11">
        <v>8.0399999999999991</v>
      </c>
      <c r="L386" s="219">
        <v>7.99</v>
      </c>
      <c r="M386" s="12">
        <v>30.8</v>
      </c>
      <c r="N386" s="221">
        <v>30.8</v>
      </c>
      <c r="O386" s="635">
        <v>119.6</v>
      </c>
      <c r="P386" s="518">
        <v>121.7</v>
      </c>
      <c r="Q386" s="561">
        <v>9.9</v>
      </c>
      <c r="R386" s="507">
        <v>242</v>
      </c>
      <c r="S386" s="562">
        <v>0.16</v>
      </c>
      <c r="T386" s="507"/>
      <c r="U386" s="81"/>
      <c r="V386" s="3" t="s">
        <v>183</v>
      </c>
      <c r="W386" s="921" t="s">
        <v>184</v>
      </c>
      <c r="X386" s="300">
        <v>1.1000000000000001</v>
      </c>
      <c r="Y386" s="243">
        <v>1</v>
      </c>
      <c r="Z386" s="249">
        <v>11.9</v>
      </c>
    </row>
    <row r="387" spans="1:26" x14ac:dyDescent="0.2">
      <c r="A387" s="1059"/>
      <c r="B387" s="391">
        <f>南八幡!B387</f>
        <v>46087</v>
      </c>
      <c r="C387" s="434" t="str">
        <f t="shared" si="44"/>
        <v>(金)</v>
      </c>
      <c r="D387" s="502" t="s">
        <v>406</v>
      </c>
      <c r="E387" s="503" t="s">
        <v>24</v>
      </c>
      <c r="F387" s="504">
        <v>9.5</v>
      </c>
      <c r="G387" s="11">
        <v>10.1</v>
      </c>
      <c r="H387" s="219">
        <v>10.199999999999999</v>
      </c>
      <c r="I387" s="12">
        <v>1.5</v>
      </c>
      <c r="J387" s="221">
        <v>1.1000000000000001</v>
      </c>
      <c r="K387" s="11">
        <v>8.01</v>
      </c>
      <c r="L387" s="219">
        <v>7.93</v>
      </c>
      <c r="M387" s="12">
        <v>30.2</v>
      </c>
      <c r="N387" s="221">
        <v>30.3</v>
      </c>
      <c r="O387" s="635">
        <v>118.1</v>
      </c>
      <c r="P387" s="518">
        <v>122.5</v>
      </c>
      <c r="Q387" s="561">
        <v>9.5</v>
      </c>
      <c r="R387" s="507">
        <v>189</v>
      </c>
      <c r="S387" s="562">
        <v>0.18</v>
      </c>
      <c r="T387" s="507"/>
      <c r="U387" s="81"/>
      <c r="V387" s="3" t="s">
        <v>12</v>
      </c>
      <c r="W387" s="921"/>
      <c r="X387" s="300">
        <v>8.0399999999999991</v>
      </c>
      <c r="Y387" s="243">
        <v>7.99</v>
      </c>
      <c r="Z387" s="249">
        <v>7.89</v>
      </c>
    </row>
    <row r="388" spans="1:26" x14ac:dyDescent="0.2">
      <c r="A388" s="1059"/>
      <c r="B388" s="391">
        <f>南八幡!B388</f>
        <v>46088</v>
      </c>
      <c r="C388" s="434" t="str">
        <f t="shared" si="44"/>
        <v>(土)</v>
      </c>
      <c r="D388" s="502" t="s">
        <v>405</v>
      </c>
      <c r="E388" s="503">
        <v>0.5</v>
      </c>
      <c r="F388" s="504">
        <v>14.6</v>
      </c>
      <c r="G388" s="11">
        <v>10.1</v>
      </c>
      <c r="H388" s="219">
        <v>10.4</v>
      </c>
      <c r="I388" s="12">
        <v>1.5</v>
      </c>
      <c r="J388" s="221">
        <v>1.2</v>
      </c>
      <c r="K388" s="11">
        <v>7.98</v>
      </c>
      <c r="L388" s="219">
        <v>7.91</v>
      </c>
      <c r="M388" s="12">
        <v>30.5</v>
      </c>
      <c r="N388" s="221">
        <v>30.5</v>
      </c>
      <c r="O388" s="635" t="s">
        <v>24</v>
      </c>
      <c r="P388" s="518" t="s">
        <v>24</v>
      </c>
      <c r="Q388" s="561" t="s">
        <v>24</v>
      </c>
      <c r="R388" s="507" t="s">
        <v>24</v>
      </c>
      <c r="S388" s="562" t="s">
        <v>24</v>
      </c>
      <c r="T388" s="507"/>
      <c r="U388" s="81"/>
      <c r="V388" s="3" t="s">
        <v>185</v>
      </c>
      <c r="W388" s="921" t="s">
        <v>13</v>
      </c>
      <c r="X388" s="300">
        <v>30.8</v>
      </c>
      <c r="Y388" s="243">
        <v>30.8</v>
      </c>
      <c r="Z388" s="249">
        <v>21.6</v>
      </c>
    </row>
    <row r="389" spans="1:26" x14ac:dyDescent="0.2">
      <c r="A389" s="1059"/>
      <c r="B389" s="391">
        <f>南八幡!B389</f>
        <v>46089</v>
      </c>
      <c r="C389" s="434" t="str">
        <f t="shared" si="44"/>
        <v>(日)</v>
      </c>
      <c r="D389" s="502" t="s">
        <v>405</v>
      </c>
      <c r="E389" s="503" t="s">
        <v>24</v>
      </c>
      <c r="F389" s="504">
        <v>7.9</v>
      </c>
      <c r="G389" s="11">
        <v>10.1</v>
      </c>
      <c r="H389" s="219">
        <v>10.199999999999999</v>
      </c>
      <c r="I389" s="12">
        <v>1.7</v>
      </c>
      <c r="J389" s="221">
        <v>1.4</v>
      </c>
      <c r="K389" s="11">
        <v>7.93</v>
      </c>
      <c r="L389" s="219">
        <v>7.9</v>
      </c>
      <c r="M389" s="12">
        <v>30.5</v>
      </c>
      <c r="N389" s="221">
        <v>30.5</v>
      </c>
      <c r="O389" s="635" t="s">
        <v>24</v>
      </c>
      <c r="P389" s="518" t="s">
        <v>24</v>
      </c>
      <c r="Q389" s="561" t="s">
        <v>24</v>
      </c>
      <c r="R389" s="507" t="s">
        <v>24</v>
      </c>
      <c r="S389" s="562" t="s">
        <v>24</v>
      </c>
      <c r="T389" s="507"/>
      <c r="U389" s="81"/>
      <c r="V389" s="3" t="s">
        <v>186</v>
      </c>
      <c r="W389" s="921" t="s">
        <v>311</v>
      </c>
      <c r="X389" s="278">
        <v>116.4</v>
      </c>
      <c r="Y389" s="244">
        <v>119.6</v>
      </c>
      <c r="Z389" s="253">
        <v>134.30000000000001</v>
      </c>
    </row>
    <row r="390" spans="1:26" x14ac:dyDescent="0.2">
      <c r="A390" s="1059"/>
      <c r="B390" s="391">
        <f>南八幡!B390</f>
        <v>46090</v>
      </c>
      <c r="C390" s="434" t="str">
        <f t="shared" si="44"/>
        <v>(月)</v>
      </c>
      <c r="D390" s="502" t="s">
        <v>406</v>
      </c>
      <c r="E390" s="503" t="s">
        <v>24</v>
      </c>
      <c r="F390" s="504">
        <v>8.1999999999999993</v>
      </c>
      <c r="G390" s="11">
        <v>10.199999999999999</v>
      </c>
      <c r="H390" s="219">
        <v>10.4</v>
      </c>
      <c r="I390" s="12">
        <v>1.5</v>
      </c>
      <c r="J390" s="221">
        <v>1</v>
      </c>
      <c r="K390" s="11">
        <v>7.99</v>
      </c>
      <c r="L390" s="219">
        <v>7.91</v>
      </c>
      <c r="M390" s="12">
        <v>30.2</v>
      </c>
      <c r="N390" s="221">
        <v>30.2</v>
      </c>
      <c r="O390" s="635">
        <v>116.1</v>
      </c>
      <c r="P390" s="518">
        <v>123.5</v>
      </c>
      <c r="Q390" s="561">
        <v>9.3000000000000007</v>
      </c>
      <c r="R390" s="507">
        <v>205</v>
      </c>
      <c r="S390" s="562">
        <v>0.17</v>
      </c>
      <c r="T390" s="507"/>
      <c r="U390" s="81"/>
      <c r="V390" s="3" t="s">
        <v>187</v>
      </c>
      <c r="W390" s="921" t="s">
        <v>311</v>
      </c>
      <c r="X390" s="278">
        <v>125.1</v>
      </c>
      <c r="Y390" s="244">
        <v>121.7</v>
      </c>
      <c r="Z390" s="253">
        <v>140.30000000000001</v>
      </c>
    </row>
    <row r="391" spans="1:26" x14ac:dyDescent="0.2">
      <c r="A391" s="1059"/>
      <c r="B391" s="391">
        <f>南八幡!B391</f>
        <v>46091</v>
      </c>
      <c r="C391" s="434" t="str">
        <f t="shared" si="44"/>
        <v>(火)</v>
      </c>
      <c r="D391" s="502" t="s">
        <v>406</v>
      </c>
      <c r="E391" s="503" t="s">
        <v>24</v>
      </c>
      <c r="F391" s="504">
        <v>4.5999999999999996</v>
      </c>
      <c r="G391" s="11">
        <v>10.199999999999999</v>
      </c>
      <c r="H391" s="219">
        <v>10.3</v>
      </c>
      <c r="I391" s="12">
        <v>1.7</v>
      </c>
      <c r="J391" s="221">
        <v>1.1000000000000001</v>
      </c>
      <c r="K391" s="11">
        <v>7.95</v>
      </c>
      <c r="L391" s="219">
        <v>7.91</v>
      </c>
      <c r="M391" s="12">
        <v>30.3</v>
      </c>
      <c r="N391" s="221">
        <v>30.3</v>
      </c>
      <c r="O391" s="635">
        <v>115.9</v>
      </c>
      <c r="P391" s="518">
        <v>124.1</v>
      </c>
      <c r="Q391" s="561">
        <v>9.1999999999999993</v>
      </c>
      <c r="R391" s="507">
        <v>194</v>
      </c>
      <c r="S391" s="562">
        <v>0.18</v>
      </c>
      <c r="T391" s="507"/>
      <c r="U391" s="81"/>
      <c r="V391" s="3" t="s">
        <v>188</v>
      </c>
      <c r="W391" s="921" t="s">
        <v>311</v>
      </c>
      <c r="X391" s="247">
        <v>84.2</v>
      </c>
      <c r="Y391" s="244">
        <v>85.4</v>
      </c>
      <c r="Z391" s="253">
        <v>94</v>
      </c>
    </row>
    <row r="392" spans="1:26" x14ac:dyDescent="0.2">
      <c r="A392" s="1059"/>
      <c r="B392" s="391">
        <f>南八幡!B392</f>
        <v>46092</v>
      </c>
      <c r="C392" s="434" t="str">
        <f t="shared" si="44"/>
        <v>(水)</v>
      </c>
      <c r="D392" s="502" t="s">
        <v>405</v>
      </c>
      <c r="E392" s="503" t="s">
        <v>24</v>
      </c>
      <c r="F392" s="504">
        <v>8.1999999999999993</v>
      </c>
      <c r="G392" s="11">
        <v>10.1</v>
      </c>
      <c r="H392" s="219">
        <v>10.3</v>
      </c>
      <c r="I392" s="12">
        <v>1.2</v>
      </c>
      <c r="J392" s="221">
        <v>1</v>
      </c>
      <c r="K392" s="11">
        <v>7.98</v>
      </c>
      <c r="L392" s="219">
        <v>7.89</v>
      </c>
      <c r="M392" s="12">
        <v>30.1</v>
      </c>
      <c r="N392" s="221">
        <v>30.1</v>
      </c>
      <c r="O392" s="635">
        <v>113.6</v>
      </c>
      <c r="P392" s="518">
        <v>125.7</v>
      </c>
      <c r="Q392" s="561">
        <v>9.3000000000000007</v>
      </c>
      <c r="R392" s="507">
        <v>200</v>
      </c>
      <c r="S392" s="562">
        <v>0.17</v>
      </c>
      <c r="T392" s="507"/>
      <c r="U392" s="81"/>
      <c r="V392" s="3" t="s">
        <v>189</v>
      </c>
      <c r="W392" s="921" t="s">
        <v>311</v>
      </c>
      <c r="X392" s="247">
        <v>40.9</v>
      </c>
      <c r="Y392" s="244">
        <v>36.299999999999997</v>
      </c>
      <c r="Z392" s="253">
        <v>46.3</v>
      </c>
    </row>
    <row r="393" spans="1:26" x14ac:dyDescent="0.2">
      <c r="A393" s="1059"/>
      <c r="B393" s="391">
        <f>南八幡!B393</f>
        <v>46093</v>
      </c>
      <c r="C393" s="434" t="str">
        <f t="shared" si="44"/>
        <v>(木)</v>
      </c>
      <c r="D393" s="502" t="s">
        <v>405</v>
      </c>
      <c r="E393" s="503" t="s">
        <v>24</v>
      </c>
      <c r="F393" s="504">
        <v>7.9</v>
      </c>
      <c r="G393" s="11">
        <v>10.1</v>
      </c>
      <c r="H393" s="219">
        <v>10.3</v>
      </c>
      <c r="I393" s="12">
        <v>1.4</v>
      </c>
      <c r="J393" s="221">
        <v>1.7</v>
      </c>
      <c r="K393" s="11">
        <v>7.95</v>
      </c>
      <c r="L393" s="219">
        <v>7.93</v>
      </c>
      <c r="M393" s="12">
        <v>30.2</v>
      </c>
      <c r="N393" s="221">
        <v>30.2</v>
      </c>
      <c r="O393" s="635">
        <v>114.2</v>
      </c>
      <c r="P393" s="518">
        <v>122.7</v>
      </c>
      <c r="Q393" s="561">
        <v>9.3000000000000007</v>
      </c>
      <c r="R393" s="507">
        <v>202</v>
      </c>
      <c r="S393" s="562">
        <v>0.13</v>
      </c>
      <c r="T393" s="507"/>
      <c r="U393" s="81"/>
      <c r="V393" s="3" t="s">
        <v>190</v>
      </c>
      <c r="W393" s="921" t="s">
        <v>311</v>
      </c>
      <c r="X393" s="247">
        <v>9.6999999999999993</v>
      </c>
      <c r="Y393" s="245">
        <v>9.9</v>
      </c>
      <c r="Z393" s="276">
        <v>7.3</v>
      </c>
    </row>
    <row r="394" spans="1:26" x14ac:dyDescent="0.2">
      <c r="A394" s="1059"/>
      <c r="B394" s="391">
        <f>南八幡!B394</f>
        <v>46094</v>
      </c>
      <c r="C394" s="434" t="str">
        <f t="shared" si="44"/>
        <v>(金)</v>
      </c>
      <c r="D394" s="502" t="s">
        <v>406</v>
      </c>
      <c r="E394" s="503" t="s">
        <v>24</v>
      </c>
      <c r="F394" s="504">
        <v>7</v>
      </c>
      <c r="G394" s="11">
        <v>10.199999999999999</v>
      </c>
      <c r="H394" s="219">
        <v>10.3</v>
      </c>
      <c r="I394" s="12">
        <v>1.4</v>
      </c>
      <c r="J394" s="221">
        <v>1.7</v>
      </c>
      <c r="K394" s="11">
        <v>7.94</v>
      </c>
      <c r="L394" s="219">
        <v>7.94</v>
      </c>
      <c r="M394" s="12">
        <v>30.1</v>
      </c>
      <c r="N394" s="221">
        <v>30.2</v>
      </c>
      <c r="O394" s="635">
        <v>112.9</v>
      </c>
      <c r="P394" s="518">
        <v>122.5</v>
      </c>
      <c r="Q394" s="561">
        <v>9.1999999999999993</v>
      </c>
      <c r="R394" s="507">
        <v>183</v>
      </c>
      <c r="S394" s="562">
        <v>0.15</v>
      </c>
      <c r="T394" s="507"/>
      <c r="U394" s="81"/>
      <c r="V394" s="3" t="s">
        <v>191</v>
      </c>
      <c r="W394" s="921" t="s">
        <v>311</v>
      </c>
      <c r="X394" s="247">
        <v>233</v>
      </c>
      <c r="Y394" s="246">
        <v>242</v>
      </c>
      <c r="Z394" s="277">
        <v>182</v>
      </c>
    </row>
    <row r="395" spans="1:26" x14ac:dyDescent="0.2">
      <c r="A395" s="1059"/>
      <c r="B395" s="391">
        <f>南八幡!B395</f>
        <v>46095</v>
      </c>
      <c r="C395" s="434" t="str">
        <f t="shared" si="44"/>
        <v>(土)</v>
      </c>
      <c r="D395" s="502" t="s">
        <v>405</v>
      </c>
      <c r="E395" s="503" t="s">
        <v>24</v>
      </c>
      <c r="F395" s="504">
        <v>10.8</v>
      </c>
      <c r="G395" s="11">
        <v>10.1</v>
      </c>
      <c r="H395" s="219">
        <v>10.3</v>
      </c>
      <c r="I395" s="12">
        <v>1.5</v>
      </c>
      <c r="J395" s="221">
        <v>1.5</v>
      </c>
      <c r="K395" s="11">
        <v>7.93</v>
      </c>
      <c r="L395" s="219">
        <v>7.96</v>
      </c>
      <c r="M395" s="12">
        <v>30</v>
      </c>
      <c r="N395" s="221">
        <v>30</v>
      </c>
      <c r="O395" s="635" t="s">
        <v>489</v>
      </c>
      <c r="P395" s="518" t="s">
        <v>489</v>
      </c>
      <c r="Q395" s="561" t="s">
        <v>489</v>
      </c>
      <c r="R395" s="507" t="s">
        <v>489</v>
      </c>
      <c r="S395" s="562" t="s">
        <v>489</v>
      </c>
      <c r="T395" s="507"/>
      <c r="U395" s="81"/>
      <c r="V395" s="3" t="s">
        <v>192</v>
      </c>
      <c r="W395" s="921" t="s">
        <v>311</v>
      </c>
      <c r="X395" s="247">
        <v>0.17</v>
      </c>
      <c r="Y395" s="14">
        <v>0.16</v>
      </c>
      <c r="Z395" s="251">
        <v>0.8</v>
      </c>
    </row>
    <row r="396" spans="1:26" x14ac:dyDescent="0.2">
      <c r="A396" s="1059"/>
      <c r="B396" s="391">
        <f>南八幡!B396</f>
        <v>46096</v>
      </c>
      <c r="C396" s="434" t="str">
        <f t="shared" si="44"/>
        <v>(日)</v>
      </c>
      <c r="D396" s="502" t="s">
        <v>405</v>
      </c>
      <c r="E396" s="503" t="s">
        <v>24</v>
      </c>
      <c r="F396" s="504">
        <v>11.1</v>
      </c>
      <c r="G396" s="11">
        <v>10.1</v>
      </c>
      <c r="H396" s="219">
        <v>10.5</v>
      </c>
      <c r="I396" s="12">
        <v>1.4</v>
      </c>
      <c r="J396" s="221">
        <v>1.5</v>
      </c>
      <c r="K396" s="11">
        <v>7.96</v>
      </c>
      <c r="L396" s="219">
        <v>7.94</v>
      </c>
      <c r="M396" s="12">
        <v>30</v>
      </c>
      <c r="N396" s="221">
        <v>30.1</v>
      </c>
      <c r="O396" s="635" t="s">
        <v>24</v>
      </c>
      <c r="P396" s="518" t="s">
        <v>489</v>
      </c>
      <c r="Q396" s="561" t="s">
        <v>489</v>
      </c>
      <c r="R396" s="507" t="s">
        <v>489</v>
      </c>
      <c r="S396" s="562" t="s">
        <v>489</v>
      </c>
      <c r="T396" s="507"/>
      <c r="U396" s="81"/>
      <c r="V396" s="3" t="s">
        <v>14</v>
      </c>
      <c r="W396" s="921" t="s">
        <v>311</v>
      </c>
      <c r="X396" s="247">
        <v>3.1</v>
      </c>
      <c r="Y396" s="248">
        <v>3.1</v>
      </c>
      <c r="Z396" s="249">
        <v>5.9</v>
      </c>
    </row>
    <row r="397" spans="1:26" x14ac:dyDescent="0.2">
      <c r="A397" s="1059"/>
      <c r="B397" s="391">
        <f>南八幡!B397</f>
        <v>46097</v>
      </c>
      <c r="C397" s="434" t="str">
        <f t="shared" si="44"/>
        <v>(月)</v>
      </c>
      <c r="D397" s="502" t="s">
        <v>406</v>
      </c>
      <c r="E397" s="503" t="s">
        <v>24</v>
      </c>
      <c r="F397" s="504">
        <v>8.9</v>
      </c>
      <c r="G397" s="11">
        <v>10.199999999999999</v>
      </c>
      <c r="H397" s="219">
        <v>10.4</v>
      </c>
      <c r="I397" s="12">
        <v>1.4</v>
      </c>
      <c r="J397" s="221">
        <v>1.4</v>
      </c>
      <c r="K397" s="11">
        <v>7.94</v>
      </c>
      <c r="L397" s="219">
        <v>7.92</v>
      </c>
      <c r="M397" s="12">
        <v>30.1</v>
      </c>
      <c r="N397" s="221">
        <v>30</v>
      </c>
      <c r="O397" s="635">
        <v>113.4</v>
      </c>
      <c r="P397" s="518">
        <v>120.9</v>
      </c>
      <c r="Q397" s="561">
        <v>9.1</v>
      </c>
      <c r="R397" s="507">
        <v>187</v>
      </c>
      <c r="S397" s="562">
        <v>0.15</v>
      </c>
      <c r="T397" s="507"/>
      <c r="U397" s="81"/>
      <c r="V397" s="3" t="s">
        <v>15</v>
      </c>
      <c r="W397" s="921" t="s">
        <v>311</v>
      </c>
      <c r="X397" s="273">
        <v>1.8</v>
      </c>
      <c r="Y397" s="248">
        <v>1.4</v>
      </c>
      <c r="Z397" s="249">
        <v>2</v>
      </c>
    </row>
    <row r="398" spans="1:26" x14ac:dyDescent="0.2">
      <c r="A398" s="1059"/>
      <c r="B398" s="391">
        <f>南八幡!B398</f>
        <v>46098</v>
      </c>
      <c r="C398" s="434" t="str">
        <f t="shared" si="44"/>
        <v>(火)</v>
      </c>
      <c r="D398" s="502" t="s">
        <v>406</v>
      </c>
      <c r="E398" s="503" t="s">
        <v>24</v>
      </c>
      <c r="F398" s="504">
        <v>10.3</v>
      </c>
      <c r="G398" s="11">
        <v>10.3</v>
      </c>
      <c r="H398" s="219">
        <v>10.5</v>
      </c>
      <c r="I398" s="12">
        <v>1.4</v>
      </c>
      <c r="J398" s="221">
        <v>1.4</v>
      </c>
      <c r="K398" s="11">
        <v>7.92</v>
      </c>
      <c r="L398" s="219">
        <v>7.9</v>
      </c>
      <c r="M398" s="12">
        <v>30</v>
      </c>
      <c r="N398" s="221">
        <v>30</v>
      </c>
      <c r="O398" s="635">
        <v>113.8</v>
      </c>
      <c r="P398" s="518">
        <v>121.5</v>
      </c>
      <c r="Q398" s="561">
        <v>9.1</v>
      </c>
      <c r="R398" s="507">
        <v>186</v>
      </c>
      <c r="S398" s="562">
        <v>0.14000000000000001</v>
      </c>
      <c r="T398" s="507"/>
      <c r="U398" s="81"/>
      <c r="V398" s="3" t="s">
        <v>193</v>
      </c>
      <c r="W398" s="921" t="s">
        <v>311</v>
      </c>
      <c r="X398" s="247">
        <v>9.6999999999999993</v>
      </c>
      <c r="Y398" s="248">
        <v>10.1</v>
      </c>
      <c r="Z398" s="249">
        <v>11.1</v>
      </c>
    </row>
    <row r="399" spans="1:26" x14ac:dyDescent="0.2">
      <c r="A399" s="1059"/>
      <c r="B399" s="391">
        <f>南八幡!B399</f>
        <v>46099</v>
      </c>
      <c r="C399" s="434" t="str">
        <f t="shared" si="44"/>
        <v>(水)</v>
      </c>
      <c r="D399" s="502" t="s">
        <v>406</v>
      </c>
      <c r="E399" s="503" t="s">
        <v>24</v>
      </c>
      <c r="F399" s="504">
        <v>14.1</v>
      </c>
      <c r="G399" s="11">
        <v>10.4</v>
      </c>
      <c r="H399" s="219">
        <v>10.6</v>
      </c>
      <c r="I399" s="12">
        <v>1.4</v>
      </c>
      <c r="J399" s="221">
        <v>1.4</v>
      </c>
      <c r="K399" s="11">
        <v>7.91</v>
      </c>
      <c r="L399" s="219">
        <v>7.89</v>
      </c>
      <c r="M399" s="12">
        <v>29.9</v>
      </c>
      <c r="N399" s="221">
        <v>29.8</v>
      </c>
      <c r="O399" s="635">
        <v>113.6</v>
      </c>
      <c r="P399" s="518">
        <v>120.5</v>
      </c>
      <c r="Q399" s="561">
        <v>9.1999999999999993</v>
      </c>
      <c r="R399" s="507">
        <v>162</v>
      </c>
      <c r="S399" s="562">
        <v>0.14000000000000001</v>
      </c>
      <c r="T399" s="507"/>
      <c r="U399" s="81"/>
      <c r="V399" s="3" t="s">
        <v>194</v>
      </c>
      <c r="W399" s="921" t="s">
        <v>311</v>
      </c>
      <c r="X399" s="263">
        <v>2.1999999999999999E-2</v>
      </c>
      <c r="Y399" s="250">
        <v>1.4E-2</v>
      </c>
      <c r="Z399" s="251">
        <v>7.4999999999999997E-2</v>
      </c>
    </row>
    <row r="400" spans="1:26" x14ac:dyDescent="0.2">
      <c r="A400" s="1059"/>
      <c r="B400" s="391">
        <f>南八幡!B400</f>
        <v>46100</v>
      </c>
      <c r="C400" s="434" t="str">
        <f t="shared" si="44"/>
        <v>(木)</v>
      </c>
      <c r="D400" s="502" t="s">
        <v>404</v>
      </c>
      <c r="E400" s="503">
        <v>5.5</v>
      </c>
      <c r="F400" s="504">
        <v>11.6</v>
      </c>
      <c r="G400" s="11">
        <v>10.5</v>
      </c>
      <c r="H400" s="219">
        <v>10.7</v>
      </c>
      <c r="I400" s="12">
        <v>1.4</v>
      </c>
      <c r="J400" s="221">
        <v>1.4</v>
      </c>
      <c r="K400" s="11">
        <v>7.91</v>
      </c>
      <c r="L400" s="219">
        <v>7.88</v>
      </c>
      <c r="M400" s="12">
        <v>29.9</v>
      </c>
      <c r="N400" s="221">
        <v>29.8</v>
      </c>
      <c r="O400" s="635">
        <v>111.9</v>
      </c>
      <c r="P400" s="518">
        <v>120.7</v>
      </c>
      <c r="Q400" s="561">
        <v>9</v>
      </c>
      <c r="R400" s="507">
        <v>140</v>
      </c>
      <c r="S400" s="562">
        <v>0.15</v>
      </c>
      <c r="T400" s="507"/>
      <c r="U400" s="81"/>
      <c r="V400" s="3" t="s">
        <v>279</v>
      </c>
      <c r="W400" s="921" t="s">
        <v>311</v>
      </c>
      <c r="X400" s="247">
        <v>0.46</v>
      </c>
      <c r="Y400" s="250">
        <v>0.49</v>
      </c>
      <c r="Z400" s="251">
        <v>0.59</v>
      </c>
    </row>
    <row r="401" spans="1:26" x14ac:dyDescent="0.2">
      <c r="A401" s="1059"/>
      <c r="B401" s="391">
        <f>南八幡!B401</f>
        <v>46101</v>
      </c>
      <c r="C401" s="434" t="str">
        <f t="shared" si="44"/>
        <v>(金)</v>
      </c>
      <c r="D401" s="502" t="s">
        <v>406</v>
      </c>
      <c r="E401" s="503" t="s">
        <v>24</v>
      </c>
      <c r="F401" s="504">
        <v>10.6</v>
      </c>
      <c r="G401" s="11">
        <v>10.6</v>
      </c>
      <c r="H401" s="219">
        <v>10.8</v>
      </c>
      <c r="I401" s="12">
        <v>1.6</v>
      </c>
      <c r="J401" s="221">
        <v>1.4</v>
      </c>
      <c r="K401" s="11">
        <v>7.9</v>
      </c>
      <c r="L401" s="219">
        <v>7.86</v>
      </c>
      <c r="M401" s="12">
        <v>29.7</v>
      </c>
      <c r="N401" s="221">
        <v>29.8</v>
      </c>
      <c r="O401" s="635" t="s">
        <v>489</v>
      </c>
      <c r="P401" s="518" t="s">
        <v>489</v>
      </c>
      <c r="Q401" s="561" t="s">
        <v>489</v>
      </c>
      <c r="R401" s="507" t="s">
        <v>489</v>
      </c>
      <c r="S401" s="562" t="s">
        <v>489</v>
      </c>
      <c r="T401" s="507"/>
      <c r="U401" s="81"/>
      <c r="V401" s="3" t="s">
        <v>195</v>
      </c>
      <c r="W401" s="921" t="s">
        <v>311</v>
      </c>
      <c r="X401" s="263">
        <v>1.0900000000000001</v>
      </c>
      <c r="Y401" s="250">
        <v>1.08</v>
      </c>
      <c r="Z401" s="251">
        <v>1.71</v>
      </c>
    </row>
    <row r="402" spans="1:26" x14ac:dyDescent="0.2">
      <c r="A402" s="1059"/>
      <c r="B402" s="391">
        <f>南八幡!B402</f>
        <v>46102</v>
      </c>
      <c r="C402" s="434" t="str">
        <f t="shared" si="44"/>
        <v>(土)</v>
      </c>
      <c r="D402" s="502" t="s">
        <v>405</v>
      </c>
      <c r="E402" s="503" t="s">
        <v>24</v>
      </c>
      <c r="F402" s="504">
        <v>11.6</v>
      </c>
      <c r="G402" s="11">
        <v>10.8</v>
      </c>
      <c r="H402" s="219">
        <v>10.9</v>
      </c>
      <c r="I402" s="12">
        <v>1.7</v>
      </c>
      <c r="J402" s="221">
        <v>1.6</v>
      </c>
      <c r="K402" s="11">
        <v>7.93</v>
      </c>
      <c r="L402" s="219">
        <v>7.92</v>
      </c>
      <c r="M402" s="12">
        <v>29.7</v>
      </c>
      <c r="N402" s="221">
        <v>29.8</v>
      </c>
      <c r="O402" s="635" t="s">
        <v>489</v>
      </c>
      <c r="P402" s="518" t="s">
        <v>489</v>
      </c>
      <c r="Q402" s="561" t="s">
        <v>489</v>
      </c>
      <c r="R402" s="507" t="s">
        <v>489</v>
      </c>
      <c r="S402" s="562" t="s">
        <v>489</v>
      </c>
      <c r="T402" s="507"/>
      <c r="U402" s="81"/>
      <c r="V402" s="3" t="s">
        <v>196</v>
      </c>
      <c r="W402" s="921" t="s">
        <v>311</v>
      </c>
      <c r="X402" s="263">
        <v>8.1000000000000003E-2</v>
      </c>
      <c r="Y402" s="250">
        <v>7.1999999999999995E-2</v>
      </c>
      <c r="Z402" s="251">
        <v>0.14099999999999999</v>
      </c>
    </row>
    <row r="403" spans="1:26" x14ac:dyDescent="0.2">
      <c r="A403" s="1059"/>
      <c r="B403" s="391">
        <f>南八幡!B403</f>
        <v>46103</v>
      </c>
      <c r="C403" s="434" t="str">
        <f t="shared" si="44"/>
        <v>(日)</v>
      </c>
      <c r="D403" s="502" t="s">
        <v>405</v>
      </c>
      <c r="E403" s="503" t="s">
        <v>24</v>
      </c>
      <c r="F403" s="504">
        <v>12.3</v>
      </c>
      <c r="G403" s="11">
        <v>10.9</v>
      </c>
      <c r="H403" s="219">
        <v>11.1</v>
      </c>
      <c r="I403" s="12">
        <v>1.8</v>
      </c>
      <c r="J403" s="221">
        <v>1.7</v>
      </c>
      <c r="K403" s="11">
        <v>7.91</v>
      </c>
      <c r="L403" s="219">
        <v>7.85</v>
      </c>
      <c r="M403" s="12">
        <v>29.5</v>
      </c>
      <c r="N403" s="221">
        <v>29.6</v>
      </c>
      <c r="O403" s="635" t="s">
        <v>489</v>
      </c>
      <c r="P403" s="518" t="s">
        <v>490</v>
      </c>
      <c r="Q403" s="561" t="s">
        <v>489</v>
      </c>
      <c r="R403" s="507" t="s">
        <v>489</v>
      </c>
      <c r="S403" s="562" t="s">
        <v>489</v>
      </c>
      <c r="T403" s="507"/>
      <c r="U403" s="81"/>
      <c r="V403" s="3" t="s">
        <v>197</v>
      </c>
      <c r="W403" s="921" t="s">
        <v>311</v>
      </c>
      <c r="X403" s="273">
        <v>25.2</v>
      </c>
      <c r="Y403" s="248">
        <v>25.5</v>
      </c>
      <c r="Z403" s="249">
        <v>19.8</v>
      </c>
    </row>
    <row r="404" spans="1:26" x14ac:dyDescent="0.2">
      <c r="A404" s="1059"/>
      <c r="B404" s="391">
        <f>南八幡!B404</f>
        <v>46104</v>
      </c>
      <c r="C404" s="434" t="str">
        <f t="shared" si="44"/>
        <v>(月)</v>
      </c>
      <c r="D404" s="502" t="s">
        <v>404</v>
      </c>
      <c r="E404" s="503">
        <v>1</v>
      </c>
      <c r="F404" s="504">
        <v>11.4</v>
      </c>
      <c r="G404" s="11">
        <v>11</v>
      </c>
      <c r="H404" s="219">
        <v>11.2</v>
      </c>
      <c r="I404" s="12">
        <v>1.4</v>
      </c>
      <c r="J404" s="221">
        <v>1.4</v>
      </c>
      <c r="K404" s="11">
        <v>7.96</v>
      </c>
      <c r="L404" s="219">
        <v>7.93</v>
      </c>
      <c r="M404" s="12">
        <v>29.7</v>
      </c>
      <c r="N404" s="221">
        <v>29.7</v>
      </c>
      <c r="O404" s="635">
        <v>113.2</v>
      </c>
      <c r="P404" s="518">
        <v>119.9</v>
      </c>
      <c r="Q404" s="561">
        <v>9.3000000000000007</v>
      </c>
      <c r="R404" s="507">
        <v>162</v>
      </c>
      <c r="S404" s="562">
        <v>0.12</v>
      </c>
      <c r="T404" s="507"/>
      <c r="U404" s="81"/>
      <c r="V404" s="3" t="s">
        <v>17</v>
      </c>
      <c r="W404" s="921" t="s">
        <v>311</v>
      </c>
      <c r="X404" s="247">
        <v>29</v>
      </c>
      <c r="Y404" s="248">
        <v>30</v>
      </c>
      <c r="Z404" s="249">
        <v>26.4</v>
      </c>
    </row>
    <row r="405" spans="1:26" x14ac:dyDescent="0.2">
      <c r="A405" s="1059"/>
      <c r="B405" s="391">
        <f>南八幡!B405</f>
        <v>46105</v>
      </c>
      <c r="C405" s="434" t="str">
        <f t="shared" si="44"/>
        <v>(火)</v>
      </c>
      <c r="D405" s="502" t="s">
        <v>405</v>
      </c>
      <c r="E405" s="503" t="s">
        <v>24</v>
      </c>
      <c r="F405" s="504">
        <v>14.1</v>
      </c>
      <c r="G405" s="11">
        <v>11.1</v>
      </c>
      <c r="H405" s="219">
        <v>11.4</v>
      </c>
      <c r="I405" s="12">
        <v>1.3</v>
      </c>
      <c r="J405" s="221">
        <v>1.2</v>
      </c>
      <c r="K405" s="11">
        <v>7.92</v>
      </c>
      <c r="L405" s="219">
        <v>7.9</v>
      </c>
      <c r="M405" s="12">
        <v>29.7</v>
      </c>
      <c r="N405" s="221">
        <v>29.7</v>
      </c>
      <c r="O405" s="635">
        <v>113.4</v>
      </c>
      <c r="P405" s="518">
        <v>119.5</v>
      </c>
      <c r="Q405" s="561">
        <v>9.1</v>
      </c>
      <c r="R405" s="507">
        <v>206</v>
      </c>
      <c r="S405" s="562">
        <v>0.13</v>
      </c>
      <c r="T405" s="507"/>
      <c r="U405" s="81"/>
      <c r="V405" s="3" t="s">
        <v>198</v>
      </c>
      <c r="W405" s="921" t="s">
        <v>184</v>
      </c>
      <c r="X405" s="247">
        <v>6</v>
      </c>
      <c r="Y405" s="252">
        <v>6</v>
      </c>
      <c r="Z405" s="253">
        <v>22</v>
      </c>
    </row>
    <row r="406" spans="1:26" x14ac:dyDescent="0.2">
      <c r="A406" s="1059"/>
      <c r="B406" s="391">
        <f>南八幡!B406</f>
        <v>46106</v>
      </c>
      <c r="C406" s="434" t="str">
        <f t="shared" si="44"/>
        <v>(水)</v>
      </c>
      <c r="D406" s="502" t="s">
        <v>406</v>
      </c>
      <c r="E406" s="503">
        <v>6</v>
      </c>
      <c r="F406" s="504">
        <v>14.2</v>
      </c>
      <c r="G406" s="11">
        <v>11.3</v>
      </c>
      <c r="H406" s="219">
        <v>11.4</v>
      </c>
      <c r="I406" s="12">
        <v>1.5</v>
      </c>
      <c r="J406" s="221">
        <v>1.3</v>
      </c>
      <c r="K406" s="11">
        <v>7.91</v>
      </c>
      <c r="L406" s="219">
        <v>7.86</v>
      </c>
      <c r="M406" s="12">
        <v>29.3</v>
      </c>
      <c r="N406" s="221">
        <v>29.5</v>
      </c>
      <c r="O406" s="635">
        <v>113.6</v>
      </c>
      <c r="P406" s="518">
        <v>118.3</v>
      </c>
      <c r="Q406" s="561">
        <v>9.1999999999999993</v>
      </c>
      <c r="R406" s="507">
        <v>198</v>
      </c>
      <c r="S406" s="562">
        <v>0.12</v>
      </c>
      <c r="T406" s="507"/>
      <c r="U406" s="81"/>
      <c r="V406" s="3" t="s">
        <v>199</v>
      </c>
      <c r="W406" s="921" t="s">
        <v>311</v>
      </c>
      <c r="X406" s="247">
        <v>1</v>
      </c>
      <c r="Y406" s="252">
        <v>1</v>
      </c>
      <c r="Z406" s="253">
        <v>13</v>
      </c>
    </row>
    <row r="407" spans="1:26" x14ac:dyDescent="0.2">
      <c r="A407" s="1059"/>
      <c r="B407" s="391">
        <f>南八幡!B407</f>
        <v>46107</v>
      </c>
      <c r="C407" s="434" t="str">
        <f t="shared" si="44"/>
        <v>(木)</v>
      </c>
      <c r="D407" s="502" t="s">
        <v>404</v>
      </c>
      <c r="E407" s="503">
        <v>13.5</v>
      </c>
      <c r="F407" s="504">
        <v>12.1</v>
      </c>
      <c r="G407" s="11">
        <v>11.4</v>
      </c>
      <c r="H407" s="219">
        <v>11.6</v>
      </c>
      <c r="I407" s="12">
        <v>2</v>
      </c>
      <c r="J407" s="221">
        <v>1.7</v>
      </c>
      <c r="K407" s="11">
        <v>7.95</v>
      </c>
      <c r="L407" s="219">
        <v>7.91</v>
      </c>
      <c r="M407" s="12">
        <v>29.6</v>
      </c>
      <c r="N407" s="221">
        <v>29.5</v>
      </c>
      <c r="O407" s="635">
        <v>113.8</v>
      </c>
      <c r="P407" s="518">
        <v>119.3</v>
      </c>
      <c r="Q407" s="561">
        <v>9</v>
      </c>
      <c r="R407" s="507">
        <v>204</v>
      </c>
      <c r="S407" s="562">
        <v>0.13</v>
      </c>
      <c r="T407" s="507"/>
      <c r="U407" s="81"/>
      <c r="V407" s="3"/>
      <c r="W407" s="287"/>
      <c r="X407" s="292"/>
      <c r="Y407" s="293"/>
      <c r="Z407" s="294"/>
    </row>
    <row r="408" spans="1:26" x14ac:dyDescent="0.2">
      <c r="A408" s="1059"/>
      <c r="B408" s="391">
        <f>南八幡!B408</f>
        <v>46108</v>
      </c>
      <c r="C408" s="434" t="str">
        <f t="shared" si="44"/>
        <v>(金)</v>
      </c>
      <c r="D408" s="536" t="s">
        <v>405</v>
      </c>
      <c r="E408" s="537" t="s">
        <v>24</v>
      </c>
      <c r="F408" s="538">
        <v>14.7</v>
      </c>
      <c r="G408" s="307">
        <v>11.6</v>
      </c>
      <c r="H408" s="539">
        <v>11.9</v>
      </c>
      <c r="I408" s="540">
        <v>2.2999999999999998</v>
      </c>
      <c r="J408" s="541">
        <v>2</v>
      </c>
      <c r="K408" s="307">
        <v>7.98</v>
      </c>
      <c r="L408" s="539">
        <v>7.96</v>
      </c>
      <c r="M408" s="540">
        <v>29.5</v>
      </c>
      <c r="N408" s="541">
        <v>29.5</v>
      </c>
      <c r="O408" s="677">
        <v>112.9</v>
      </c>
      <c r="P408" s="763">
        <v>119.5</v>
      </c>
      <c r="Q408" s="543">
        <v>9.5</v>
      </c>
      <c r="R408" s="544">
        <v>186</v>
      </c>
      <c r="S408" s="545">
        <v>0.13</v>
      </c>
      <c r="T408" s="544"/>
      <c r="U408" s="81"/>
      <c r="V408" s="3"/>
      <c r="W408" s="287"/>
      <c r="X408" s="292"/>
      <c r="Y408" s="293"/>
      <c r="Z408" s="294"/>
    </row>
    <row r="409" spans="1:26" x14ac:dyDescent="0.2">
      <c r="A409" s="1059"/>
      <c r="B409" s="391">
        <f>南八幡!B409</f>
        <v>46109</v>
      </c>
      <c r="C409" s="434" t="str">
        <f t="shared" si="44"/>
        <v>(土)</v>
      </c>
      <c r="D409" s="536" t="s">
        <v>406</v>
      </c>
      <c r="E409" s="537">
        <v>1.5</v>
      </c>
      <c r="F409" s="538">
        <v>14.1</v>
      </c>
      <c r="G409" s="307">
        <v>11.7</v>
      </c>
      <c r="H409" s="539">
        <v>11.9</v>
      </c>
      <c r="I409" s="540">
        <v>2.2000000000000002</v>
      </c>
      <c r="J409" s="541">
        <v>2.2000000000000002</v>
      </c>
      <c r="K409" s="307">
        <v>8</v>
      </c>
      <c r="L409" s="539">
        <v>7.95</v>
      </c>
      <c r="M409" s="540">
        <v>29.4</v>
      </c>
      <c r="N409" s="541">
        <v>29.4</v>
      </c>
      <c r="O409" s="677" t="s">
        <v>489</v>
      </c>
      <c r="P409" s="763" t="s">
        <v>489</v>
      </c>
      <c r="Q409" s="543" t="s">
        <v>489</v>
      </c>
      <c r="R409" s="544" t="s">
        <v>489</v>
      </c>
      <c r="S409" s="545" t="s">
        <v>489</v>
      </c>
      <c r="T409" s="544"/>
      <c r="U409" s="81"/>
      <c r="V409" s="289"/>
      <c r="W409" s="290"/>
      <c r="X409" s="295"/>
      <c r="Y409" s="296"/>
      <c r="Z409" s="297"/>
    </row>
    <row r="410" spans="1:26" x14ac:dyDescent="0.2">
      <c r="A410" s="1059"/>
      <c r="B410" s="391">
        <f>南八幡!B410</f>
        <v>46110</v>
      </c>
      <c r="C410" s="434" t="str">
        <f t="shared" si="44"/>
        <v>(日)</v>
      </c>
      <c r="D410" s="536" t="s">
        <v>405</v>
      </c>
      <c r="E410" s="537" t="s">
        <v>24</v>
      </c>
      <c r="F410" s="538">
        <v>17.399999999999999</v>
      </c>
      <c r="G410" s="307">
        <v>11.9</v>
      </c>
      <c r="H410" s="539">
        <v>12.1</v>
      </c>
      <c r="I410" s="540">
        <v>1.6</v>
      </c>
      <c r="J410" s="541">
        <v>1.6</v>
      </c>
      <c r="K410" s="307">
        <v>7.98</v>
      </c>
      <c r="L410" s="539">
        <v>7.95</v>
      </c>
      <c r="M410" s="540">
        <v>29.4</v>
      </c>
      <c r="N410" s="541">
        <v>29.4</v>
      </c>
      <c r="O410" s="677" t="s">
        <v>24</v>
      </c>
      <c r="P410" s="763" t="s">
        <v>24</v>
      </c>
      <c r="Q410" s="543" t="s">
        <v>489</v>
      </c>
      <c r="R410" s="544" t="s">
        <v>489</v>
      </c>
      <c r="S410" s="545" t="s">
        <v>489</v>
      </c>
      <c r="T410" s="544"/>
      <c r="U410" s="81"/>
      <c r="V410" s="9" t="s">
        <v>23</v>
      </c>
      <c r="W410" s="1" t="s">
        <v>24</v>
      </c>
      <c r="X410" s="1"/>
      <c r="Y410" s="1"/>
      <c r="Z410" s="335" t="s">
        <v>24</v>
      </c>
    </row>
    <row r="411" spans="1:26" x14ac:dyDescent="0.2">
      <c r="A411" s="1059"/>
      <c r="B411" s="391">
        <f>南八幡!B411</f>
        <v>46111</v>
      </c>
      <c r="C411" s="434" t="str">
        <f t="shared" si="44"/>
        <v>(月)</v>
      </c>
      <c r="D411" s="536" t="s">
        <v>406</v>
      </c>
      <c r="E411" s="537" t="s">
        <v>24</v>
      </c>
      <c r="F411" s="538">
        <v>17.2</v>
      </c>
      <c r="G411" s="307">
        <v>12</v>
      </c>
      <c r="H411" s="539">
        <v>12.2</v>
      </c>
      <c r="I411" s="540">
        <v>1.1000000000000001</v>
      </c>
      <c r="J411" s="541">
        <v>1.2</v>
      </c>
      <c r="K411" s="307">
        <v>7.98</v>
      </c>
      <c r="L411" s="539">
        <v>7.95</v>
      </c>
      <c r="M411" s="540">
        <v>29.3</v>
      </c>
      <c r="N411" s="541">
        <v>29.3</v>
      </c>
      <c r="O411" s="677">
        <v>113.4</v>
      </c>
      <c r="P411" s="763">
        <v>119.1</v>
      </c>
      <c r="Q411" s="543">
        <v>9.1999999999999993</v>
      </c>
      <c r="R411" s="544">
        <v>201</v>
      </c>
      <c r="S411" s="545">
        <v>0.11</v>
      </c>
      <c r="T411" s="544"/>
      <c r="U411" s="81"/>
      <c r="V411" s="749" t="s">
        <v>300</v>
      </c>
      <c r="W411" s="750"/>
      <c r="X411" s="750"/>
      <c r="Y411" s="750"/>
      <c r="Z411" s="751"/>
    </row>
    <row r="412" spans="1:26" x14ac:dyDescent="0.2">
      <c r="A412" s="1059"/>
      <c r="B412" s="391">
        <f>南八幡!B412</f>
        <v>46112</v>
      </c>
      <c r="C412" s="434" t="str">
        <f t="shared" si="44"/>
        <v>(火)</v>
      </c>
      <c r="D412" s="573" t="s">
        <v>406</v>
      </c>
      <c r="E412" s="526">
        <v>5</v>
      </c>
      <c r="F412" s="564">
        <v>16.399999999999999</v>
      </c>
      <c r="G412" s="368">
        <v>12.2</v>
      </c>
      <c r="H412" s="298">
        <v>12.4</v>
      </c>
      <c r="I412" s="566">
        <v>1.2</v>
      </c>
      <c r="J412" s="565">
        <v>1.2</v>
      </c>
      <c r="K412" s="368">
        <v>7.97</v>
      </c>
      <c r="L412" s="298">
        <v>7.92</v>
      </c>
      <c r="M412" s="566">
        <v>29.2</v>
      </c>
      <c r="N412" s="565">
        <v>29.2</v>
      </c>
      <c r="O412" s="689">
        <v>112.1</v>
      </c>
      <c r="P412" s="765">
        <v>118.1</v>
      </c>
      <c r="Q412" s="568">
        <v>8.9</v>
      </c>
      <c r="R412" s="569">
        <v>121</v>
      </c>
      <c r="S412" s="570">
        <v>0.1</v>
      </c>
      <c r="T412" s="569"/>
      <c r="U412" s="81"/>
      <c r="V412" s="749" t="s">
        <v>334</v>
      </c>
      <c r="W412" s="750"/>
      <c r="X412" s="750"/>
      <c r="Y412" s="750"/>
      <c r="Z412" s="751"/>
    </row>
    <row r="413" spans="1:26" x14ac:dyDescent="0.2">
      <c r="A413" s="1059"/>
      <c r="B413" s="1051" t="s">
        <v>238</v>
      </c>
      <c r="C413" s="1051"/>
      <c r="D413" s="508"/>
      <c r="E413" s="493">
        <f>MAX(E382:E412)</f>
        <v>33</v>
      </c>
      <c r="F413" s="509">
        <f t="shared" ref="F413:T413" si="45">IF(COUNT(F382:F412)=0,"",MAX(F382:F412))</f>
        <v>17.399999999999999</v>
      </c>
      <c r="G413" s="10">
        <f t="shared" si="45"/>
        <v>12.2</v>
      </c>
      <c r="H413" s="218">
        <f t="shared" si="45"/>
        <v>12.4</v>
      </c>
      <c r="I413" s="495">
        <f t="shared" si="45"/>
        <v>2.2999999999999998</v>
      </c>
      <c r="J413" s="496">
        <f t="shared" si="45"/>
        <v>2.2000000000000002</v>
      </c>
      <c r="K413" s="10">
        <f t="shared" si="45"/>
        <v>8.14</v>
      </c>
      <c r="L413" s="218">
        <f t="shared" si="45"/>
        <v>8.09</v>
      </c>
      <c r="M413" s="495">
        <f t="shared" si="45"/>
        <v>31.2</v>
      </c>
      <c r="N413" s="496">
        <f t="shared" si="45"/>
        <v>31.3</v>
      </c>
      <c r="O413" s="627">
        <f t="shared" si="45"/>
        <v>120.2</v>
      </c>
      <c r="P413" s="511">
        <f t="shared" si="45"/>
        <v>130.1</v>
      </c>
      <c r="Q413" s="547">
        <f t="shared" si="45"/>
        <v>10.1</v>
      </c>
      <c r="R413" s="513">
        <f t="shared" si="45"/>
        <v>242</v>
      </c>
      <c r="S413" s="514">
        <f t="shared" si="45"/>
        <v>0.18</v>
      </c>
      <c r="T413" s="515" t="str">
        <f t="shared" si="45"/>
        <v/>
      </c>
      <c r="U413" s="83"/>
      <c r="V413" s="752"/>
      <c r="W413" s="753"/>
      <c r="X413" s="753"/>
      <c r="Y413" s="753"/>
      <c r="Z413" s="754"/>
    </row>
    <row r="414" spans="1:26" x14ac:dyDescent="0.2">
      <c r="A414" s="1059"/>
      <c r="B414" s="1052" t="s">
        <v>239</v>
      </c>
      <c r="C414" s="1052"/>
      <c r="D414" s="229"/>
      <c r="E414" s="230"/>
      <c r="F414" s="516">
        <f t="shared" ref="F414:S414" si="46">IF(COUNT(F382:F412)=0,"",MIN(F382:F412))</f>
        <v>4.5999999999999996</v>
      </c>
      <c r="G414" s="11">
        <f t="shared" si="46"/>
        <v>9.5</v>
      </c>
      <c r="H414" s="219">
        <f t="shared" si="46"/>
        <v>9.8000000000000007</v>
      </c>
      <c r="I414" s="12">
        <f t="shared" si="46"/>
        <v>1.1000000000000001</v>
      </c>
      <c r="J414" s="221">
        <f t="shared" si="46"/>
        <v>1</v>
      </c>
      <c r="K414" s="11">
        <f t="shared" si="46"/>
        <v>7.9</v>
      </c>
      <c r="L414" s="219">
        <f t="shared" si="46"/>
        <v>7.85</v>
      </c>
      <c r="M414" s="12">
        <f t="shared" si="46"/>
        <v>29.2</v>
      </c>
      <c r="N414" s="221">
        <f t="shared" si="46"/>
        <v>29.2</v>
      </c>
      <c r="O414" s="635">
        <f t="shared" si="46"/>
        <v>111.9</v>
      </c>
      <c r="P414" s="518">
        <f t="shared" si="46"/>
        <v>118.1</v>
      </c>
      <c r="Q414" s="519">
        <f t="shared" si="46"/>
        <v>8.9</v>
      </c>
      <c r="R414" s="520">
        <f t="shared" si="46"/>
        <v>121</v>
      </c>
      <c r="S414" s="521">
        <f t="shared" si="46"/>
        <v>0.1</v>
      </c>
      <c r="T414" s="522"/>
      <c r="U414" s="83"/>
      <c r="V414" s="752"/>
      <c r="W414" s="753"/>
      <c r="X414" s="753"/>
      <c r="Y414" s="753"/>
      <c r="Z414" s="754"/>
    </row>
    <row r="415" spans="1:26" x14ac:dyDescent="0.2">
      <c r="A415" s="1059"/>
      <c r="B415" s="1052" t="s">
        <v>240</v>
      </c>
      <c r="C415" s="1052"/>
      <c r="D415" s="418"/>
      <c r="E415" s="231"/>
      <c r="F415" s="523">
        <f t="shared" ref="F415:S415" si="47">IF(COUNT(F382:F412)=0,"",AVERAGE(F382:F412))</f>
        <v>11.383870967741935</v>
      </c>
      <c r="G415" s="307">
        <f t="shared" si="47"/>
        <v>10.583870967741932</v>
      </c>
      <c r="H415" s="539">
        <f t="shared" si="47"/>
        <v>10.780645161290321</v>
      </c>
      <c r="I415" s="540">
        <f t="shared" si="47"/>
        <v>1.52258064516129</v>
      </c>
      <c r="J415" s="541">
        <f t="shared" si="47"/>
        <v>1.3967741935483873</v>
      </c>
      <c r="K415" s="307">
        <f t="shared" si="47"/>
        <v>7.969677419354837</v>
      </c>
      <c r="L415" s="539">
        <f t="shared" si="47"/>
        <v>7.9309677419354827</v>
      </c>
      <c r="M415" s="540">
        <f t="shared" si="47"/>
        <v>30.041935483870969</v>
      </c>
      <c r="N415" s="541">
        <f t="shared" si="47"/>
        <v>30.061290322580643</v>
      </c>
      <c r="O415" s="677">
        <f t="shared" si="47"/>
        <v>115.00476190476192</v>
      </c>
      <c r="P415" s="763">
        <f t="shared" si="47"/>
        <v>121.81428571428573</v>
      </c>
      <c r="Q415" s="549">
        <f t="shared" si="47"/>
        <v>9.3523809523809511</v>
      </c>
      <c r="R415" s="550">
        <f t="shared" si="47"/>
        <v>194.0952380952381</v>
      </c>
      <c r="S415" s="551">
        <f t="shared" si="47"/>
        <v>0.14428571428571427</v>
      </c>
      <c r="T415" s="552"/>
      <c r="U415" s="83"/>
      <c r="V415" s="752"/>
      <c r="W415" s="753"/>
      <c r="X415" s="753"/>
      <c r="Y415" s="753"/>
      <c r="Z415" s="754"/>
    </row>
    <row r="416" spans="1:26" x14ac:dyDescent="0.2">
      <c r="A416" s="1064"/>
      <c r="B416" s="1053" t="s">
        <v>241</v>
      </c>
      <c r="C416" s="1053"/>
      <c r="D416" s="396"/>
      <c r="E416" s="526">
        <f>SUM(E382:E412)</f>
        <v>84.5</v>
      </c>
      <c r="F416" s="232"/>
      <c r="G416" s="232"/>
      <c r="H416" s="390"/>
      <c r="I416" s="232"/>
      <c r="J416" s="390"/>
      <c r="K416" s="528"/>
      <c r="L416" s="529"/>
      <c r="M416" s="553"/>
      <c r="N416" s="554"/>
      <c r="O416" s="662"/>
      <c r="P416" s="533"/>
      <c r="Q416" s="556"/>
      <c r="R416" s="234"/>
      <c r="S416" s="235"/>
      <c r="T416" s="764">
        <f>SUM(T382:T412)</f>
        <v>0</v>
      </c>
      <c r="U416" s="917"/>
      <c r="V416" s="617"/>
      <c r="W416" s="618"/>
      <c r="X416" s="618"/>
      <c r="Y416" s="618"/>
      <c r="Z416" s="334"/>
    </row>
    <row r="417" spans="1:22" x14ac:dyDescent="0.2">
      <c r="A417" s="1112" t="s">
        <v>245</v>
      </c>
      <c r="B417" s="1051" t="s">
        <v>238</v>
      </c>
      <c r="C417" s="1051"/>
      <c r="D417" s="508"/>
      <c r="E417" s="198">
        <f t="shared" ref="E417:T417" si="48">MAX(E$4:E$33,E$38:E$68,E$73:E$102,E$107:E$137,E$142:E$172,E$177:E$206,E$211:E$241,E$246:E$275,E$280:E$310,E$315:E$345,E$350:E$377,E$382:E$412)</f>
        <v>89.5</v>
      </c>
      <c r="F417" s="198">
        <f t="shared" si="48"/>
        <v>35.1</v>
      </c>
      <c r="G417" s="880">
        <f t="shared" si="48"/>
        <v>29.1</v>
      </c>
      <c r="H417" s="879">
        <f t="shared" si="48"/>
        <v>29.4</v>
      </c>
      <c r="I417" s="882">
        <f t="shared" si="48"/>
        <v>8.1</v>
      </c>
      <c r="J417" s="881">
        <f t="shared" si="48"/>
        <v>5.9</v>
      </c>
      <c r="K417" s="880">
        <f t="shared" si="48"/>
        <v>8.7100000000000009</v>
      </c>
      <c r="L417" s="879">
        <f t="shared" si="48"/>
        <v>8.23</v>
      </c>
      <c r="M417" s="880">
        <f t="shared" si="48"/>
        <v>31.7</v>
      </c>
      <c r="N417" s="879">
        <f t="shared" si="48"/>
        <v>31.8</v>
      </c>
      <c r="O417" s="417">
        <f t="shared" si="48"/>
        <v>120.2</v>
      </c>
      <c r="P417" s="417">
        <f t="shared" si="48"/>
        <v>136.1</v>
      </c>
      <c r="Q417" s="198">
        <f t="shared" si="48"/>
        <v>12</v>
      </c>
      <c r="R417" s="417">
        <f t="shared" si="48"/>
        <v>290</v>
      </c>
      <c r="S417" s="829">
        <f t="shared" si="48"/>
        <v>0.23</v>
      </c>
      <c r="T417" s="862">
        <f t="shared" si="48"/>
        <v>1630</v>
      </c>
      <c r="U417" s="874"/>
    </row>
    <row r="418" spans="1:22" s="1" customFormat="1" ht="13.5" customHeight="1" x14ac:dyDescent="0.2">
      <c r="A418" s="1113"/>
      <c r="B418" s="1052" t="s">
        <v>239</v>
      </c>
      <c r="C418" s="1052"/>
      <c r="D418" s="229"/>
      <c r="E418" s="230"/>
      <c r="F418" s="198">
        <f t="shared" ref="F418:S418" si="49">MIN(F$4:F$33,F$38:F$68,F$73:F$102,F$107:F$137,F$142:F$172,F$177:F$206,F$211:F$241,F$246:F$275,F$280:F$310,F$315:F$345,F$350:F$377,F$382:F$412)</f>
        <v>-1.5</v>
      </c>
      <c r="G418" s="880">
        <f t="shared" si="49"/>
        <v>6.5</v>
      </c>
      <c r="H418" s="879">
        <f t="shared" si="49"/>
        <v>6.8</v>
      </c>
      <c r="I418" s="882">
        <f t="shared" si="49"/>
        <v>0.6</v>
      </c>
      <c r="J418" s="881">
        <f t="shared" si="49"/>
        <v>0.2</v>
      </c>
      <c r="K418" s="880">
        <f t="shared" si="49"/>
        <v>7.42</v>
      </c>
      <c r="L418" s="879">
        <f t="shared" si="49"/>
        <v>7.31</v>
      </c>
      <c r="M418" s="880">
        <f t="shared" si="49"/>
        <v>23.7</v>
      </c>
      <c r="N418" s="879">
        <f t="shared" si="49"/>
        <v>23.8</v>
      </c>
      <c r="O418" s="417">
        <f t="shared" si="49"/>
        <v>84.2</v>
      </c>
      <c r="P418" s="417">
        <f t="shared" si="49"/>
        <v>85</v>
      </c>
      <c r="Q418" s="198">
        <f t="shared" si="49"/>
        <v>8.4</v>
      </c>
      <c r="R418" s="417">
        <f t="shared" si="49"/>
        <v>103</v>
      </c>
      <c r="S418" s="829">
        <f t="shared" si="49"/>
        <v>0</v>
      </c>
      <c r="T418" s="863"/>
      <c r="U418" s="874"/>
      <c r="V418" s="109"/>
    </row>
    <row r="419" spans="1:22" s="1" customFormat="1" ht="13.5" customHeight="1" x14ac:dyDescent="0.2">
      <c r="A419" s="1113"/>
      <c r="B419" s="1052" t="s">
        <v>240</v>
      </c>
      <c r="C419" s="1052"/>
      <c r="D419" s="418"/>
      <c r="E419" s="231"/>
      <c r="F419" s="198">
        <f t="shared" ref="F419:S419" si="50">AVERAGE(F$4:F$33,F$38:F$68,F$73:F$102,F$107:F$137,F$142:F$172,F$177:F$206,F$211:F$241,F$246:F$275,F$280:F$310,F$315:F$345,F$350:F$377,F$382:F$412)</f>
        <v>18.991208791208781</v>
      </c>
      <c r="G419" s="880">
        <f t="shared" si="50"/>
        <v>17.765753424657529</v>
      </c>
      <c r="H419" s="879">
        <f t="shared" si="50"/>
        <v>18.016712328767131</v>
      </c>
      <c r="I419" s="882">
        <f t="shared" si="50"/>
        <v>2.5621917808219181</v>
      </c>
      <c r="J419" s="881">
        <f t="shared" si="50"/>
        <v>1.6734246575342469</v>
      </c>
      <c r="K419" s="880">
        <f t="shared" si="50"/>
        <v>7.8216986301369893</v>
      </c>
      <c r="L419" s="879">
        <f t="shared" si="50"/>
        <v>7.7418630136986319</v>
      </c>
      <c r="M419" s="880">
        <f t="shared" si="50"/>
        <v>27.739534246575364</v>
      </c>
      <c r="N419" s="879">
        <f t="shared" si="50"/>
        <v>27.862739726027392</v>
      </c>
      <c r="O419" s="417">
        <f t="shared" si="50"/>
        <v>103.1822314049587</v>
      </c>
      <c r="P419" s="417">
        <f t="shared" si="50"/>
        <v>109.63760330578512</v>
      </c>
      <c r="Q419" s="198">
        <f t="shared" si="50"/>
        <v>9.2966942148760356</v>
      </c>
      <c r="R419" s="417">
        <f t="shared" si="50"/>
        <v>188.38121074380163</v>
      </c>
      <c r="S419" s="829">
        <f t="shared" si="50"/>
        <v>0.11173553719008265</v>
      </c>
      <c r="T419" s="864"/>
      <c r="U419" s="874"/>
      <c r="V419" s="109"/>
    </row>
    <row r="420" spans="1:22" s="1" customFormat="1" ht="13.5" customHeight="1" x14ac:dyDescent="0.2">
      <c r="A420" s="1114"/>
      <c r="B420" s="1052" t="s">
        <v>241</v>
      </c>
      <c r="C420" s="1052"/>
      <c r="D420" s="420"/>
      <c r="E420" s="198">
        <f>SUM(E$4:E$33,E$38:E$68,E$73:E$102,E$107:E$137,E$142:E$172,E$177:E$206,E$211:E$241,E$246:E$275,E$280:E$310,E$315:E$345,E$350:E$377,E$382:E$412)</f>
        <v>1127</v>
      </c>
      <c r="F420" s="232"/>
      <c r="G420" s="232"/>
      <c r="H420" s="390"/>
      <c r="I420" s="232"/>
      <c r="J420" s="390"/>
      <c r="K420" s="233"/>
      <c r="L420" s="421"/>
      <c r="M420" s="232"/>
      <c r="N420" s="390"/>
      <c r="O420" s="390"/>
      <c r="P420" s="390"/>
      <c r="Q420" s="422"/>
      <c r="R420" s="234"/>
      <c r="S420" s="235"/>
      <c r="T420" s="862">
        <f>SUM(T$4:T$33,T$38:T$68,T$73:T$102,T$107:T$137,T$142:T$172,T$177:T$206,T$211:T$241,T$246:T$275,T$280:T$310,T$315:T$345,T$350:T$377,T$382:T$412)</f>
        <v>22100</v>
      </c>
      <c r="U420" s="874"/>
      <c r="V420" s="109"/>
    </row>
    <row r="421" spans="1:22" s="1" customFormat="1" ht="13.5" customHeight="1" x14ac:dyDescent="0.2">
      <c r="A421" s="394"/>
      <c r="B421" s="1053" t="s">
        <v>244</v>
      </c>
      <c r="C421" s="1053"/>
      <c r="D421" s="854">
        <f>COUNTIF(E$4:E$33,"&gt;0")+COUNTIF(E$38:E$68,"&gt;0")+COUNTIF(E$73:E$102,"&gt;0")+COUNTIF(E$107:E$137,"&gt;0")+COUNTIF(E$142:E$172,"&gt;0")+COUNTIF(E$177:E$206,"&gt;0")+COUNTIF(E$211:E$241,"&gt;0")+COUNTIF(E$246:E$275,"&gt;0")+COUNTIF(E$280:E$310,"&gt;0")+COUNTIF(E$315:E$345,"&gt;0")+COUNTIF(E$350:E$377,"&gt;0")+COUNTIF(E$382:E$412,"&gt;0")</f>
        <v>103</v>
      </c>
      <c r="E421" s="104"/>
      <c r="F421" s="105"/>
      <c r="G421" s="105"/>
      <c r="H421" s="105"/>
      <c r="I421" s="106"/>
      <c r="J421" s="106"/>
      <c r="K421" s="107"/>
      <c r="L421" s="107"/>
      <c r="M421" s="106"/>
      <c r="N421" s="106"/>
      <c r="O421" s="105"/>
      <c r="P421" s="105"/>
      <c r="Q421" s="106"/>
      <c r="R421" s="108"/>
      <c r="S421" s="107"/>
      <c r="T421" s="108"/>
      <c r="U421" s="80"/>
      <c r="V421" s="109"/>
    </row>
    <row r="422" spans="1:22" s="1" customFormat="1" ht="13.5" customHeight="1" x14ac:dyDescent="0.2">
      <c r="U422" s="80"/>
      <c r="V422" s="109"/>
    </row>
  </sheetData>
  <protectedRanges>
    <protectedRange sqref="O281:S310" name="範囲1_5_1"/>
  </protectedRanges>
  <mergeCells count="68">
    <mergeCell ref="B421:C421"/>
    <mergeCell ref="A382:A416"/>
    <mergeCell ref="B413:C413"/>
    <mergeCell ref="B414:C414"/>
    <mergeCell ref="B415:C415"/>
    <mergeCell ref="B416:C416"/>
    <mergeCell ref="A417:A420"/>
    <mergeCell ref="B417:C417"/>
    <mergeCell ref="B418:C418"/>
    <mergeCell ref="B419:C419"/>
    <mergeCell ref="B420:C420"/>
    <mergeCell ref="A315:A349"/>
    <mergeCell ref="B346:C346"/>
    <mergeCell ref="B347:C347"/>
    <mergeCell ref="B348:C348"/>
    <mergeCell ref="B349:C349"/>
    <mergeCell ref="A350:A381"/>
    <mergeCell ref="B378:C378"/>
    <mergeCell ref="B379:C379"/>
    <mergeCell ref="B380:C380"/>
    <mergeCell ref="B381:C381"/>
    <mergeCell ref="A246:A279"/>
    <mergeCell ref="B276:C276"/>
    <mergeCell ref="B277:C277"/>
    <mergeCell ref="B278:C278"/>
    <mergeCell ref="B279:C279"/>
    <mergeCell ref="A280:A314"/>
    <mergeCell ref="B311:C311"/>
    <mergeCell ref="B312:C312"/>
    <mergeCell ref="B313:C313"/>
    <mergeCell ref="B314:C314"/>
    <mergeCell ref="A177:A210"/>
    <mergeCell ref="B207:C207"/>
    <mergeCell ref="B208:C208"/>
    <mergeCell ref="B209:C209"/>
    <mergeCell ref="B210:C210"/>
    <mergeCell ref="A211:A245"/>
    <mergeCell ref="B242:C242"/>
    <mergeCell ref="B243:C243"/>
    <mergeCell ref="B244:C244"/>
    <mergeCell ref="B245:C245"/>
    <mergeCell ref="A107:A141"/>
    <mergeCell ref="B138:C138"/>
    <mergeCell ref="B139:C139"/>
    <mergeCell ref="B140:C140"/>
    <mergeCell ref="B141:C141"/>
    <mergeCell ref="A142:A176"/>
    <mergeCell ref="B173:C173"/>
    <mergeCell ref="B174:C174"/>
    <mergeCell ref="B175:C175"/>
    <mergeCell ref="B176:C176"/>
    <mergeCell ref="A4:A37"/>
    <mergeCell ref="G2:H2"/>
    <mergeCell ref="A73:A106"/>
    <mergeCell ref="B103:C103"/>
    <mergeCell ref="B104:C104"/>
    <mergeCell ref="B105:C105"/>
    <mergeCell ref="B106:C106"/>
    <mergeCell ref="A38:A72"/>
    <mergeCell ref="B69:C69"/>
    <mergeCell ref="B70:C70"/>
    <mergeCell ref="B71:C71"/>
    <mergeCell ref="B72:C72"/>
    <mergeCell ref="B1:E1"/>
    <mergeCell ref="I2:J2"/>
    <mergeCell ref="K2:L2"/>
    <mergeCell ref="M2:N2"/>
    <mergeCell ref="V2:Z3"/>
  </mergeCells>
  <phoneticPr fontId="4"/>
  <conditionalFormatting sqref="D349">
    <cfRule type="expression" dxfId="164" priority="85" stopIfTrue="1">
      <formula>$A$1=1</formula>
    </cfRule>
  </conditionalFormatting>
  <conditionalFormatting sqref="D381">
    <cfRule type="expression" dxfId="163" priority="84" stopIfTrue="1">
      <formula>$A$1=1</formula>
    </cfRule>
  </conditionalFormatting>
  <conditionalFormatting sqref="D416">
    <cfRule type="expression" dxfId="162" priority="65" stopIfTrue="1">
      <formula>$A$1=1</formula>
    </cfRule>
  </conditionalFormatting>
  <conditionalFormatting sqref="D420">
    <cfRule type="expression" dxfId="161" priority="2" stopIfTrue="1">
      <formula>$A$1=1</formula>
    </cfRule>
  </conditionalFormatting>
  <conditionalFormatting sqref="F420:P420">
    <cfRule type="expression" dxfId="160" priority="3" stopIfTrue="1">
      <formula>$A$1=1</formula>
    </cfRule>
  </conditionalFormatting>
  <conditionalFormatting sqref="F34:S36 F37:P37 F69:S71 F72:P72 F103:S105 F106:P106 F138:S140 F141:P141 F173:S175 F176:P176 F207:S209 F210:P210 F242:S244 F245:P245 F276:S278 F279:P279 D281:S310 F311:S313 F314:P314 F346:S348 F349:P349 F378:S380 F381:P381 F413:S415 F416:P416">
    <cfRule type="expression" dxfId="159" priority="88" stopIfTrue="1">
      <formula>$A$1=1</formula>
    </cfRule>
  </conditionalFormatting>
  <conditionalFormatting sqref="T418:T419">
    <cfRule type="expression" dxfId="146" priority="1" stopIfTrue="1">
      <formula>$A$1=1</formula>
    </cfRule>
  </conditionalFormatting>
  <conditionalFormatting sqref="U310:U315">
    <cfRule type="expression" dxfId="145" priority="87" stopIfTrue="1">
      <formula>$A$1=1</formula>
    </cfRule>
  </conditionalFormatting>
  <conditionalFormatting sqref="V314:Z314">
    <cfRule type="expression" dxfId="144" priority="86" stopIfTrue="1">
      <formula>$A$1=1</formula>
    </cfRule>
  </conditionalFormatting>
  <conditionalFormatting sqref="Y7:Z28">
    <cfRule type="expression" dxfId="143" priority="89" stopIfTrue="1">
      <formula>$B$1=1</formula>
    </cfRule>
  </conditionalFormatting>
  <conditionalFormatting sqref="Y41:Z62">
    <cfRule type="expression" dxfId="142" priority="24" stopIfTrue="1">
      <formula>$B$1=1</formula>
    </cfRule>
  </conditionalFormatting>
  <conditionalFormatting sqref="Y76:Z97">
    <cfRule type="expression" dxfId="141" priority="22" stopIfTrue="1">
      <formula>$B$1=1</formula>
    </cfRule>
  </conditionalFormatting>
  <conditionalFormatting sqref="Y110:Z131">
    <cfRule type="expression" dxfId="140" priority="20" stopIfTrue="1">
      <formula>$B$1=1</formula>
    </cfRule>
  </conditionalFormatting>
  <conditionalFormatting sqref="Y145:Z166">
    <cfRule type="expression" dxfId="139" priority="18" stopIfTrue="1">
      <formula>$B$1=1</formula>
    </cfRule>
  </conditionalFormatting>
  <conditionalFormatting sqref="Y180:Z201">
    <cfRule type="expression" dxfId="138" priority="16" stopIfTrue="1">
      <formula>$B$1=1</formula>
    </cfRule>
  </conditionalFormatting>
  <conditionalFormatting sqref="Y214:Z235">
    <cfRule type="expression" dxfId="137" priority="14" stopIfTrue="1">
      <formula>$B$1=1</formula>
    </cfRule>
  </conditionalFormatting>
  <conditionalFormatting sqref="Y249:Z270">
    <cfRule type="expression" dxfId="136" priority="12" stopIfTrue="1">
      <formula>$B$1=1</formula>
    </cfRule>
  </conditionalFormatting>
  <conditionalFormatting sqref="Y283:Z304">
    <cfRule type="expression" dxfId="135" priority="10" stopIfTrue="1">
      <formula>$B$1=1</formula>
    </cfRule>
  </conditionalFormatting>
  <conditionalFormatting sqref="Y318:Z339">
    <cfRule type="expression" dxfId="134" priority="8" stopIfTrue="1">
      <formula>$B$1=1</formula>
    </cfRule>
  </conditionalFormatting>
  <conditionalFormatting sqref="Y353:Z374">
    <cfRule type="expression" dxfId="133" priority="6" stopIfTrue="1">
      <formula>$B$1=1</formula>
    </cfRule>
  </conditionalFormatting>
  <conditionalFormatting sqref="Y385:Z406">
    <cfRule type="expression" dxfId="132" priority="4" stopIfTrue="1">
      <formula>$B$1=1</formula>
    </cfRule>
  </conditionalFormatting>
  <dataValidations count="2">
    <dataValidation imeMode="on" allowBlank="1" showInputMessage="1" showErrorMessage="1" sqref="W378:Z378 D4:D33 X40:Z40 V410:V411 W343:Z343 X6:Z6 V32:V33 D281:D310 X109:Z109 X75:Z75 W170:Z170 W205:Z205 W239:Z239 W274:Z274 W308:Z308 D382:D412 W422:Z422 W32:Z32 V72:Z72 W410:Z410 W66:Z66 V101:V102 W135:Z135 V141:Z141 V66:V67 W101:Z101 V176:Z176 X144:Z144 V135:V136 X179:Z179 V170:V171 V245:Z245 X213:Z213 V205:V206 X248:Z248 V239:V240 X282:Z282 V274:V275 X317:Z317 V308:V309 X352:Z352 V343:V344 V416:Z416 X384:Z384 V378:V379 D371:D377" xr:uid="{00000000-0002-0000-0200-000000000000}"/>
    <dataValidation imeMode="off" allowBlank="1" showInputMessage="1" showErrorMessage="1" sqref="Y2 E281:S310 E382:T412 E4:U33 V18:X31 Y29:Z31 V52:X65 Y63:Z65 V121:X134 Y132:Z134 V87:X100 Y98:Z100 V156:X169 Y167:Z169 V191:X204 Y202:Z204 V225:X238 Y236:Z238 V260:X273 Y271:Z273 V294:X307 Y305:Z307 V329:X342 Y340:Z342 Y407:Z409 V396:X409 Y375:Z377 V364:X377 E371:T377 U371:U412" xr:uid="{00000000-0002-0000-0200-000001000000}"/>
  </dataValidations>
  <pageMargins left="0.25" right="0.25" top="0.75" bottom="0.75" header="0.3" footer="0.3"/>
  <pageSetup paperSize="9" scale="98"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25" man="1"/>
    <brk id="381" max="16383" man="1"/>
    <brk id="416" max="16383" man="1"/>
  </rowBreaks>
  <extLst>
    <ext xmlns:x14="http://schemas.microsoft.com/office/spreadsheetml/2009/9/main" uri="{78C0D931-6437-407d-A8EE-F0AAD7539E65}">
      <x14:conditionalFormattings>
        <x14:conditionalFormatting xmlns:xm="http://schemas.microsoft.com/office/excel/2006/main">
          <x14:cfRule type="expression" priority="45" stopIfTrue="1" id="{7AB29F72-8195-45E7-AB99-689FF219F9F5}">
            <xm:f>佐倉!$A$1=1</xm:f>
            <x14:dxf>
              <font>
                <condense val="0"/>
                <extend val="0"/>
                <color auto="1"/>
              </font>
              <fill>
                <patternFill patternType="none">
                  <bgColor indexed="65"/>
                </patternFill>
              </fill>
            </x14:dxf>
          </x14:cfRule>
          <xm:sqref>T34:T37</xm:sqref>
        </x14:conditionalFormatting>
        <x14:conditionalFormatting xmlns:xm="http://schemas.microsoft.com/office/excel/2006/main">
          <x14:cfRule type="expression" priority="52" stopIfTrue="1" id="{6EC78657-D0F0-4592-96A9-0DB9B4C362B9}">
            <xm:f>佐倉!$A$1=1</xm:f>
            <x14:dxf>
              <font>
                <condense val="0"/>
                <extend val="0"/>
                <color auto="1"/>
              </font>
              <fill>
                <patternFill patternType="none">
                  <bgColor indexed="65"/>
                </patternFill>
              </fill>
            </x14:dxf>
          </x14:cfRule>
          <xm:sqref>T69:T72</xm:sqref>
        </x14:conditionalFormatting>
        <x14:conditionalFormatting xmlns:xm="http://schemas.microsoft.com/office/excel/2006/main">
          <x14:cfRule type="expression" priority="41" stopIfTrue="1" id="{D80D4D65-8EE0-4D3A-9A63-31879979B5B9}">
            <xm:f>佐倉!$A$1=1</xm:f>
            <x14:dxf>
              <font>
                <condense val="0"/>
                <extend val="0"/>
                <color auto="1"/>
              </font>
              <fill>
                <patternFill patternType="none">
                  <bgColor indexed="65"/>
                </patternFill>
              </fill>
            </x14:dxf>
          </x14:cfRule>
          <xm:sqref>T103:T106</xm:sqref>
        </x14:conditionalFormatting>
        <x14:conditionalFormatting xmlns:xm="http://schemas.microsoft.com/office/excel/2006/main">
          <x14:cfRule type="expression" priority="49" stopIfTrue="1" id="{79681180-4A9F-4A57-9680-15BD0F297433}">
            <xm:f>佐倉!$A$1=1</xm:f>
            <x14:dxf>
              <font>
                <condense val="0"/>
                <extend val="0"/>
                <color auto="1"/>
              </font>
              <fill>
                <patternFill patternType="none">
                  <bgColor indexed="65"/>
                </patternFill>
              </fill>
            </x14:dxf>
          </x14:cfRule>
          <xm:sqref>T138:T141</xm:sqref>
        </x14:conditionalFormatting>
        <x14:conditionalFormatting xmlns:xm="http://schemas.microsoft.com/office/excel/2006/main">
          <x14:cfRule type="expression" priority="48" stopIfTrue="1" id="{0DD5C9AD-DB10-4FAE-96A6-3D9CBB8506AB}">
            <xm:f>佐倉!$A$1=1</xm:f>
            <x14:dxf>
              <font>
                <condense val="0"/>
                <extend val="0"/>
                <color auto="1"/>
              </font>
              <fill>
                <patternFill patternType="none">
                  <bgColor indexed="65"/>
                </patternFill>
              </fill>
            </x14:dxf>
          </x14:cfRule>
          <xm:sqref>T173:T176</xm:sqref>
        </x14:conditionalFormatting>
        <x14:conditionalFormatting xmlns:xm="http://schemas.microsoft.com/office/excel/2006/main">
          <x14:cfRule type="expression" priority="50" stopIfTrue="1" id="{3F5060F2-F31A-4867-9269-24B8AF44B4A8}">
            <xm:f>佐倉!$A$1=1</xm:f>
            <x14:dxf>
              <font>
                <condense val="0"/>
                <extend val="0"/>
                <color auto="1"/>
              </font>
              <fill>
                <patternFill patternType="none">
                  <bgColor indexed="65"/>
                </patternFill>
              </fill>
            </x14:dxf>
          </x14:cfRule>
          <xm:sqref>T207:T210</xm:sqref>
        </x14:conditionalFormatting>
        <x14:conditionalFormatting xmlns:xm="http://schemas.microsoft.com/office/excel/2006/main">
          <x14:cfRule type="expression" priority="47" stopIfTrue="1" id="{7304FA3F-A328-4566-8EEC-7A05E9141F0C}">
            <xm:f>佐倉!$A$1=1</xm:f>
            <x14:dxf>
              <font>
                <condense val="0"/>
                <extend val="0"/>
                <color auto="1"/>
              </font>
              <fill>
                <patternFill patternType="none">
                  <bgColor indexed="65"/>
                </patternFill>
              </fill>
            </x14:dxf>
          </x14:cfRule>
          <xm:sqref>T242:T245</xm:sqref>
        </x14:conditionalFormatting>
        <x14:conditionalFormatting xmlns:xm="http://schemas.microsoft.com/office/excel/2006/main">
          <x14:cfRule type="expression" priority="40" stopIfTrue="1" id="{E5E95DB6-AA72-43C1-9EF9-D38D7ABBF0C9}">
            <xm:f>佐倉!$A$1=1</xm:f>
            <x14:dxf>
              <font>
                <condense val="0"/>
                <extend val="0"/>
                <color auto="1"/>
              </font>
              <fill>
                <patternFill patternType="none">
                  <bgColor indexed="65"/>
                </patternFill>
              </fill>
            </x14:dxf>
          </x14:cfRule>
          <xm:sqref>T276:T279</xm:sqref>
        </x14:conditionalFormatting>
        <x14:conditionalFormatting xmlns:xm="http://schemas.microsoft.com/office/excel/2006/main">
          <x14:cfRule type="expression" priority="42" stopIfTrue="1" id="{139D8787-E0F6-4327-BEE4-6A851AFEA505}">
            <xm:f>佐倉!$A$1=1</xm:f>
            <x14:dxf>
              <font>
                <condense val="0"/>
                <extend val="0"/>
                <color auto="1"/>
              </font>
              <fill>
                <patternFill patternType="none">
                  <bgColor indexed="65"/>
                </patternFill>
              </fill>
            </x14:dxf>
          </x14:cfRule>
          <xm:sqref>T311:T314</xm:sqref>
        </x14:conditionalFormatting>
        <x14:conditionalFormatting xmlns:xm="http://schemas.microsoft.com/office/excel/2006/main">
          <x14:cfRule type="expression" priority="46" stopIfTrue="1" id="{FFF4D4DD-D9C9-4E88-A1E2-F0AAC377B524}">
            <xm:f>佐倉!$A$1=1</xm:f>
            <x14:dxf>
              <font>
                <condense val="0"/>
                <extend val="0"/>
                <color auto="1"/>
              </font>
              <fill>
                <patternFill patternType="none">
                  <bgColor indexed="65"/>
                </patternFill>
              </fill>
            </x14:dxf>
          </x14:cfRule>
          <xm:sqref>T346:T349</xm:sqref>
        </x14:conditionalFormatting>
        <x14:conditionalFormatting xmlns:xm="http://schemas.microsoft.com/office/excel/2006/main">
          <x14:cfRule type="expression" priority="53" stopIfTrue="1" id="{BCF3B27D-7A12-40D2-9661-143B60E52DB8}">
            <xm:f>佐倉!$A$1=1</xm:f>
            <x14:dxf>
              <font>
                <condense val="0"/>
                <extend val="0"/>
                <color auto="1"/>
              </font>
              <fill>
                <patternFill patternType="none">
                  <bgColor indexed="65"/>
                </patternFill>
              </fill>
            </x14:dxf>
          </x14:cfRule>
          <xm:sqref>T378:T381</xm:sqref>
        </x14:conditionalFormatting>
        <x14:conditionalFormatting xmlns:xm="http://schemas.microsoft.com/office/excel/2006/main">
          <x14:cfRule type="expression" priority="44" stopIfTrue="1" id="{7EE4CC23-F1EB-4E42-A1DA-1F155792A705}">
            <xm:f>佐倉!$A$1=1</xm:f>
            <x14:dxf>
              <font>
                <condense val="0"/>
                <extend val="0"/>
                <color auto="1"/>
              </font>
              <fill>
                <patternFill patternType="none">
                  <bgColor indexed="65"/>
                </patternFill>
              </fill>
            </x14:dxf>
          </x14:cfRule>
          <xm:sqref>T413:T416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422"/>
  <sheetViews>
    <sheetView view="pageBreakPreview" zoomScale="90" zoomScaleNormal="70" zoomScaleSheetLayoutView="90" workbookViewId="0">
      <pane xSplit="1" ySplit="3" topLeftCell="B391" activePane="bottomRight" state="frozen"/>
      <selection activeCell="K264" sqref="K264"/>
      <selection pane="topRight" activeCell="K264" sqref="K264"/>
      <selection pane="bottomLeft" activeCell="K264" sqref="K264"/>
      <selection pane="bottomRight" activeCell="D421" sqref="D421"/>
    </sheetView>
  </sheetViews>
  <sheetFormatPr defaultRowHeight="13.2" x14ac:dyDescent="0.2"/>
  <cols>
    <col min="1" max="1" width="4.109375" customWidth="1"/>
    <col min="2" max="2" width="3.33203125" customWidth="1"/>
    <col min="3" max="3" width="4.6640625" customWidth="1"/>
    <col min="4" max="20" width="5.33203125" customWidth="1"/>
    <col min="21" max="21" width="8.88671875" customWidth="1"/>
    <col min="22" max="22" width="1.88671875" customWidth="1"/>
    <col min="23" max="23" width="15.33203125" customWidth="1"/>
    <col min="24" max="26" width="5.6640625" customWidth="1"/>
  </cols>
  <sheetData>
    <row r="1" spans="1:26" ht="16.2" x14ac:dyDescent="0.2">
      <c r="B1" s="1063" t="s">
        <v>125</v>
      </c>
      <c r="C1" s="1063"/>
      <c r="D1" s="1063"/>
      <c r="E1" s="1063"/>
      <c r="F1" s="381"/>
      <c r="G1" s="381" t="str">
        <f>南八幡!G1</f>
        <v>令和７年度</v>
      </c>
      <c r="H1" s="34"/>
      <c r="M1" s="34"/>
      <c r="N1" s="34"/>
      <c r="O1" s="34"/>
      <c r="P1" s="34"/>
      <c r="Q1" s="34"/>
      <c r="R1" s="34"/>
      <c r="S1" s="34"/>
      <c r="T1" s="34"/>
    </row>
    <row r="2" spans="1:26" ht="27.75" customHeight="1" x14ac:dyDescent="0.2">
      <c r="A2" s="388" t="s">
        <v>336</v>
      </c>
      <c r="B2" s="327" t="s">
        <v>0</v>
      </c>
      <c r="C2" s="333" t="s">
        <v>10</v>
      </c>
      <c r="D2" s="226" t="s">
        <v>1</v>
      </c>
      <c r="E2" s="319" t="s">
        <v>295</v>
      </c>
      <c r="F2" s="319" t="s">
        <v>296</v>
      </c>
      <c r="G2" s="1054" t="s">
        <v>6</v>
      </c>
      <c r="H2" s="1055"/>
      <c r="I2" s="1054" t="s">
        <v>7</v>
      </c>
      <c r="J2" s="1055"/>
      <c r="K2" s="1054" t="s">
        <v>26</v>
      </c>
      <c r="L2" s="1055"/>
      <c r="M2" s="1054" t="s">
        <v>8</v>
      </c>
      <c r="N2" s="1055"/>
      <c r="O2" s="227" t="s">
        <v>306</v>
      </c>
      <c r="P2" s="228" t="s">
        <v>307</v>
      </c>
      <c r="Q2" s="228" t="s">
        <v>308</v>
      </c>
      <c r="R2" s="228" t="s">
        <v>309</v>
      </c>
      <c r="S2" s="227" t="s">
        <v>315</v>
      </c>
      <c r="T2" s="227" t="s">
        <v>316</v>
      </c>
      <c r="U2" s="254" t="s">
        <v>204</v>
      </c>
      <c r="V2" s="1"/>
      <c r="W2" s="1039" t="s">
        <v>3</v>
      </c>
      <c r="X2" s="1040"/>
      <c r="Y2" s="1040"/>
      <c r="Z2" s="1041"/>
    </row>
    <row r="3" spans="1:26" ht="13.5" customHeight="1" x14ac:dyDescent="0.2">
      <c r="A3" s="445"/>
      <c r="B3" s="332"/>
      <c r="C3" s="335"/>
      <c r="D3" s="318"/>
      <c r="E3" s="41"/>
      <c r="F3" s="41"/>
      <c r="G3" s="42" t="s">
        <v>4</v>
      </c>
      <c r="H3" s="43" t="s">
        <v>5</v>
      </c>
      <c r="I3" s="42" t="s">
        <v>4</v>
      </c>
      <c r="J3" s="43" t="s">
        <v>5</v>
      </c>
      <c r="K3" s="42" t="s">
        <v>4</v>
      </c>
      <c r="L3" s="43" t="s">
        <v>5</v>
      </c>
      <c r="M3" s="42" t="s">
        <v>4</v>
      </c>
      <c r="N3" s="43" t="s">
        <v>5</v>
      </c>
      <c r="O3" s="43" t="s">
        <v>5</v>
      </c>
      <c r="P3" s="43" t="s">
        <v>5</v>
      </c>
      <c r="Q3" s="43" t="s">
        <v>5</v>
      </c>
      <c r="R3" s="43" t="s">
        <v>5</v>
      </c>
      <c r="S3" s="43" t="s">
        <v>5</v>
      </c>
      <c r="T3" s="43" t="s">
        <v>5</v>
      </c>
      <c r="U3" s="255" t="s">
        <v>280</v>
      </c>
      <c r="V3" s="82"/>
      <c r="W3" s="1042"/>
      <c r="X3" s="1043"/>
      <c r="Y3" s="1043"/>
      <c r="Z3" s="1044"/>
    </row>
    <row r="4" spans="1:26" ht="13.5" customHeight="1" x14ac:dyDescent="0.2">
      <c r="A4" s="1104" t="s">
        <v>18</v>
      </c>
      <c r="B4" s="329">
        <f>南八幡!B4</f>
        <v>45748</v>
      </c>
      <c r="C4" s="433" t="str">
        <f>IF(B4="","",IF(WEEKDAY(B4)=1,"(日)",IF(WEEKDAY(B4)=2,"(月)",IF(WEEKDAY(B4)=3,"(火)",IF(WEEKDAY(B4)=4,"(水)",IF(WEEKDAY(B4)=5,"(木)",IF(WEEKDAY(B4)=6,"(金)","(土)")))))))</f>
        <v>(火)</v>
      </c>
      <c r="D4" s="492" t="s">
        <v>404</v>
      </c>
      <c r="E4" s="493">
        <v>53</v>
      </c>
      <c r="F4" s="494">
        <v>5</v>
      </c>
      <c r="G4" s="10">
        <v>11.7</v>
      </c>
      <c r="H4" s="218">
        <v>12</v>
      </c>
      <c r="I4" s="495">
        <v>4.5</v>
      </c>
      <c r="J4" s="496">
        <v>4.3</v>
      </c>
      <c r="K4" s="10">
        <v>7.8</v>
      </c>
      <c r="L4" s="218">
        <v>7.8</v>
      </c>
      <c r="M4" s="495">
        <v>25.2</v>
      </c>
      <c r="N4" s="496">
        <v>29.8</v>
      </c>
      <c r="O4" s="497">
        <v>96.4</v>
      </c>
      <c r="P4" s="497">
        <v>129.1</v>
      </c>
      <c r="Q4" s="547">
        <v>25.3</v>
      </c>
      <c r="R4" s="501">
        <v>253</v>
      </c>
      <c r="S4" s="559">
        <v>0.42</v>
      </c>
      <c r="T4" s="499"/>
      <c r="U4" s="761">
        <v>2409</v>
      </c>
      <c r="V4" s="111"/>
      <c r="W4" s="397" t="s">
        <v>305</v>
      </c>
      <c r="X4" s="398"/>
      <c r="Y4" s="399">
        <v>45750</v>
      </c>
      <c r="Z4" s="400"/>
    </row>
    <row r="5" spans="1:26" x14ac:dyDescent="0.2">
      <c r="A5" s="1105"/>
      <c r="B5" s="330">
        <f>南八幡!B5</f>
        <v>45749</v>
      </c>
      <c r="C5" s="434" t="str">
        <f t="shared" ref="C5:C33" si="0">IF(B5="","",IF(WEEKDAY(B5)=1,"(日)",IF(WEEKDAY(B5)=2,"(月)",IF(WEEKDAY(B5)=3,"(火)",IF(WEEKDAY(B5)=4,"(水)",IF(WEEKDAY(B5)=5,"(木)",IF(WEEKDAY(B5)=6,"(金)","(土)")))))))</f>
        <v>(水)</v>
      </c>
      <c r="D5" s="502" t="s">
        <v>404</v>
      </c>
      <c r="E5" s="503">
        <v>29</v>
      </c>
      <c r="F5" s="504">
        <v>10.199999999999999</v>
      </c>
      <c r="G5" s="11">
        <v>13</v>
      </c>
      <c r="H5" s="219">
        <v>13.3</v>
      </c>
      <c r="I5" s="12">
        <v>26.6</v>
      </c>
      <c r="J5" s="221">
        <v>3.9</v>
      </c>
      <c r="K5" s="11">
        <v>7.35</v>
      </c>
      <c r="L5" s="219">
        <v>7.2</v>
      </c>
      <c r="M5" s="12">
        <v>12.4</v>
      </c>
      <c r="N5" s="221">
        <v>13.7</v>
      </c>
      <c r="O5" s="220">
        <v>30</v>
      </c>
      <c r="P5" s="220">
        <v>48.8</v>
      </c>
      <c r="Q5" s="561">
        <v>11.9</v>
      </c>
      <c r="R5" s="507">
        <v>80</v>
      </c>
      <c r="S5" s="562">
        <v>0.22</v>
      </c>
      <c r="T5" s="505"/>
      <c r="U5" s="593">
        <v>5681</v>
      </c>
      <c r="V5" s="111"/>
      <c r="W5" s="345" t="s">
        <v>304</v>
      </c>
      <c r="X5" s="346" t="s">
        <v>303</v>
      </c>
      <c r="Y5" s="372">
        <v>8.4</v>
      </c>
      <c r="Z5" s="350"/>
    </row>
    <row r="6" spans="1:26" x14ac:dyDescent="0.2">
      <c r="A6" s="1105"/>
      <c r="B6" s="330">
        <f>南八幡!B6</f>
        <v>45750</v>
      </c>
      <c r="C6" s="434" t="str">
        <f t="shared" si="0"/>
        <v>(木)</v>
      </c>
      <c r="D6" s="502" t="s">
        <v>404</v>
      </c>
      <c r="E6" s="503">
        <v>7</v>
      </c>
      <c r="F6" s="504">
        <v>8.4</v>
      </c>
      <c r="G6" s="11">
        <v>11.8</v>
      </c>
      <c r="H6" s="219">
        <v>11.8</v>
      </c>
      <c r="I6" s="12">
        <v>12.2</v>
      </c>
      <c r="J6" s="221">
        <v>3.7</v>
      </c>
      <c r="K6" s="11">
        <v>7.4</v>
      </c>
      <c r="L6" s="219">
        <v>7.2</v>
      </c>
      <c r="M6" s="12">
        <v>21.4</v>
      </c>
      <c r="N6" s="221">
        <v>23.8</v>
      </c>
      <c r="O6" s="220">
        <v>48.4</v>
      </c>
      <c r="P6" s="220">
        <v>85</v>
      </c>
      <c r="Q6" s="561">
        <v>15.5</v>
      </c>
      <c r="R6" s="507">
        <v>137</v>
      </c>
      <c r="S6" s="562">
        <v>0.28000000000000003</v>
      </c>
      <c r="T6" s="505"/>
      <c r="U6" s="593">
        <v>3805</v>
      </c>
      <c r="V6" s="111"/>
      <c r="W6" s="4" t="s">
        <v>19</v>
      </c>
      <c r="X6" s="5" t="s">
        <v>20</v>
      </c>
      <c r="Y6" s="352" t="s">
        <v>21</v>
      </c>
      <c r="Z6" s="5" t="s">
        <v>22</v>
      </c>
    </row>
    <row r="7" spans="1:26" x14ac:dyDescent="0.2">
      <c r="A7" s="1105"/>
      <c r="B7" s="330">
        <f>南八幡!B7</f>
        <v>45751</v>
      </c>
      <c r="C7" s="434" t="str">
        <f t="shared" si="0"/>
        <v>(金)</v>
      </c>
      <c r="D7" s="502" t="s">
        <v>405</v>
      </c>
      <c r="E7" s="503"/>
      <c r="F7" s="504">
        <v>8.6999999999999993</v>
      </c>
      <c r="G7" s="11">
        <v>11.7</v>
      </c>
      <c r="H7" s="219">
        <v>11.5</v>
      </c>
      <c r="I7" s="12">
        <v>9.9</v>
      </c>
      <c r="J7" s="221">
        <v>5.7</v>
      </c>
      <c r="K7" s="11">
        <v>7.4</v>
      </c>
      <c r="L7" s="219">
        <v>7.4</v>
      </c>
      <c r="M7" s="12">
        <v>25.2</v>
      </c>
      <c r="N7" s="221">
        <v>25</v>
      </c>
      <c r="O7" s="220">
        <v>61.5</v>
      </c>
      <c r="P7" s="220">
        <v>93</v>
      </c>
      <c r="Q7" s="561">
        <v>17.600000000000001</v>
      </c>
      <c r="R7" s="507">
        <v>204</v>
      </c>
      <c r="S7" s="562">
        <v>0.35</v>
      </c>
      <c r="T7" s="505">
        <v>1.94</v>
      </c>
      <c r="U7" s="593">
        <v>1690</v>
      </c>
      <c r="V7" s="111"/>
      <c r="W7" s="2" t="s">
        <v>182</v>
      </c>
      <c r="X7" s="398" t="s">
        <v>11</v>
      </c>
      <c r="Y7" s="353">
        <v>11.8</v>
      </c>
      <c r="Z7" s="218">
        <v>11.8</v>
      </c>
    </row>
    <row r="8" spans="1:26" x14ac:dyDescent="0.2">
      <c r="A8" s="1105"/>
      <c r="B8" s="330">
        <f>南八幡!B8</f>
        <v>45752</v>
      </c>
      <c r="C8" s="434" t="str">
        <f t="shared" si="0"/>
        <v>(土)</v>
      </c>
      <c r="D8" s="502" t="s">
        <v>405</v>
      </c>
      <c r="E8" s="503"/>
      <c r="F8" s="504">
        <v>11.1</v>
      </c>
      <c r="G8" s="11"/>
      <c r="H8" s="219">
        <v>14.6</v>
      </c>
      <c r="I8" s="12"/>
      <c r="J8" s="221">
        <v>4.7</v>
      </c>
      <c r="K8" s="11"/>
      <c r="L8" s="219">
        <v>7.7</v>
      </c>
      <c r="M8" s="12"/>
      <c r="N8" s="221"/>
      <c r="O8" s="220"/>
      <c r="P8" s="220"/>
      <c r="Q8" s="561"/>
      <c r="R8" s="507"/>
      <c r="S8" s="562"/>
      <c r="T8" s="505"/>
      <c r="U8" s="593">
        <v>965</v>
      </c>
      <c r="V8" s="111"/>
      <c r="W8" s="3" t="s">
        <v>183</v>
      </c>
      <c r="X8" s="921" t="s">
        <v>184</v>
      </c>
      <c r="Y8" s="354">
        <v>12.2</v>
      </c>
      <c r="Z8" s="219">
        <v>3.7</v>
      </c>
    </row>
    <row r="9" spans="1:26" x14ac:dyDescent="0.2">
      <c r="A9" s="1105"/>
      <c r="B9" s="330">
        <f>南八幡!B9</f>
        <v>45753</v>
      </c>
      <c r="C9" s="434" t="str">
        <f t="shared" si="0"/>
        <v>(日)</v>
      </c>
      <c r="D9" s="502" t="s">
        <v>405</v>
      </c>
      <c r="E9" s="503">
        <v>0.5</v>
      </c>
      <c r="F9" s="504">
        <v>17.7</v>
      </c>
      <c r="G9" s="11"/>
      <c r="H9" s="219">
        <v>15</v>
      </c>
      <c r="I9" s="12"/>
      <c r="J9" s="221">
        <v>4.3</v>
      </c>
      <c r="K9" s="11"/>
      <c r="L9" s="219">
        <v>7.8</v>
      </c>
      <c r="M9" s="12"/>
      <c r="N9" s="221"/>
      <c r="O9" s="220"/>
      <c r="P9" s="220"/>
      <c r="Q9" s="561"/>
      <c r="R9" s="507"/>
      <c r="S9" s="562"/>
      <c r="T9" s="505"/>
      <c r="U9" s="593">
        <v>954</v>
      </c>
      <c r="V9" s="111"/>
      <c r="W9" s="3" t="s">
        <v>12</v>
      </c>
      <c r="X9" s="921"/>
      <c r="Y9" s="354">
        <v>7.4</v>
      </c>
      <c r="Z9" s="219">
        <v>7.2</v>
      </c>
    </row>
    <row r="10" spans="1:26" x14ac:dyDescent="0.2">
      <c r="A10" s="1105"/>
      <c r="B10" s="330">
        <f>南八幡!B10</f>
        <v>45754</v>
      </c>
      <c r="C10" s="434" t="str">
        <f t="shared" si="0"/>
        <v>(月)</v>
      </c>
      <c r="D10" s="502" t="s">
        <v>406</v>
      </c>
      <c r="E10" s="503"/>
      <c r="F10" s="504">
        <v>13.1</v>
      </c>
      <c r="G10" s="11">
        <v>14.3</v>
      </c>
      <c r="H10" s="219">
        <v>14.5</v>
      </c>
      <c r="I10" s="12">
        <v>5.9</v>
      </c>
      <c r="J10" s="221">
        <v>4.5</v>
      </c>
      <c r="K10" s="11">
        <v>7.6</v>
      </c>
      <c r="L10" s="219">
        <v>7.8</v>
      </c>
      <c r="M10" s="12">
        <v>33.6</v>
      </c>
      <c r="N10" s="221">
        <v>34</v>
      </c>
      <c r="O10" s="220">
        <v>89.2</v>
      </c>
      <c r="P10" s="220">
        <v>125.1</v>
      </c>
      <c r="Q10" s="561">
        <v>24.3</v>
      </c>
      <c r="R10" s="507">
        <v>264</v>
      </c>
      <c r="S10" s="562">
        <v>0.4</v>
      </c>
      <c r="T10" s="505"/>
      <c r="U10" s="593">
        <v>964</v>
      </c>
      <c r="V10" s="111"/>
      <c r="W10" s="3" t="s">
        <v>185</v>
      </c>
      <c r="X10" s="921" t="s">
        <v>13</v>
      </c>
      <c r="Y10" s="354">
        <v>21.4</v>
      </c>
      <c r="Z10" s="219">
        <v>23.8</v>
      </c>
    </row>
    <row r="11" spans="1:26" x14ac:dyDescent="0.2">
      <c r="A11" s="1105"/>
      <c r="B11" s="330">
        <f>南八幡!B11</f>
        <v>45755</v>
      </c>
      <c r="C11" s="434" t="str">
        <f t="shared" si="0"/>
        <v>(火)</v>
      </c>
      <c r="D11" s="502" t="s">
        <v>405</v>
      </c>
      <c r="E11" s="503"/>
      <c r="F11" s="504">
        <v>13.8</v>
      </c>
      <c r="G11" s="11">
        <v>14.7</v>
      </c>
      <c r="H11" s="219">
        <v>14.6</v>
      </c>
      <c r="I11" s="12">
        <v>7.1</v>
      </c>
      <c r="J11" s="221">
        <v>4</v>
      </c>
      <c r="K11" s="11">
        <v>7.7</v>
      </c>
      <c r="L11" s="219">
        <v>7.8</v>
      </c>
      <c r="M11" s="12">
        <v>34.700000000000003</v>
      </c>
      <c r="N11" s="221">
        <v>35</v>
      </c>
      <c r="O11" s="220">
        <v>88.5</v>
      </c>
      <c r="P11" s="220">
        <v>125.5</v>
      </c>
      <c r="Q11" s="561">
        <v>25.6</v>
      </c>
      <c r="R11" s="507">
        <v>233</v>
      </c>
      <c r="S11" s="562">
        <v>0.37</v>
      </c>
      <c r="T11" s="505"/>
      <c r="U11" s="593">
        <v>973</v>
      </c>
      <c r="V11" s="111"/>
      <c r="W11" s="3" t="s">
        <v>186</v>
      </c>
      <c r="X11" s="921" t="s">
        <v>311</v>
      </c>
      <c r="Y11" s="355">
        <v>57.3</v>
      </c>
      <c r="Z11" s="220">
        <v>48.4</v>
      </c>
    </row>
    <row r="12" spans="1:26" x14ac:dyDescent="0.2">
      <c r="A12" s="1105"/>
      <c r="B12" s="330">
        <f>南八幡!B12</f>
        <v>45756</v>
      </c>
      <c r="C12" s="434" t="str">
        <f t="shared" si="0"/>
        <v>(水)</v>
      </c>
      <c r="D12" s="502" t="s">
        <v>405</v>
      </c>
      <c r="E12" s="503"/>
      <c r="F12" s="504">
        <v>17.899999999999999</v>
      </c>
      <c r="G12" s="11">
        <v>15.5</v>
      </c>
      <c r="H12" s="219">
        <v>15.4</v>
      </c>
      <c r="I12" s="12">
        <v>5.0999999999999996</v>
      </c>
      <c r="J12" s="221">
        <v>4.3</v>
      </c>
      <c r="K12" s="11">
        <v>7.8</v>
      </c>
      <c r="L12" s="219">
        <v>7.8</v>
      </c>
      <c r="M12" s="12">
        <v>29.7</v>
      </c>
      <c r="N12" s="221">
        <v>32.9</v>
      </c>
      <c r="O12" s="220">
        <v>91</v>
      </c>
      <c r="P12" s="220">
        <v>130.1</v>
      </c>
      <c r="Q12" s="561">
        <v>32.4</v>
      </c>
      <c r="R12" s="507">
        <v>250</v>
      </c>
      <c r="S12" s="562">
        <v>0.39</v>
      </c>
      <c r="T12" s="505"/>
      <c r="U12" s="593">
        <v>1012</v>
      </c>
      <c r="V12" s="111"/>
      <c r="W12" s="3" t="s">
        <v>187</v>
      </c>
      <c r="X12" s="921" t="s">
        <v>311</v>
      </c>
      <c r="Y12" s="355">
        <v>80</v>
      </c>
      <c r="Z12" s="220">
        <v>85</v>
      </c>
    </row>
    <row r="13" spans="1:26" x14ac:dyDescent="0.2">
      <c r="A13" s="1105"/>
      <c r="B13" s="330">
        <f>南八幡!B13</f>
        <v>45757</v>
      </c>
      <c r="C13" s="434" t="str">
        <f t="shared" si="0"/>
        <v>(木)</v>
      </c>
      <c r="D13" s="502" t="s">
        <v>406</v>
      </c>
      <c r="E13" s="503">
        <v>0.5</v>
      </c>
      <c r="F13" s="504">
        <v>16.8</v>
      </c>
      <c r="G13" s="11">
        <v>16.5</v>
      </c>
      <c r="H13" s="219">
        <v>16.5</v>
      </c>
      <c r="I13" s="12">
        <v>6.1</v>
      </c>
      <c r="J13" s="221">
        <v>4.0999999999999996</v>
      </c>
      <c r="K13" s="11">
        <v>7.9</v>
      </c>
      <c r="L13" s="219">
        <v>7.9</v>
      </c>
      <c r="M13" s="12">
        <v>31.4</v>
      </c>
      <c r="N13" s="221">
        <v>31.7</v>
      </c>
      <c r="O13" s="220">
        <v>90.5</v>
      </c>
      <c r="P13" s="220">
        <v>131.30000000000001</v>
      </c>
      <c r="Q13" s="561">
        <v>37.200000000000003</v>
      </c>
      <c r="R13" s="507">
        <v>263</v>
      </c>
      <c r="S13" s="562">
        <v>0.39</v>
      </c>
      <c r="T13" s="505">
        <v>3.9</v>
      </c>
      <c r="U13" s="593">
        <v>970</v>
      </c>
      <c r="V13" s="111"/>
      <c r="W13" s="3" t="s">
        <v>188</v>
      </c>
      <c r="X13" s="921" t="s">
        <v>311</v>
      </c>
      <c r="Y13" s="355">
        <v>54</v>
      </c>
      <c r="Z13" s="220">
        <v>54.2</v>
      </c>
    </row>
    <row r="14" spans="1:26" x14ac:dyDescent="0.2">
      <c r="A14" s="1105"/>
      <c r="B14" s="330">
        <f>南八幡!B14</f>
        <v>45758</v>
      </c>
      <c r="C14" s="434" t="str">
        <f t="shared" si="0"/>
        <v>(金)</v>
      </c>
      <c r="D14" s="502" t="s">
        <v>406</v>
      </c>
      <c r="E14" s="503">
        <v>23</v>
      </c>
      <c r="F14" s="504">
        <v>14.7</v>
      </c>
      <c r="G14" s="11">
        <v>16</v>
      </c>
      <c r="H14" s="219">
        <v>16</v>
      </c>
      <c r="I14" s="12">
        <v>5.2</v>
      </c>
      <c r="J14" s="221">
        <v>5</v>
      </c>
      <c r="K14" s="11">
        <v>7.8</v>
      </c>
      <c r="L14" s="219">
        <v>7.8</v>
      </c>
      <c r="M14" s="12">
        <v>30.5</v>
      </c>
      <c r="N14" s="221">
        <v>31</v>
      </c>
      <c r="O14" s="220">
        <v>90</v>
      </c>
      <c r="P14" s="220">
        <v>130.1</v>
      </c>
      <c r="Q14" s="561">
        <v>35.5</v>
      </c>
      <c r="R14" s="507">
        <v>237</v>
      </c>
      <c r="S14" s="562">
        <v>0.42</v>
      </c>
      <c r="T14" s="505"/>
      <c r="U14" s="593">
        <v>2058</v>
      </c>
      <c r="V14" s="111"/>
      <c r="W14" s="3" t="s">
        <v>189</v>
      </c>
      <c r="X14" s="921" t="s">
        <v>311</v>
      </c>
      <c r="Y14" s="355">
        <v>26</v>
      </c>
      <c r="Z14" s="220">
        <v>30.8</v>
      </c>
    </row>
    <row r="15" spans="1:26" x14ac:dyDescent="0.2">
      <c r="A15" s="1105"/>
      <c r="B15" s="330">
        <f>南八幡!B15</f>
        <v>45759</v>
      </c>
      <c r="C15" s="434" t="str">
        <f t="shared" si="0"/>
        <v>(土)</v>
      </c>
      <c r="D15" s="502" t="s">
        <v>405</v>
      </c>
      <c r="E15" s="503"/>
      <c r="F15" s="504">
        <v>14</v>
      </c>
      <c r="G15" s="11"/>
      <c r="H15" s="219">
        <v>16.100000000000001</v>
      </c>
      <c r="I15" s="12"/>
      <c r="J15" s="221">
        <v>4.2</v>
      </c>
      <c r="K15" s="11"/>
      <c r="L15" s="219">
        <v>7.3</v>
      </c>
      <c r="M15" s="12"/>
      <c r="N15" s="221"/>
      <c r="O15" s="220"/>
      <c r="P15" s="220"/>
      <c r="Q15" s="561"/>
      <c r="R15" s="507"/>
      <c r="S15" s="562"/>
      <c r="T15" s="505"/>
      <c r="U15" s="593">
        <v>5731</v>
      </c>
      <c r="V15" s="111"/>
      <c r="W15" s="3" t="s">
        <v>190</v>
      </c>
      <c r="X15" s="921" t="s">
        <v>311</v>
      </c>
      <c r="Y15" s="137">
        <v>13.6</v>
      </c>
      <c r="Z15" s="221">
        <v>15.5</v>
      </c>
    </row>
    <row r="16" spans="1:26" x14ac:dyDescent="0.2">
      <c r="A16" s="1105"/>
      <c r="B16" s="330">
        <f>南八幡!B16</f>
        <v>45760</v>
      </c>
      <c r="C16" s="434" t="str">
        <f t="shared" si="0"/>
        <v>(日)</v>
      </c>
      <c r="D16" s="502" t="s">
        <v>406</v>
      </c>
      <c r="E16" s="503">
        <v>7</v>
      </c>
      <c r="F16" s="504">
        <v>13</v>
      </c>
      <c r="G16" s="11"/>
      <c r="H16" s="219">
        <v>16</v>
      </c>
      <c r="I16" s="12"/>
      <c r="J16" s="221">
        <v>4.9000000000000004</v>
      </c>
      <c r="K16" s="11"/>
      <c r="L16" s="219">
        <v>7.5</v>
      </c>
      <c r="M16" s="12"/>
      <c r="N16" s="221"/>
      <c r="O16" s="220"/>
      <c r="P16" s="220"/>
      <c r="Q16" s="561"/>
      <c r="R16" s="507"/>
      <c r="S16" s="562"/>
      <c r="T16" s="505"/>
      <c r="U16" s="593">
        <v>2785</v>
      </c>
      <c r="V16" s="111"/>
      <c r="W16" s="3" t="s">
        <v>191</v>
      </c>
      <c r="X16" s="921" t="s">
        <v>311</v>
      </c>
      <c r="Y16" s="139">
        <v>160</v>
      </c>
      <c r="Z16" s="222">
        <v>137</v>
      </c>
    </row>
    <row r="17" spans="1:26" x14ac:dyDescent="0.2">
      <c r="A17" s="1105"/>
      <c r="B17" s="330">
        <f>南八幡!B17</f>
        <v>45761</v>
      </c>
      <c r="C17" s="434" t="str">
        <f t="shared" si="0"/>
        <v>(月)</v>
      </c>
      <c r="D17" s="502" t="s">
        <v>405</v>
      </c>
      <c r="E17" s="503">
        <v>4</v>
      </c>
      <c r="F17" s="504">
        <v>18.600000000000001</v>
      </c>
      <c r="G17" s="11">
        <v>15.4</v>
      </c>
      <c r="H17" s="219">
        <v>15</v>
      </c>
      <c r="I17" s="12">
        <v>7.7</v>
      </c>
      <c r="J17" s="221">
        <v>5.2</v>
      </c>
      <c r="K17" s="11">
        <v>7.6</v>
      </c>
      <c r="L17" s="219">
        <v>7.6</v>
      </c>
      <c r="M17" s="12">
        <v>26.8</v>
      </c>
      <c r="N17" s="221">
        <v>26.4</v>
      </c>
      <c r="O17" s="220">
        <v>78.5</v>
      </c>
      <c r="P17" s="220">
        <v>114.1</v>
      </c>
      <c r="Q17" s="561">
        <v>28.5</v>
      </c>
      <c r="R17" s="507">
        <v>215</v>
      </c>
      <c r="S17" s="562">
        <v>0.4</v>
      </c>
      <c r="T17" s="505"/>
      <c r="U17" s="593">
        <v>1782</v>
      </c>
      <c r="V17" s="111"/>
      <c r="W17" s="3" t="s">
        <v>192</v>
      </c>
      <c r="X17" s="921" t="s">
        <v>311</v>
      </c>
      <c r="Y17" s="138">
        <v>0.73</v>
      </c>
      <c r="Z17" s="223">
        <v>0.28000000000000003</v>
      </c>
    </row>
    <row r="18" spans="1:26" x14ac:dyDescent="0.2">
      <c r="A18" s="1105"/>
      <c r="B18" s="330">
        <f>南八幡!B18</f>
        <v>45762</v>
      </c>
      <c r="C18" s="434" t="str">
        <f t="shared" si="0"/>
        <v>(火)</v>
      </c>
      <c r="D18" s="502" t="s">
        <v>406</v>
      </c>
      <c r="E18" s="503">
        <v>1.5</v>
      </c>
      <c r="F18" s="504">
        <v>15.4</v>
      </c>
      <c r="G18" s="11">
        <v>16</v>
      </c>
      <c r="H18" s="219">
        <v>16.2</v>
      </c>
      <c r="I18" s="12">
        <v>8.5</v>
      </c>
      <c r="J18" s="221">
        <v>7</v>
      </c>
      <c r="K18" s="11">
        <v>7.6</v>
      </c>
      <c r="L18" s="219">
        <v>7.7</v>
      </c>
      <c r="M18" s="12">
        <v>24</v>
      </c>
      <c r="N18" s="221">
        <v>24.7</v>
      </c>
      <c r="O18" s="220">
        <v>73.8</v>
      </c>
      <c r="P18" s="220">
        <v>105.1</v>
      </c>
      <c r="Q18" s="561">
        <v>21.2</v>
      </c>
      <c r="R18" s="507">
        <v>177</v>
      </c>
      <c r="S18" s="562">
        <v>0.5</v>
      </c>
      <c r="T18" s="505"/>
      <c r="U18" s="593">
        <v>1142</v>
      </c>
      <c r="V18" s="111"/>
      <c r="W18" s="3" t="s">
        <v>14</v>
      </c>
      <c r="X18" s="921" t="s">
        <v>311</v>
      </c>
      <c r="Y18" s="136">
        <v>5.2</v>
      </c>
      <c r="Z18" s="224">
        <v>2.7</v>
      </c>
    </row>
    <row r="19" spans="1:26" x14ac:dyDescent="0.2">
      <c r="A19" s="1105"/>
      <c r="B19" s="330">
        <f>南八幡!B19</f>
        <v>45763</v>
      </c>
      <c r="C19" s="434" t="str">
        <f t="shared" si="0"/>
        <v>(水)</v>
      </c>
      <c r="D19" s="502" t="s">
        <v>405</v>
      </c>
      <c r="E19" s="503"/>
      <c r="F19" s="504">
        <v>15.8</v>
      </c>
      <c r="G19" s="11">
        <v>14.4</v>
      </c>
      <c r="H19" s="219">
        <v>14.8</v>
      </c>
      <c r="I19" s="12">
        <v>7.6</v>
      </c>
      <c r="J19" s="221">
        <v>6.3</v>
      </c>
      <c r="K19" s="11">
        <v>7.7</v>
      </c>
      <c r="L19" s="219">
        <v>7.8</v>
      </c>
      <c r="M19" s="12">
        <v>27.8</v>
      </c>
      <c r="N19" s="221">
        <v>27.7</v>
      </c>
      <c r="O19" s="220">
        <v>85</v>
      </c>
      <c r="P19" s="220">
        <v>120.5</v>
      </c>
      <c r="Q19" s="561">
        <v>27.8</v>
      </c>
      <c r="R19" s="507">
        <v>246</v>
      </c>
      <c r="S19" s="562">
        <v>0.5</v>
      </c>
      <c r="T19" s="505"/>
      <c r="U19" s="593">
        <v>1269</v>
      </c>
      <c r="V19" s="111"/>
      <c r="W19" s="3" t="s">
        <v>15</v>
      </c>
      <c r="X19" s="921" t="s">
        <v>311</v>
      </c>
      <c r="Y19" s="136">
        <v>2</v>
      </c>
      <c r="Z19" s="224">
        <v>1.2</v>
      </c>
    </row>
    <row r="20" spans="1:26" x14ac:dyDescent="0.2">
      <c r="A20" s="1105"/>
      <c r="B20" s="330">
        <f>南八幡!B20</f>
        <v>45764</v>
      </c>
      <c r="C20" s="434" t="str">
        <f t="shared" si="0"/>
        <v>(木)</v>
      </c>
      <c r="D20" s="502" t="s">
        <v>405</v>
      </c>
      <c r="E20" s="503"/>
      <c r="F20" s="504">
        <v>18.8</v>
      </c>
      <c r="G20" s="11">
        <v>15.3</v>
      </c>
      <c r="H20" s="219">
        <v>15.5</v>
      </c>
      <c r="I20" s="12">
        <v>7.9</v>
      </c>
      <c r="J20" s="221">
        <v>7.2</v>
      </c>
      <c r="K20" s="11">
        <v>7.7</v>
      </c>
      <c r="L20" s="219">
        <v>7.8</v>
      </c>
      <c r="M20" s="12">
        <v>29.6</v>
      </c>
      <c r="N20" s="221">
        <v>29.5</v>
      </c>
      <c r="O20" s="220">
        <v>85</v>
      </c>
      <c r="P20" s="220">
        <v>123.7</v>
      </c>
      <c r="Q20" s="561">
        <v>32.9</v>
      </c>
      <c r="R20" s="507">
        <v>243</v>
      </c>
      <c r="S20" s="562">
        <v>0.56000000000000005</v>
      </c>
      <c r="T20" s="505">
        <v>3.19</v>
      </c>
      <c r="U20" s="593">
        <v>991</v>
      </c>
      <c r="V20" s="111"/>
      <c r="W20" s="3" t="s">
        <v>193</v>
      </c>
      <c r="X20" s="921" t="s">
        <v>311</v>
      </c>
      <c r="Y20" s="136">
        <v>8.3000000000000007</v>
      </c>
      <c r="Z20" s="224">
        <v>10.199999999999999</v>
      </c>
    </row>
    <row r="21" spans="1:26" x14ac:dyDescent="0.2">
      <c r="A21" s="1105"/>
      <c r="B21" s="330">
        <f>南八幡!B21</f>
        <v>45765</v>
      </c>
      <c r="C21" s="434" t="str">
        <f t="shared" si="0"/>
        <v>(金)</v>
      </c>
      <c r="D21" s="502" t="s">
        <v>405</v>
      </c>
      <c r="E21" s="503"/>
      <c r="F21" s="504">
        <v>19</v>
      </c>
      <c r="G21" s="11">
        <v>17.600000000000001</v>
      </c>
      <c r="H21" s="219">
        <v>17.3</v>
      </c>
      <c r="I21" s="12">
        <v>7.4</v>
      </c>
      <c r="J21" s="221">
        <v>6.2</v>
      </c>
      <c r="K21" s="11">
        <v>7.6</v>
      </c>
      <c r="L21" s="219">
        <v>7.7</v>
      </c>
      <c r="M21" s="12">
        <v>29.8</v>
      </c>
      <c r="N21" s="221">
        <v>30.8</v>
      </c>
      <c r="O21" s="220">
        <v>87.3</v>
      </c>
      <c r="P21" s="220">
        <v>124.1</v>
      </c>
      <c r="Q21" s="561">
        <v>32.1</v>
      </c>
      <c r="R21" s="507">
        <v>292</v>
      </c>
      <c r="S21" s="562">
        <v>0.42</v>
      </c>
      <c r="T21" s="505"/>
      <c r="U21" s="593">
        <v>995</v>
      </c>
      <c r="V21" s="111"/>
      <c r="W21" s="3" t="s">
        <v>194</v>
      </c>
      <c r="X21" s="921" t="s">
        <v>311</v>
      </c>
      <c r="Y21" s="301">
        <v>0.17</v>
      </c>
      <c r="Z21" s="302">
        <v>0</v>
      </c>
    </row>
    <row r="22" spans="1:26" x14ac:dyDescent="0.2">
      <c r="A22" s="1105"/>
      <c r="B22" s="330">
        <f>南八幡!B22</f>
        <v>45766</v>
      </c>
      <c r="C22" s="434" t="str">
        <f t="shared" si="0"/>
        <v>(土)</v>
      </c>
      <c r="D22" s="502" t="s">
        <v>405</v>
      </c>
      <c r="E22" s="503"/>
      <c r="F22" s="504">
        <v>22.4</v>
      </c>
      <c r="G22" s="11"/>
      <c r="H22" s="219">
        <v>20</v>
      </c>
      <c r="I22" s="12"/>
      <c r="J22" s="221">
        <v>6.1</v>
      </c>
      <c r="K22" s="11"/>
      <c r="L22" s="219">
        <v>7.8</v>
      </c>
      <c r="M22" s="12"/>
      <c r="N22" s="221"/>
      <c r="O22" s="220"/>
      <c r="P22" s="220"/>
      <c r="Q22" s="561"/>
      <c r="R22" s="507"/>
      <c r="S22" s="562"/>
      <c r="T22" s="505"/>
      <c r="U22" s="593">
        <v>994</v>
      </c>
      <c r="V22" s="111"/>
      <c r="W22" s="3" t="s">
        <v>278</v>
      </c>
      <c r="X22" s="921" t="s">
        <v>311</v>
      </c>
      <c r="Y22" s="138">
        <v>1.87</v>
      </c>
      <c r="Z22" s="225">
        <v>1.86</v>
      </c>
    </row>
    <row r="23" spans="1:26" x14ac:dyDescent="0.2">
      <c r="A23" s="1105"/>
      <c r="B23" s="330">
        <f>南八幡!B23</f>
        <v>45767</v>
      </c>
      <c r="C23" s="434" t="str">
        <f t="shared" si="0"/>
        <v>(日)</v>
      </c>
      <c r="D23" s="502" t="s">
        <v>406</v>
      </c>
      <c r="E23" s="503"/>
      <c r="F23" s="504">
        <v>21.3</v>
      </c>
      <c r="G23" s="11"/>
      <c r="H23" s="219">
        <v>20.5</v>
      </c>
      <c r="I23" s="12"/>
      <c r="J23" s="221">
        <v>6.4</v>
      </c>
      <c r="K23" s="11"/>
      <c r="L23" s="219">
        <v>7.9</v>
      </c>
      <c r="M23" s="12"/>
      <c r="N23" s="221"/>
      <c r="O23" s="220"/>
      <c r="P23" s="220"/>
      <c r="Q23" s="561"/>
      <c r="R23" s="507"/>
      <c r="S23" s="562"/>
      <c r="T23" s="505"/>
      <c r="U23" s="593">
        <v>979</v>
      </c>
      <c r="V23" s="111"/>
      <c r="W23" s="3" t="s">
        <v>195</v>
      </c>
      <c r="X23" s="921" t="s">
        <v>311</v>
      </c>
      <c r="Y23" s="138">
        <v>2.06</v>
      </c>
      <c r="Z23" s="225">
        <v>1.94</v>
      </c>
    </row>
    <row r="24" spans="1:26" x14ac:dyDescent="0.2">
      <c r="A24" s="1105"/>
      <c r="B24" s="330">
        <f>南八幡!B24</f>
        <v>45768</v>
      </c>
      <c r="C24" s="434" t="str">
        <f t="shared" si="0"/>
        <v>(月)</v>
      </c>
      <c r="D24" s="502" t="s">
        <v>405</v>
      </c>
      <c r="E24" s="503"/>
      <c r="F24" s="504">
        <v>16.7</v>
      </c>
      <c r="G24" s="11">
        <v>18.7</v>
      </c>
      <c r="H24" s="219">
        <v>18.7</v>
      </c>
      <c r="I24" s="12">
        <v>14.3</v>
      </c>
      <c r="J24" s="221">
        <v>8.6</v>
      </c>
      <c r="K24" s="11">
        <v>7.8</v>
      </c>
      <c r="L24" s="219">
        <v>7.8</v>
      </c>
      <c r="M24" s="12">
        <v>30.8</v>
      </c>
      <c r="N24" s="221">
        <v>33.6</v>
      </c>
      <c r="O24" s="220">
        <v>88.1</v>
      </c>
      <c r="P24" s="220">
        <v>122.1</v>
      </c>
      <c r="Q24" s="561">
        <v>34.1</v>
      </c>
      <c r="R24" s="642">
        <v>281</v>
      </c>
      <c r="S24" s="562">
        <v>0.48</v>
      </c>
      <c r="T24" s="505"/>
      <c r="U24" s="593">
        <v>2223</v>
      </c>
      <c r="V24" s="111"/>
      <c r="W24" s="3" t="s">
        <v>196</v>
      </c>
      <c r="X24" s="921" t="s">
        <v>311</v>
      </c>
      <c r="Y24" s="138">
        <v>0.151</v>
      </c>
      <c r="Z24" s="225">
        <v>8.1000000000000003E-2</v>
      </c>
    </row>
    <row r="25" spans="1:26" x14ac:dyDescent="0.2">
      <c r="A25" s="1105"/>
      <c r="B25" s="330">
        <f>南八幡!B25</f>
        <v>45769</v>
      </c>
      <c r="C25" s="434" t="str">
        <f t="shared" si="0"/>
        <v>(火)</v>
      </c>
      <c r="D25" s="502" t="s">
        <v>406</v>
      </c>
      <c r="E25" s="503"/>
      <c r="F25" s="504">
        <v>18.600000000000001</v>
      </c>
      <c r="G25" s="11">
        <v>18.600000000000001</v>
      </c>
      <c r="H25" s="219">
        <v>18.8</v>
      </c>
      <c r="I25" s="12">
        <v>11.8</v>
      </c>
      <c r="J25" s="221">
        <v>5.5</v>
      </c>
      <c r="K25" s="11">
        <v>7.6</v>
      </c>
      <c r="L25" s="219">
        <v>7.6</v>
      </c>
      <c r="M25" s="12">
        <v>30.3</v>
      </c>
      <c r="N25" s="221">
        <v>31</v>
      </c>
      <c r="O25" s="220">
        <v>80.5</v>
      </c>
      <c r="P25" s="220">
        <v>121.5</v>
      </c>
      <c r="Q25" s="561">
        <v>33.4</v>
      </c>
      <c r="R25" s="642">
        <v>283</v>
      </c>
      <c r="S25" s="562">
        <v>0.39</v>
      </c>
      <c r="T25" s="505"/>
      <c r="U25" s="593">
        <v>3263</v>
      </c>
      <c r="V25" s="111"/>
      <c r="W25" s="3" t="s">
        <v>197</v>
      </c>
      <c r="X25" s="921" t="s">
        <v>311</v>
      </c>
      <c r="Y25" s="136">
        <v>20.5</v>
      </c>
      <c r="Z25" s="224">
        <v>18.899999999999999</v>
      </c>
    </row>
    <row r="26" spans="1:26" x14ac:dyDescent="0.2">
      <c r="A26" s="1105"/>
      <c r="B26" s="330">
        <f>南八幡!B26</f>
        <v>45770</v>
      </c>
      <c r="C26" s="434" t="str">
        <f t="shared" si="0"/>
        <v>(水)</v>
      </c>
      <c r="D26" s="502" t="s">
        <v>406</v>
      </c>
      <c r="E26" s="503">
        <v>15</v>
      </c>
      <c r="F26" s="504">
        <v>16.899999999999999</v>
      </c>
      <c r="G26" s="11">
        <v>17.7</v>
      </c>
      <c r="H26" s="219">
        <v>18</v>
      </c>
      <c r="I26" s="12">
        <v>11</v>
      </c>
      <c r="J26" s="221">
        <v>8</v>
      </c>
      <c r="K26" s="11">
        <v>7.6</v>
      </c>
      <c r="L26" s="219">
        <v>7.5</v>
      </c>
      <c r="M26" s="12">
        <v>27</v>
      </c>
      <c r="N26" s="221">
        <v>32.200000000000003</v>
      </c>
      <c r="O26" s="220">
        <v>79</v>
      </c>
      <c r="P26" s="220">
        <v>113.3</v>
      </c>
      <c r="Q26" s="561">
        <v>32.5</v>
      </c>
      <c r="R26" s="642">
        <v>246</v>
      </c>
      <c r="S26" s="562">
        <v>0.55000000000000004</v>
      </c>
      <c r="T26" s="505"/>
      <c r="U26" s="593">
        <v>3524</v>
      </c>
      <c r="V26" s="111"/>
      <c r="W26" s="3" t="s">
        <v>17</v>
      </c>
      <c r="X26" s="921" t="s">
        <v>311</v>
      </c>
      <c r="Y26" s="136">
        <v>22.9</v>
      </c>
      <c r="Z26" s="224">
        <v>20.6</v>
      </c>
    </row>
    <row r="27" spans="1:26" x14ac:dyDescent="0.2">
      <c r="A27" s="1105"/>
      <c r="B27" s="330">
        <f>南八幡!B27</f>
        <v>45771</v>
      </c>
      <c r="C27" s="434" t="str">
        <f t="shared" si="0"/>
        <v>(木)</v>
      </c>
      <c r="D27" s="502" t="s">
        <v>406</v>
      </c>
      <c r="E27" s="503"/>
      <c r="F27" s="504">
        <v>16.100000000000001</v>
      </c>
      <c r="G27" s="11">
        <v>18</v>
      </c>
      <c r="H27" s="219">
        <v>18</v>
      </c>
      <c r="I27" s="12">
        <v>13.9</v>
      </c>
      <c r="J27" s="221">
        <v>5.9</v>
      </c>
      <c r="K27" s="11">
        <v>7.4</v>
      </c>
      <c r="L27" s="219">
        <v>7.3</v>
      </c>
      <c r="M27" s="12">
        <v>21.2</v>
      </c>
      <c r="N27" s="221">
        <v>21.5</v>
      </c>
      <c r="O27" s="220">
        <v>55.3</v>
      </c>
      <c r="P27" s="220">
        <v>86.8</v>
      </c>
      <c r="Q27" s="561">
        <v>24.3</v>
      </c>
      <c r="R27" s="642">
        <v>205</v>
      </c>
      <c r="S27" s="562">
        <v>0.32</v>
      </c>
      <c r="T27" s="505">
        <v>2.12</v>
      </c>
      <c r="U27" s="593">
        <v>4921</v>
      </c>
      <c r="V27" s="111"/>
      <c r="W27" s="3" t="s">
        <v>198</v>
      </c>
      <c r="X27" s="921" t="s">
        <v>184</v>
      </c>
      <c r="Y27" s="274">
        <v>20</v>
      </c>
      <c r="Z27" s="286">
        <v>10</v>
      </c>
    </row>
    <row r="28" spans="1:26" x14ac:dyDescent="0.2">
      <c r="A28" s="1105"/>
      <c r="B28" s="330">
        <f>南八幡!B28</f>
        <v>45772</v>
      </c>
      <c r="C28" s="434" t="str">
        <f t="shared" si="0"/>
        <v>(金)</v>
      </c>
      <c r="D28" s="502" t="s">
        <v>406</v>
      </c>
      <c r="E28" s="503"/>
      <c r="F28" s="504">
        <v>18.3</v>
      </c>
      <c r="G28" s="11">
        <v>19.3</v>
      </c>
      <c r="H28" s="219">
        <v>19.5</v>
      </c>
      <c r="I28" s="12">
        <v>12.1</v>
      </c>
      <c r="J28" s="221">
        <v>5.6</v>
      </c>
      <c r="K28" s="11">
        <v>7.5</v>
      </c>
      <c r="L28" s="219">
        <v>7.4</v>
      </c>
      <c r="M28" s="12">
        <v>26.2</v>
      </c>
      <c r="N28" s="221">
        <v>26.9</v>
      </c>
      <c r="O28" s="220">
        <v>68</v>
      </c>
      <c r="P28" s="220">
        <v>102.1</v>
      </c>
      <c r="Q28" s="561">
        <v>27.7</v>
      </c>
      <c r="R28" s="642">
        <v>222</v>
      </c>
      <c r="S28" s="562">
        <v>0.45</v>
      </c>
      <c r="T28" s="505"/>
      <c r="U28" s="593">
        <v>3972</v>
      </c>
      <c r="V28" s="111"/>
      <c r="W28" s="3" t="s">
        <v>199</v>
      </c>
      <c r="X28" s="921" t="s">
        <v>311</v>
      </c>
      <c r="Y28" s="274">
        <v>26</v>
      </c>
      <c r="Z28" s="286">
        <v>6</v>
      </c>
    </row>
    <row r="29" spans="1:26" x14ac:dyDescent="0.2">
      <c r="A29" s="1105"/>
      <c r="B29" s="330">
        <f>南八幡!B29</f>
        <v>45773</v>
      </c>
      <c r="C29" s="434" t="str">
        <f t="shared" si="0"/>
        <v>(土)</v>
      </c>
      <c r="D29" s="502" t="s">
        <v>405</v>
      </c>
      <c r="E29" s="503">
        <v>1</v>
      </c>
      <c r="F29" s="504">
        <v>15.2</v>
      </c>
      <c r="G29" s="11"/>
      <c r="H29" s="219">
        <v>18.8</v>
      </c>
      <c r="I29" s="12"/>
      <c r="J29" s="221">
        <v>6.3</v>
      </c>
      <c r="K29" s="11"/>
      <c r="L29" s="219">
        <v>7.5</v>
      </c>
      <c r="M29" s="12"/>
      <c r="N29" s="221"/>
      <c r="O29" s="220"/>
      <c r="P29" s="220"/>
      <c r="Q29" s="561"/>
      <c r="R29" s="642"/>
      <c r="S29" s="562"/>
      <c r="T29" s="505"/>
      <c r="U29" s="593">
        <v>3325</v>
      </c>
      <c r="V29" s="111"/>
      <c r="W29" s="3"/>
      <c r="X29" s="921"/>
      <c r="Y29" s="288"/>
      <c r="Z29" s="287"/>
    </row>
    <row r="30" spans="1:26" x14ac:dyDescent="0.2">
      <c r="A30" s="1105"/>
      <c r="B30" s="330">
        <f>南八幡!B30</f>
        <v>45774</v>
      </c>
      <c r="C30" s="434" t="str">
        <f t="shared" si="0"/>
        <v>(日)</v>
      </c>
      <c r="D30" s="502" t="s">
        <v>405</v>
      </c>
      <c r="E30" s="503">
        <v>0.5</v>
      </c>
      <c r="F30" s="504">
        <v>19.2</v>
      </c>
      <c r="G30" s="11"/>
      <c r="H30" s="219">
        <v>18.100000000000001</v>
      </c>
      <c r="I30" s="12"/>
      <c r="J30" s="221">
        <v>6.4</v>
      </c>
      <c r="K30" s="11"/>
      <c r="L30" s="219">
        <v>7.6</v>
      </c>
      <c r="M30" s="12"/>
      <c r="N30" s="221"/>
      <c r="O30" s="220"/>
      <c r="P30" s="220"/>
      <c r="Q30" s="561"/>
      <c r="R30" s="642"/>
      <c r="S30" s="562"/>
      <c r="T30" s="505"/>
      <c r="U30" s="593">
        <v>3589</v>
      </c>
      <c r="V30" s="111"/>
      <c r="W30" s="3"/>
      <c r="X30" s="921"/>
      <c r="Y30" s="288"/>
      <c r="Z30" s="287"/>
    </row>
    <row r="31" spans="1:26" x14ac:dyDescent="0.2">
      <c r="A31" s="1105"/>
      <c r="B31" s="330">
        <f>南八幡!B31</f>
        <v>45775</v>
      </c>
      <c r="C31" s="434" t="str">
        <f t="shared" si="0"/>
        <v>(月)</v>
      </c>
      <c r="D31" s="502" t="s">
        <v>406</v>
      </c>
      <c r="E31" s="503">
        <v>10</v>
      </c>
      <c r="F31" s="504">
        <v>20.5</v>
      </c>
      <c r="G31" s="11">
        <v>18.399999999999999</v>
      </c>
      <c r="H31" s="219">
        <v>18.5</v>
      </c>
      <c r="I31" s="12">
        <v>10.7</v>
      </c>
      <c r="J31" s="221">
        <v>7.4</v>
      </c>
      <c r="K31" s="11">
        <v>7.6</v>
      </c>
      <c r="L31" s="219">
        <v>7.6</v>
      </c>
      <c r="M31" s="12">
        <v>28.2</v>
      </c>
      <c r="N31" s="221">
        <v>27</v>
      </c>
      <c r="O31" s="220">
        <v>72.5</v>
      </c>
      <c r="P31" s="220">
        <v>103.7</v>
      </c>
      <c r="Q31" s="561">
        <v>27.8</v>
      </c>
      <c r="R31" s="642">
        <v>244</v>
      </c>
      <c r="S31" s="562">
        <v>0.56999999999999995</v>
      </c>
      <c r="T31" s="505"/>
      <c r="U31" s="593">
        <v>3826</v>
      </c>
      <c r="V31" s="111"/>
      <c r="W31" s="289"/>
      <c r="X31" s="346"/>
      <c r="Y31" s="291"/>
      <c r="Z31" s="290"/>
    </row>
    <row r="32" spans="1:26" x14ac:dyDescent="0.2">
      <c r="A32" s="1105"/>
      <c r="B32" s="330">
        <f>南八幡!B32</f>
        <v>45776</v>
      </c>
      <c r="C32" s="434" t="str">
        <f t="shared" si="0"/>
        <v>(火)</v>
      </c>
      <c r="D32" s="502" t="s">
        <v>405</v>
      </c>
      <c r="E32" s="503">
        <v>3</v>
      </c>
      <c r="F32" s="504">
        <v>18.5</v>
      </c>
      <c r="G32" s="11"/>
      <c r="H32" s="219">
        <v>18.5</v>
      </c>
      <c r="I32" s="12"/>
      <c r="J32" s="221">
        <v>7</v>
      </c>
      <c r="K32" s="11"/>
      <c r="L32" s="219">
        <v>7.5</v>
      </c>
      <c r="M32" s="12"/>
      <c r="N32" s="221"/>
      <c r="O32" s="220"/>
      <c r="P32" s="220"/>
      <c r="Q32" s="561"/>
      <c r="R32" s="507"/>
      <c r="S32" s="562"/>
      <c r="T32" s="505"/>
      <c r="U32" s="593">
        <v>4133</v>
      </c>
      <c r="V32" s="111"/>
      <c r="W32" s="9" t="s">
        <v>23</v>
      </c>
      <c r="X32" s="82" t="s">
        <v>24</v>
      </c>
      <c r="Y32" s="1" t="s">
        <v>24</v>
      </c>
      <c r="Z32" s="335" t="s">
        <v>24</v>
      </c>
    </row>
    <row r="33" spans="1:26" x14ac:dyDescent="0.2">
      <c r="A33" s="1105"/>
      <c r="B33" s="330">
        <f>南八幡!B33</f>
        <v>45777</v>
      </c>
      <c r="C33" s="435" t="str">
        <f t="shared" si="0"/>
        <v>(水)</v>
      </c>
      <c r="D33" s="502" t="s">
        <v>405</v>
      </c>
      <c r="E33" s="503"/>
      <c r="F33" s="504">
        <v>18.5</v>
      </c>
      <c r="G33" s="11">
        <v>18</v>
      </c>
      <c r="H33" s="219">
        <v>18.2</v>
      </c>
      <c r="I33" s="12">
        <v>15.2</v>
      </c>
      <c r="J33" s="221">
        <v>5.4</v>
      </c>
      <c r="K33" s="11">
        <v>7.5</v>
      </c>
      <c r="L33" s="219">
        <v>7.4</v>
      </c>
      <c r="M33" s="12">
        <v>22.8</v>
      </c>
      <c r="N33" s="221">
        <v>22.5</v>
      </c>
      <c r="O33" s="220">
        <v>61.5</v>
      </c>
      <c r="P33" s="220">
        <v>95</v>
      </c>
      <c r="Q33" s="561">
        <v>23.5</v>
      </c>
      <c r="R33" s="507">
        <v>238</v>
      </c>
      <c r="S33" s="562">
        <v>0.4</v>
      </c>
      <c r="T33" s="505"/>
      <c r="U33" s="593">
        <v>4795</v>
      </c>
      <c r="V33" s="111"/>
      <c r="W33" s="749" t="s">
        <v>301</v>
      </c>
      <c r="X33" s="750"/>
      <c r="Y33" s="750"/>
      <c r="Z33" s="751"/>
    </row>
    <row r="34" spans="1:26" s="1" customFormat="1" ht="13.5" customHeight="1" x14ac:dyDescent="0.2">
      <c r="A34" s="1105"/>
      <c r="B34" s="336" t="s">
        <v>238</v>
      </c>
      <c r="C34" s="392"/>
      <c r="D34" s="508"/>
      <c r="E34" s="493">
        <f>MAX(E4:E33)</f>
        <v>53</v>
      </c>
      <c r="F34" s="509">
        <f t="shared" ref="F34:U34" si="1">IF(COUNT(F4:F33)=0,"",MAX(F4:F33))</f>
        <v>22.4</v>
      </c>
      <c r="G34" s="10">
        <f t="shared" si="1"/>
        <v>19.3</v>
      </c>
      <c r="H34" s="218">
        <f t="shared" si="1"/>
        <v>20.5</v>
      </c>
      <c r="I34" s="495">
        <f t="shared" si="1"/>
        <v>26.6</v>
      </c>
      <c r="J34" s="496">
        <f t="shared" si="1"/>
        <v>8.6</v>
      </c>
      <c r="K34" s="10">
        <f t="shared" si="1"/>
        <v>7.9</v>
      </c>
      <c r="L34" s="218">
        <f t="shared" si="1"/>
        <v>7.9</v>
      </c>
      <c r="M34" s="495">
        <f t="shared" si="1"/>
        <v>34.700000000000003</v>
      </c>
      <c r="N34" s="496">
        <f t="shared" si="1"/>
        <v>35</v>
      </c>
      <c r="O34" s="510">
        <f t="shared" si="1"/>
        <v>96.4</v>
      </c>
      <c r="P34" s="511">
        <f t="shared" si="1"/>
        <v>131.30000000000001</v>
      </c>
      <c r="Q34" s="512">
        <f t="shared" si="1"/>
        <v>37.200000000000003</v>
      </c>
      <c r="R34" s="513">
        <f t="shared" si="1"/>
        <v>292</v>
      </c>
      <c r="S34" s="514">
        <f t="shared" si="1"/>
        <v>0.56999999999999995</v>
      </c>
      <c r="T34" s="514">
        <f t="shared" ref="T34" si="2">IF(COUNT(T4:T33)=0,"",MAX(T4:T33))</f>
        <v>3.9</v>
      </c>
      <c r="U34" s="515">
        <f t="shared" si="1"/>
        <v>5731</v>
      </c>
      <c r="V34" s="80"/>
      <c r="W34" s="1115" t="s">
        <v>439</v>
      </c>
      <c r="X34" s="1116"/>
      <c r="Y34" s="1116"/>
      <c r="Z34" s="1117"/>
    </row>
    <row r="35" spans="1:26" s="1" customFormat="1" ht="13.5" customHeight="1" x14ac:dyDescent="0.2">
      <c r="A35" s="1105"/>
      <c r="B35" s="337" t="s">
        <v>239</v>
      </c>
      <c r="C35" s="393"/>
      <c r="D35" s="229"/>
      <c r="E35" s="230"/>
      <c r="F35" s="516">
        <f t="shared" ref="F35:S35" si="3">IF(COUNT(F4:F33)=0,"",MIN(F4:F33))</f>
        <v>5</v>
      </c>
      <c r="G35" s="11">
        <f t="shared" si="3"/>
        <v>11.7</v>
      </c>
      <c r="H35" s="219">
        <f t="shared" si="3"/>
        <v>11.5</v>
      </c>
      <c r="I35" s="12">
        <f t="shared" si="3"/>
        <v>4.5</v>
      </c>
      <c r="J35" s="240">
        <f t="shared" si="3"/>
        <v>3.7</v>
      </c>
      <c r="K35" s="11">
        <f t="shared" si="3"/>
        <v>7.35</v>
      </c>
      <c r="L35" s="516">
        <f t="shared" si="3"/>
        <v>7.2</v>
      </c>
      <c r="M35" s="12">
        <f t="shared" si="3"/>
        <v>12.4</v>
      </c>
      <c r="N35" s="240">
        <f t="shared" si="3"/>
        <v>13.7</v>
      </c>
      <c r="O35" s="517">
        <f t="shared" si="3"/>
        <v>30</v>
      </c>
      <c r="P35" s="518">
        <f t="shared" si="3"/>
        <v>48.8</v>
      </c>
      <c r="Q35" s="519">
        <f t="shared" si="3"/>
        <v>11.9</v>
      </c>
      <c r="R35" s="520">
        <f t="shared" si="3"/>
        <v>80</v>
      </c>
      <c r="S35" s="521">
        <f t="shared" si="3"/>
        <v>0.22</v>
      </c>
      <c r="T35" s="521">
        <f t="shared" ref="T35" si="4">IF(COUNT(T4:T33)=0,"",MIN(T4:T33))</f>
        <v>1.94</v>
      </c>
      <c r="U35" s="522"/>
      <c r="V35" s="80"/>
      <c r="W35" s="1115"/>
      <c r="X35" s="1116"/>
      <c r="Y35" s="1116"/>
      <c r="Z35" s="1117"/>
    </row>
    <row r="36" spans="1:26" s="1" customFormat="1" ht="13.5" customHeight="1" x14ac:dyDescent="0.2">
      <c r="A36" s="1105"/>
      <c r="B36" s="338" t="s">
        <v>240</v>
      </c>
      <c r="C36" s="338"/>
      <c r="D36" s="229"/>
      <c r="E36" s="231"/>
      <c r="F36" s="523">
        <f t="shared" ref="F36:S36" si="5">IF(COUNT(F4:F33)=0,"",AVERAGE(F4:F33))</f>
        <v>15.806666666666667</v>
      </c>
      <c r="G36" s="11">
        <f t="shared" si="5"/>
        <v>15.838095238095237</v>
      </c>
      <c r="H36" s="516">
        <f t="shared" si="5"/>
        <v>16.39</v>
      </c>
      <c r="I36" s="12">
        <f t="shared" si="5"/>
        <v>10.033333333333333</v>
      </c>
      <c r="J36" s="240">
        <f t="shared" si="5"/>
        <v>5.6033333333333344</v>
      </c>
      <c r="K36" s="11">
        <f t="shared" si="5"/>
        <v>7.6166666666666663</v>
      </c>
      <c r="L36" s="516">
        <f t="shared" si="5"/>
        <v>7.616666666666668</v>
      </c>
      <c r="M36" s="12">
        <f t="shared" si="5"/>
        <v>27.076190476190476</v>
      </c>
      <c r="N36" s="240">
        <f t="shared" si="5"/>
        <v>28.128571428571426</v>
      </c>
      <c r="O36" s="517">
        <f t="shared" si="5"/>
        <v>76.190476190476176</v>
      </c>
      <c r="P36" s="518">
        <f t="shared" si="5"/>
        <v>110.95238095238093</v>
      </c>
      <c r="Q36" s="519">
        <f t="shared" si="5"/>
        <v>27.195238095238096</v>
      </c>
      <c r="R36" s="524">
        <f t="shared" si="5"/>
        <v>229.1904761904762</v>
      </c>
      <c r="S36" s="521">
        <f t="shared" si="5"/>
        <v>0.41809523809523813</v>
      </c>
      <c r="T36" s="521">
        <f t="shared" ref="T36" si="6">IF(COUNT(T4:T33)=0,"",AVERAGE(T4:T33))</f>
        <v>2.7874999999999996</v>
      </c>
      <c r="U36" s="522"/>
      <c r="V36" s="80"/>
      <c r="W36" s="752"/>
      <c r="X36" s="920"/>
      <c r="Y36" s="753"/>
      <c r="Z36" s="754"/>
    </row>
    <row r="37" spans="1:26" s="1" customFormat="1" ht="13.5" customHeight="1" x14ac:dyDescent="0.2">
      <c r="A37" s="1106"/>
      <c r="B37" s="339" t="s">
        <v>241</v>
      </c>
      <c r="C37" s="395"/>
      <c r="D37" s="525"/>
      <c r="E37" s="526">
        <f>SUM(E4:E33)</f>
        <v>155</v>
      </c>
      <c r="F37" s="232"/>
      <c r="G37" s="233"/>
      <c r="H37" s="527"/>
      <c r="I37" s="233"/>
      <c r="J37" s="527"/>
      <c r="K37" s="528"/>
      <c r="L37" s="529"/>
      <c r="M37" s="530"/>
      <c r="N37" s="531"/>
      <c r="O37" s="532"/>
      <c r="P37" s="533"/>
      <c r="Q37" s="534"/>
      <c r="R37" s="234"/>
      <c r="S37" s="235"/>
      <c r="T37" s="235"/>
      <c r="U37" s="762">
        <f>SUM(U4:U33)</f>
        <v>75720</v>
      </c>
      <c r="V37" s="80"/>
      <c r="W37" s="755"/>
      <c r="X37" s="922"/>
      <c r="Y37" s="756"/>
      <c r="Z37" s="757"/>
    </row>
    <row r="38" spans="1:26" ht="13.5" customHeight="1" x14ac:dyDescent="0.2">
      <c r="A38" s="1104" t="s">
        <v>180</v>
      </c>
      <c r="B38" s="329">
        <f>南八幡!B38</f>
        <v>45778</v>
      </c>
      <c r="C38" s="433" t="str">
        <f>IF(B38="","",IF(WEEKDAY(B38)=1,"(日)",IF(WEEKDAY(B38)=2,"(月)",IF(WEEKDAY(B38)=3,"(火)",IF(WEEKDAY(B38)=4,"(水)",IF(WEEKDAY(B38)=5,"(木)",IF(WEEKDAY(B38)=6,"(金)","(土)")))))))</f>
        <v>(木)</v>
      </c>
      <c r="D38" s="492" t="s">
        <v>405</v>
      </c>
      <c r="E38" s="493"/>
      <c r="F38" s="494">
        <v>20.3</v>
      </c>
      <c r="G38" s="10">
        <v>18.7</v>
      </c>
      <c r="H38" s="218">
        <v>18.899999999999999</v>
      </c>
      <c r="I38" s="495">
        <v>14.4</v>
      </c>
      <c r="J38" s="496">
        <v>4.9000000000000004</v>
      </c>
      <c r="K38" s="10">
        <v>7.6</v>
      </c>
      <c r="L38" s="218">
        <v>7.4</v>
      </c>
      <c r="M38" s="495">
        <v>25.7</v>
      </c>
      <c r="N38" s="496">
        <v>26</v>
      </c>
      <c r="O38" s="497">
        <v>72</v>
      </c>
      <c r="P38" s="497">
        <v>103.1</v>
      </c>
      <c r="Q38" s="547">
        <v>27.1</v>
      </c>
      <c r="R38" s="501">
        <v>234</v>
      </c>
      <c r="S38" s="559">
        <v>0.36</v>
      </c>
      <c r="T38" s="499">
        <v>2.31</v>
      </c>
      <c r="U38" s="761">
        <v>4552</v>
      </c>
      <c r="V38" s="118"/>
      <c r="W38" s="397" t="s">
        <v>284</v>
      </c>
      <c r="X38" s="398"/>
      <c r="Y38" s="399">
        <v>45778</v>
      </c>
      <c r="Z38" s="400"/>
    </row>
    <row r="39" spans="1:26" x14ac:dyDescent="0.2">
      <c r="A39" s="1105"/>
      <c r="B39" s="391">
        <f>南八幡!B39</f>
        <v>45779</v>
      </c>
      <c r="C39" s="434" t="str">
        <f t="shared" ref="C39:C68" si="7">IF(B39="","",IF(WEEKDAY(B39)=1,"(日)",IF(WEEKDAY(B39)=2,"(月)",IF(WEEKDAY(B39)=3,"(火)",IF(WEEKDAY(B39)=4,"(水)",IF(WEEKDAY(B39)=5,"(木)",IF(WEEKDAY(B39)=6,"(金)","(土)")))))))</f>
        <v>(金)</v>
      </c>
      <c r="D39" s="502" t="s">
        <v>404</v>
      </c>
      <c r="E39" s="503">
        <v>74</v>
      </c>
      <c r="F39" s="504">
        <v>17.2</v>
      </c>
      <c r="G39" s="11">
        <v>18.3</v>
      </c>
      <c r="H39" s="219">
        <v>18.600000000000001</v>
      </c>
      <c r="I39" s="12">
        <v>10.6</v>
      </c>
      <c r="J39" s="221">
        <v>5.4</v>
      </c>
      <c r="K39" s="11">
        <v>7.5</v>
      </c>
      <c r="L39" s="219">
        <v>7.4</v>
      </c>
      <c r="M39" s="12">
        <v>26.2</v>
      </c>
      <c r="N39" s="221">
        <v>28.2</v>
      </c>
      <c r="O39" s="220">
        <v>74.3</v>
      </c>
      <c r="P39" s="220">
        <v>100.9</v>
      </c>
      <c r="Q39" s="561">
        <v>26.6</v>
      </c>
      <c r="R39" s="507">
        <v>181</v>
      </c>
      <c r="S39" s="562">
        <v>0.32</v>
      </c>
      <c r="T39" s="505"/>
      <c r="U39" s="593">
        <v>5133</v>
      </c>
      <c r="V39" s="118"/>
      <c r="W39" s="345" t="s">
        <v>2</v>
      </c>
      <c r="X39" s="346" t="s">
        <v>303</v>
      </c>
      <c r="Y39" s="372">
        <v>20.3</v>
      </c>
      <c r="Z39" s="350"/>
    </row>
    <row r="40" spans="1:26" x14ac:dyDescent="0.2">
      <c r="A40" s="1105"/>
      <c r="B40" s="391">
        <f>南八幡!B40</f>
        <v>45780</v>
      </c>
      <c r="C40" s="434" t="str">
        <f t="shared" si="7"/>
        <v>(土)</v>
      </c>
      <c r="D40" s="502" t="s">
        <v>405</v>
      </c>
      <c r="E40" s="503"/>
      <c r="F40" s="504">
        <v>18.600000000000001</v>
      </c>
      <c r="G40" s="11"/>
      <c r="H40" s="219">
        <v>18.145833333333336</v>
      </c>
      <c r="I40" s="12"/>
      <c r="J40" s="221">
        <v>3.8333333333333335</v>
      </c>
      <c r="K40" s="11"/>
      <c r="L40" s="219">
        <v>6.9499999999999993</v>
      </c>
      <c r="M40" s="12"/>
      <c r="N40" s="221"/>
      <c r="O40" s="220"/>
      <c r="P40" s="220"/>
      <c r="Q40" s="561"/>
      <c r="R40" s="507"/>
      <c r="S40" s="562"/>
      <c r="T40" s="505"/>
      <c r="U40" s="593">
        <v>6790</v>
      </c>
      <c r="V40" s="118"/>
      <c r="W40" s="4" t="s">
        <v>19</v>
      </c>
      <c r="X40" s="5" t="s">
        <v>20</v>
      </c>
      <c r="Y40" s="352" t="s">
        <v>21</v>
      </c>
      <c r="Z40" s="5" t="s">
        <v>22</v>
      </c>
    </row>
    <row r="41" spans="1:26" x14ac:dyDescent="0.2">
      <c r="A41" s="1105"/>
      <c r="B41" s="391">
        <f>南八幡!B41</f>
        <v>45781</v>
      </c>
      <c r="C41" s="434" t="str">
        <f t="shared" si="7"/>
        <v>(日)</v>
      </c>
      <c r="D41" s="502" t="s">
        <v>406</v>
      </c>
      <c r="E41" s="503"/>
      <c r="F41" s="504">
        <v>17.8</v>
      </c>
      <c r="G41" s="11"/>
      <c r="H41" s="219">
        <v>19.395833333333336</v>
      </c>
      <c r="I41" s="12"/>
      <c r="J41" s="221">
        <v>5.145833333333333</v>
      </c>
      <c r="K41" s="11"/>
      <c r="L41" s="219">
        <v>7.2416666666666698</v>
      </c>
      <c r="M41" s="12"/>
      <c r="N41" s="221"/>
      <c r="O41" s="220"/>
      <c r="P41" s="220"/>
      <c r="Q41" s="561"/>
      <c r="R41" s="507"/>
      <c r="S41" s="562"/>
      <c r="T41" s="505"/>
      <c r="U41" s="593">
        <v>4220</v>
      </c>
      <c r="V41" s="118"/>
      <c r="W41" s="2" t="s">
        <v>182</v>
      </c>
      <c r="X41" s="398" t="s">
        <v>11</v>
      </c>
      <c r="Y41" s="353">
        <v>18.7</v>
      </c>
      <c r="Z41" s="218">
        <v>18.899999999999999</v>
      </c>
    </row>
    <row r="42" spans="1:26" x14ac:dyDescent="0.2">
      <c r="A42" s="1105"/>
      <c r="B42" s="391">
        <f>南八幡!B42</f>
        <v>45782</v>
      </c>
      <c r="C42" s="434" t="str">
        <f t="shared" si="7"/>
        <v>(月)</v>
      </c>
      <c r="D42" s="502" t="s">
        <v>405</v>
      </c>
      <c r="E42" s="503"/>
      <c r="F42" s="504">
        <v>18.399999999999999</v>
      </c>
      <c r="G42" s="11"/>
      <c r="H42" s="219">
        <v>19.200000000000003</v>
      </c>
      <c r="I42" s="12"/>
      <c r="J42" s="221">
        <v>6.1958333333333329</v>
      </c>
      <c r="K42" s="11"/>
      <c r="L42" s="219">
        <v>7.400000000000003</v>
      </c>
      <c r="M42" s="12"/>
      <c r="N42" s="221"/>
      <c r="O42" s="220"/>
      <c r="P42" s="220"/>
      <c r="Q42" s="561"/>
      <c r="R42" s="507"/>
      <c r="S42" s="562"/>
      <c r="T42" s="505"/>
      <c r="U42" s="593">
        <v>3420</v>
      </c>
      <c r="V42" s="118"/>
      <c r="W42" s="3" t="s">
        <v>183</v>
      </c>
      <c r="X42" s="921" t="s">
        <v>184</v>
      </c>
      <c r="Y42" s="354">
        <v>14.4</v>
      </c>
      <c r="Z42" s="219">
        <v>4.9000000000000004</v>
      </c>
    </row>
    <row r="43" spans="1:26" x14ac:dyDescent="0.2">
      <c r="A43" s="1105"/>
      <c r="B43" s="391">
        <f>南八幡!B43</f>
        <v>45783</v>
      </c>
      <c r="C43" s="434" t="str">
        <f t="shared" si="7"/>
        <v>(火)</v>
      </c>
      <c r="D43" s="502" t="s">
        <v>404</v>
      </c>
      <c r="E43" s="503">
        <v>26</v>
      </c>
      <c r="F43" s="504">
        <v>15.4</v>
      </c>
      <c r="G43" s="11"/>
      <c r="H43" s="219">
        <v>18.212499999999999</v>
      </c>
      <c r="I43" s="12"/>
      <c r="J43" s="221">
        <v>6.2583333333333337</v>
      </c>
      <c r="K43" s="11"/>
      <c r="L43" s="219">
        <v>7.4125000000000041</v>
      </c>
      <c r="M43" s="12"/>
      <c r="N43" s="221"/>
      <c r="O43" s="220"/>
      <c r="P43" s="220"/>
      <c r="Q43" s="561"/>
      <c r="R43" s="507"/>
      <c r="S43" s="562"/>
      <c r="T43" s="505"/>
      <c r="U43" s="593">
        <v>3392</v>
      </c>
      <c r="V43" s="118"/>
      <c r="W43" s="3" t="s">
        <v>12</v>
      </c>
      <c r="X43" s="921"/>
      <c r="Y43" s="354">
        <v>7.6</v>
      </c>
      <c r="Z43" s="219">
        <v>7.4</v>
      </c>
    </row>
    <row r="44" spans="1:26" x14ac:dyDescent="0.2">
      <c r="A44" s="1105"/>
      <c r="B44" s="391">
        <f>南八幡!B44</f>
        <v>45784</v>
      </c>
      <c r="C44" s="434" t="str">
        <f t="shared" si="7"/>
        <v>(水)</v>
      </c>
      <c r="D44" s="502" t="s">
        <v>405</v>
      </c>
      <c r="E44" s="503">
        <v>3.5</v>
      </c>
      <c r="F44" s="504">
        <v>19</v>
      </c>
      <c r="G44" s="11">
        <v>17</v>
      </c>
      <c r="H44" s="219">
        <v>16.399999999999999</v>
      </c>
      <c r="I44" s="12">
        <v>8</v>
      </c>
      <c r="J44" s="221">
        <v>4.9000000000000004</v>
      </c>
      <c r="K44" s="11">
        <v>7.5</v>
      </c>
      <c r="L44" s="219">
        <v>7.3</v>
      </c>
      <c r="M44" s="12">
        <v>16</v>
      </c>
      <c r="N44" s="221">
        <v>16.2</v>
      </c>
      <c r="O44" s="220">
        <v>50</v>
      </c>
      <c r="P44" s="220">
        <v>73</v>
      </c>
      <c r="Q44" s="561">
        <v>14.5</v>
      </c>
      <c r="R44" s="507">
        <v>167</v>
      </c>
      <c r="S44" s="562">
        <v>0.32</v>
      </c>
      <c r="T44" s="505"/>
      <c r="U44" s="593">
        <v>2567</v>
      </c>
      <c r="V44" s="118"/>
      <c r="W44" s="3" t="s">
        <v>185</v>
      </c>
      <c r="X44" s="921" t="s">
        <v>13</v>
      </c>
      <c r="Y44" s="354">
        <v>25.7</v>
      </c>
      <c r="Z44" s="219">
        <v>26</v>
      </c>
    </row>
    <row r="45" spans="1:26" x14ac:dyDescent="0.2">
      <c r="A45" s="1105"/>
      <c r="B45" s="391">
        <f>南八幡!B45</f>
        <v>45785</v>
      </c>
      <c r="C45" s="434" t="str">
        <f t="shared" si="7"/>
        <v>(木)</v>
      </c>
      <c r="D45" s="502" t="s">
        <v>406</v>
      </c>
      <c r="E45" s="503"/>
      <c r="F45" s="504">
        <v>17.5</v>
      </c>
      <c r="G45" s="11">
        <v>18.899999999999999</v>
      </c>
      <c r="H45" s="219">
        <v>19</v>
      </c>
      <c r="I45" s="12">
        <v>8.3000000000000007</v>
      </c>
      <c r="J45" s="221">
        <v>8</v>
      </c>
      <c r="K45" s="11">
        <v>7.5</v>
      </c>
      <c r="L45" s="219">
        <v>7.5</v>
      </c>
      <c r="M45" s="12">
        <v>21.6</v>
      </c>
      <c r="N45" s="221">
        <v>21.1</v>
      </c>
      <c r="O45" s="220">
        <v>66.400000000000006</v>
      </c>
      <c r="P45" s="220">
        <v>86.4</v>
      </c>
      <c r="Q45" s="561">
        <v>16.8</v>
      </c>
      <c r="R45" s="507">
        <v>130</v>
      </c>
      <c r="S45" s="562">
        <v>0.48</v>
      </c>
      <c r="T45" s="505">
        <v>1.79</v>
      </c>
      <c r="U45" s="593">
        <v>1325</v>
      </c>
      <c r="V45" s="118"/>
      <c r="W45" s="3" t="s">
        <v>186</v>
      </c>
      <c r="X45" s="921" t="s">
        <v>311</v>
      </c>
      <c r="Y45" s="355">
        <v>80.099999999999994</v>
      </c>
      <c r="Z45" s="220">
        <v>72</v>
      </c>
    </row>
    <row r="46" spans="1:26" x14ac:dyDescent="0.2">
      <c r="A46" s="1105"/>
      <c r="B46" s="391">
        <f>南八幡!B46</f>
        <v>45786</v>
      </c>
      <c r="C46" s="434" t="str">
        <f t="shared" si="7"/>
        <v>(金)</v>
      </c>
      <c r="D46" s="502" t="s">
        <v>406</v>
      </c>
      <c r="E46" s="503">
        <v>3</v>
      </c>
      <c r="F46" s="504">
        <v>19.8</v>
      </c>
      <c r="G46" s="11">
        <v>19.2</v>
      </c>
      <c r="H46" s="219">
        <v>19.5</v>
      </c>
      <c r="I46" s="12">
        <v>7.2</v>
      </c>
      <c r="J46" s="221">
        <v>7.1</v>
      </c>
      <c r="K46" s="11">
        <v>7.5</v>
      </c>
      <c r="L46" s="219">
        <v>7.6</v>
      </c>
      <c r="M46" s="12">
        <v>25.4</v>
      </c>
      <c r="N46" s="221">
        <v>24.3</v>
      </c>
      <c r="O46" s="220">
        <v>72.5</v>
      </c>
      <c r="P46" s="220">
        <v>93.6</v>
      </c>
      <c r="Q46" s="561">
        <v>21.6</v>
      </c>
      <c r="R46" s="507">
        <v>199</v>
      </c>
      <c r="S46" s="562">
        <v>0.5</v>
      </c>
      <c r="T46" s="505"/>
      <c r="U46" s="593">
        <v>1333</v>
      </c>
      <c r="V46" s="118"/>
      <c r="W46" s="3" t="s">
        <v>187</v>
      </c>
      <c r="X46" s="921" t="s">
        <v>311</v>
      </c>
      <c r="Y46" s="355">
        <v>103.3</v>
      </c>
      <c r="Z46" s="220">
        <v>103.1</v>
      </c>
    </row>
    <row r="47" spans="1:26" x14ac:dyDescent="0.2">
      <c r="A47" s="1105"/>
      <c r="B47" s="391">
        <f>南八幡!B47</f>
        <v>45787</v>
      </c>
      <c r="C47" s="434" t="str">
        <f t="shared" si="7"/>
        <v>(土)</v>
      </c>
      <c r="D47" s="502" t="s">
        <v>404</v>
      </c>
      <c r="E47" s="503">
        <v>8.5</v>
      </c>
      <c r="F47" s="504">
        <v>18.600000000000001</v>
      </c>
      <c r="G47" s="11"/>
      <c r="H47" s="219">
        <v>19.045833333333331</v>
      </c>
      <c r="I47" s="12"/>
      <c r="J47" s="221">
        <v>6.3999999999999995</v>
      </c>
      <c r="K47" s="11"/>
      <c r="L47" s="219">
        <v>7.6749999999999963</v>
      </c>
      <c r="M47" s="12"/>
      <c r="N47" s="221"/>
      <c r="O47" s="220"/>
      <c r="P47" s="220"/>
      <c r="Q47" s="561"/>
      <c r="R47" s="507"/>
      <c r="S47" s="562"/>
      <c r="T47" s="505"/>
      <c r="U47" s="593">
        <v>1287</v>
      </c>
      <c r="V47" s="118"/>
      <c r="W47" s="3" t="s">
        <v>188</v>
      </c>
      <c r="X47" s="921" t="s">
        <v>311</v>
      </c>
      <c r="Y47" s="355">
        <v>66</v>
      </c>
      <c r="Z47" s="220">
        <v>65</v>
      </c>
    </row>
    <row r="48" spans="1:26" x14ac:dyDescent="0.2">
      <c r="A48" s="1105"/>
      <c r="B48" s="391">
        <f>南八幡!B48</f>
        <v>45788</v>
      </c>
      <c r="C48" s="434" t="str">
        <f t="shared" si="7"/>
        <v>(日)</v>
      </c>
      <c r="D48" s="502" t="s">
        <v>405</v>
      </c>
      <c r="E48" s="503">
        <v>2</v>
      </c>
      <c r="F48" s="504">
        <v>21.3</v>
      </c>
      <c r="G48" s="11"/>
      <c r="H48" s="219">
        <v>20.241666666666667</v>
      </c>
      <c r="I48" s="12"/>
      <c r="J48" s="221">
        <v>6.6708333333333334</v>
      </c>
      <c r="K48" s="11"/>
      <c r="L48" s="219">
        <v>7.6416666666666657</v>
      </c>
      <c r="M48" s="12"/>
      <c r="N48" s="221"/>
      <c r="O48" s="220"/>
      <c r="P48" s="220"/>
      <c r="Q48" s="561"/>
      <c r="R48" s="507"/>
      <c r="S48" s="562"/>
      <c r="T48" s="505"/>
      <c r="U48" s="593">
        <v>1311</v>
      </c>
      <c r="V48" s="118"/>
      <c r="W48" s="3" t="s">
        <v>189</v>
      </c>
      <c r="X48" s="921" t="s">
        <v>311</v>
      </c>
      <c r="Y48" s="355">
        <v>37.299999999999997</v>
      </c>
      <c r="Z48" s="220">
        <v>38.1</v>
      </c>
    </row>
    <row r="49" spans="1:26" x14ac:dyDescent="0.2">
      <c r="A49" s="1105"/>
      <c r="B49" s="391">
        <f>南八幡!B49</f>
        <v>45789</v>
      </c>
      <c r="C49" s="434" t="str">
        <f t="shared" si="7"/>
        <v>(月)</v>
      </c>
      <c r="D49" s="502" t="s">
        <v>406</v>
      </c>
      <c r="E49" s="503">
        <v>7.5</v>
      </c>
      <c r="F49" s="504">
        <v>17.399999999999999</v>
      </c>
      <c r="G49" s="11">
        <v>19.8</v>
      </c>
      <c r="H49" s="219">
        <v>20.6</v>
      </c>
      <c r="I49" s="12">
        <v>6.5</v>
      </c>
      <c r="J49" s="221">
        <v>5.5</v>
      </c>
      <c r="K49" s="11">
        <v>7.5</v>
      </c>
      <c r="L49" s="219">
        <v>7.5</v>
      </c>
      <c r="M49" s="12">
        <v>26.3</v>
      </c>
      <c r="N49" s="221">
        <v>29.4</v>
      </c>
      <c r="O49" s="220">
        <v>77.3</v>
      </c>
      <c r="P49" s="220">
        <v>97.4</v>
      </c>
      <c r="Q49" s="561">
        <v>25.1</v>
      </c>
      <c r="R49" s="507">
        <v>200</v>
      </c>
      <c r="S49" s="562">
        <v>0.45</v>
      </c>
      <c r="T49" s="505"/>
      <c r="U49" s="593">
        <v>1337</v>
      </c>
      <c r="V49" s="118"/>
      <c r="W49" s="3" t="s">
        <v>190</v>
      </c>
      <c r="X49" s="921" t="s">
        <v>311</v>
      </c>
      <c r="Y49" s="137">
        <v>21.9</v>
      </c>
      <c r="Z49" s="221">
        <v>27.1</v>
      </c>
    </row>
    <row r="50" spans="1:26" x14ac:dyDescent="0.2">
      <c r="A50" s="1105"/>
      <c r="B50" s="391">
        <f>南八幡!B50</f>
        <v>45790</v>
      </c>
      <c r="C50" s="434" t="str">
        <f t="shared" si="7"/>
        <v>(火)</v>
      </c>
      <c r="D50" s="502" t="s">
        <v>405</v>
      </c>
      <c r="E50" s="503"/>
      <c r="F50" s="504">
        <v>20.2</v>
      </c>
      <c r="G50" s="11">
        <v>18.3</v>
      </c>
      <c r="H50" s="219">
        <v>18.3</v>
      </c>
      <c r="I50" s="12">
        <v>9.1</v>
      </c>
      <c r="J50" s="221">
        <v>6.7</v>
      </c>
      <c r="K50" s="11">
        <v>7.5</v>
      </c>
      <c r="L50" s="219">
        <v>7.6</v>
      </c>
      <c r="M50" s="12">
        <v>25.6</v>
      </c>
      <c r="N50" s="221">
        <v>25.5</v>
      </c>
      <c r="O50" s="220">
        <v>74.5</v>
      </c>
      <c r="P50" s="220">
        <v>101.1</v>
      </c>
      <c r="Q50" s="561">
        <v>24.3</v>
      </c>
      <c r="R50" s="507">
        <v>192</v>
      </c>
      <c r="S50" s="562">
        <v>0.53</v>
      </c>
      <c r="T50" s="505"/>
      <c r="U50" s="593">
        <v>1344</v>
      </c>
      <c r="V50" s="118"/>
      <c r="W50" s="3" t="s">
        <v>191</v>
      </c>
      <c r="X50" s="921" t="s">
        <v>311</v>
      </c>
      <c r="Y50" s="139">
        <v>233</v>
      </c>
      <c r="Z50" s="222">
        <v>234</v>
      </c>
    </row>
    <row r="51" spans="1:26" x14ac:dyDescent="0.2">
      <c r="A51" s="1105"/>
      <c r="B51" s="391">
        <f>南八幡!B51</f>
        <v>45791</v>
      </c>
      <c r="C51" s="434" t="str">
        <f t="shared" si="7"/>
        <v>(水)</v>
      </c>
      <c r="D51" s="502" t="s">
        <v>406</v>
      </c>
      <c r="E51" s="503"/>
      <c r="F51" s="504">
        <v>22.4</v>
      </c>
      <c r="G51" s="11">
        <v>20.5</v>
      </c>
      <c r="H51" s="219">
        <v>20.3</v>
      </c>
      <c r="I51" s="12">
        <v>5.7</v>
      </c>
      <c r="J51" s="221">
        <v>5.9</v>
      </c>
      <c r="K51" s="11">
        <v>7.5</v>
      </c>
      <c r="L51" s="219">
        <v>7.6</v>
      </c>
      <c r="M51" s="12">
        <v>28.9</v>
      </c>
      <c r="N51" s="221">
        <v>28.4</v>
      </c>
      <c r="O51" s="220">
        <v>81.900000000000006</v>
      </c>
      <c r="P51" s="220">
        <v>111.1</v>
      </c>
      <c r="Q51" s="561">
        <v>25.6</v>
      </c>
      <c r="R51" s="507">
        <v>217</v>
      </c>
      <c r="S51" s="562">
        <v>0.48</v>
      </c>
      <c r="T51" s="505"/>
      <c r="U51" s="593">
        <v>1319</v>
      </c>
      <c r="V51" s="118"/>
      <c r="W51" s="3" t="s">
        <v>192</v>
      </c>
      <c r="X51" s="921" t="s">
        <v>311</v>
      </c>
      <c r="Y51" s="138">
        <v>1.29</v>
      </c>
      <c r="Z51" s="223">
        <v>0.36</v>
      </c>
    </row>
    <row r="52" spans="1:26" x14ac:dyDescent="0.2">
      <c r="A52" s="1105"/>
      <c r="B52" s="391">
        <f>南八幡!B52</f>
        <v>45792</v>
      </c>
      <c r="C52" s="434" t="str">
        <f t="shared" si="7"/>
        <v>(木)</v>
      </c>
      <c r="D52" s="502" t="s">
        <v>405</v>
      </c>
      <c r="E52" s="503"/>
      <c r="F52" s="504">
        <v>23</v>
      </c>
      <c r="G52" s="11">
        <v>20.9</v>
      </c>
      <c r="H52" s="219">
        <v>20.8</v>
      </c>
      <c r="I52" s="12">
        <v>7</v>
      </c>
      <c r="J52" s="221">
        <v>6</v>
      </c>
      <c r="K52" s="11">
        <v>7.6</v>
      </c>
      <c r="L52" s="219">
        <v>7.6</v>
      </c>
      <c r="M52" s="12">
        <v>30.2</v>
      </c>
      <c r="N52" s="221">
        <v>30.1</v>
      </c>
      <c r="O52" s="220">
        <v>86</v>
      </c>
      <c r="P52" s="220">
        <v>110.9</v>
      </c>
      <c r="Q52" s="561">
        <v>27</v>
      </c>
      <c r="R52" s="507">
        <v>247</v>
      </c>
      <c r="S52" s="562">
        <v>0.45</v>
      </c>
      <c r="T52" s="505">
        <v>2.27</v>
      </c>
      <c r="U52" s="593">
        <v>1305</v>
      </c>
      <c r="V52" s="118"/>
      <c r="W52" s="3" t="s">
        <v>14</v>
      </c>
      <c r="X52" s="921" t="s">
        <v>311</v>
      </c>
      <c r="Y52" s="136">
        <v>5.2</v>
      </c>
      <c r="Z52" s="224">
        <v>3.2</v>
      </c>
    </row>
    <row r="53" spans="1:26" x14ac:dyDescent="0.2">
      <c r="A53" s="1105"/>
      <c r="B53" s="391">
        <f>南八幡!B53</f>
        <v>45793</v>
      </c>
      <c r="C53" s="434" t="str">
        <f t="shared" si="7"/>
        <v>(金)</v>
      </c>
      <c r="D53" s="502" t="s">
        <v>405</v>
      </c>
      <c r="E53" s="503"/>
      <c r="F53" s="504">
        <v>23.3</v>
      </c>
      <c r="G53" s="11">
        <v>21</v>
      </c>
      <c r="H53" s="219">
        <v>21</v>
      </c>
      <c r="I53" s="12">
        <v>6.3</v>
      </c>
      <c r="J53" s="221">
        <v>5.6</v>
      </c>
      <c r="K53" s="11">
        <v>7.5</v>
      </c>
      <c r="L53" s="219">
        <v>7.6</v>
      </c>
      <c r="M53" s="12">
        <v>30.7</v>
      </c>
      <c r="N53" s="221">
        <v>31.3</v>
      </c>
      <c r="O53" s="220">
        <v>89.6</v>
      </c>
      <c r="P53" s="220">
        <v>113.1</v>
      </c>
      <c r="Q53" s="561">
        <v>31.4</v>
      </c>
      <c r="R53" s="507">
        <v>236</v>
      </c>
      <c r="S53" s="562">
        <v>0.43</v>
      </c>
      <c r="T53" s="505"/>
      <c r="U53" s="593">
        <v>1316</v>
      </c>
      <c r="V53" s="118"/>
      <c r="W53" s="3" t="s">
        <v>15</v>
      </c>
      <c r="X53" s="921" t="s">
        <v>311</v>
      </c>
      <c r="Y53" s="136">
        <v>1.9</v>
      </c>
      <c r="Z53" s="224">
        <v>1</v>
      </c>
    </row>
    <row r="54" spans="1:26" x14ac:dyDescent="0.2">
      <c r="A54" s="1105"/>
      <c r="B54" s="391">
        <f>南八幡!B54</f>
        <v>45794</v>
      </c>
      <c r="C54" s="434" t="str">
        <f t="shared" si="7"/>
        <v>(土)</v>
      </c>
      <c r="D54" s="502" t="s">
        <v>404</v>
      </c>
      <c r="E54" s="503">
        <v>18.5</v>
      </c>
      <c r="F54" s="504">
        <v>20.100000000000001</v>
      </c>
      <c r="G54" s="11"/>
      <c r="H54" s="219">
        <v>21.270833333333336</v>
      </c>
      <c r="I54" s="12"/>
      <c r="J54" s="221">
        <v>6.083333333333333</v>
      </c>
      <c r="K54" s="11"/>
      <c r="L54" s="219">
        <v>7.599999999999997</v>
      </c>
      <c r="M54" s="12"/>
      <c r="N54" s="221"/>
      <c r="O54" s="220"/>
      <c r="P54" s="220"/>
      <c r="Q54" s="561"/>
      <c r="R54" s="507"/>
      <c r="S54" s="562"/>
      <c r="T54" s="505"/>
      <c r="U54" s="593">
        <v>1278</v>
      </c>
      <c r="V54" s="118"/>
      <c r="W54" s="3" t="s">
        <v>193</v>
      </c>
      <c r="X54" s="921" t="s">
        <v>311</v>
      </c>
      <c r="Y54" s="136">
        <v>8.6999999999999993</v>
      </c>
      <c r="Z54" s="224">
        <v>8.8000000000000007</v>
      </c>
    </row>
    <row r="55" spans="1:26" x14ac:dyDescent="0.2">
      <c r="A55" s="1105"/>
      <c r="B55" s="391">
        <f>南八幡!B55</f>
        <v>45795</v>
      </c>
      <c r="C55" s="434" t="str">
        <f t="shared" si="7"/>
        <v>(日)</v>
      </c>
      <c r="D55" s="502" t="s">
        <v>405</v>
      </c>
      <c r="E55" s="503"/>
      <c r="F55" s="504">
        <v>26.1</v>
      </c>
      <c r="G55" s="11"/>
      <c r="H55" s="219">
        <v>21.962500000000002</v>
      </c>
      <c r="I55" s="12"/>
      <c r="J55" s="221">
        <v>7.2750000000000021</v>
      </c>
      <c r="K55" s="11"/>
      <c r="L55" s="219">
        <v>7.5541666666666645</v>
      </c>
      <c r="M55" s="12"/>
      <c r="N55" s="221"/>
      <c r="O55" s="220"/>
      <c r="P55" s="220"/>
      <c r="Q55" s="561"/>
      <c r="R55" s="507"/>
      <c r="S55" s="562"/>
      <c r="T55" s="505"/>
      <c r="U55" s="593">
        <v>1284</v>
      </c>
      <c r="V55" s="118"/>
      <c r="W55" s="3" t="s">
        <v>194</v>
      </c>
      <c r="X55" s="921" t="s">
        <v>311</v>
      </c>
      <c r="Y55" s="301" t="s">
        <v>421</v>
      </c>
      <c r="Z55" s="302" t="s">
        <v>421</v>
      </c>
    </row>
    <row r="56" spans="1:26" x14ac:dyDescent="0.2">
      <c r="A56" s="1105"/>
      <c r="B56" s="391">
        <f>南八幡!B56</f>
        <v>45796</v>
      </c>
      <c r="C56" s="434" t="str">
        <f t="shared" si="7"/>
        <v>(月)</v>
      </c>
      <c r="D56" s="502" t="s">
        <v>406</v>
      </c>
      <c r="E56" s="503"/>
      <c r="F56" s="504">
        <v>18.5</v>
      </c>
      <c r="G56" s="11">
        <v>21.3</v>
      </c>
      <c r="H56" s="219">
        <v>21.6</v>
      </c>
      <c r="I56" s="12">
        <v>8.3000000000000007</v>
      </c>
      <c r="J56" s="221">
        <v>6.4</v>
      </c>
      <c r="K56" s="11">
        <v>7.5</v>
      </c>
      <c r="L56" s="219">
        <v>7.5</v>
      </c>
      <c r="M56" s="12">
        <v>28.6</v>
      </c>
      <c r="N56" s="221">
        <v>28.4</v>
      </c>
      <c r="O56" s="220">
        <v>81</v>
      </c>
      <c r="P56" s="220">
        <v>105.1</v>
      </c>
      <c r="Q56" s="561">
        <v>26.5</v>
      </c>
      <c r="R56" s="507">
        <v>224</v>
      </c>
      <c r="S56" s="562">
        <v>0.46</v>
      </c>
      <c r="T56" s="505"/>
      <c r="U56" s="593">
        <v>1292</v>
      </c>
      <c r="V56" s="118"/>
      <c r="W56" s="3" t="s">
        <v>278</v>
      </c>
      <c r="X56" s="921" t="s">
        <v>311</v>
      </c>
      <c r="Y56" s="138">
        <v>1.61</v>
      </c>
      <c r="Z56" s="225">
        <v>1.78</v>
      </c>
    </row>
    <row r="57" spans="1:26" x14ac:dyDescent="0.2">
      <c r="A57" s="1105"/>
      <c r="B57" s="391">
        <f>南八幡!B57</f>
        <v>45797</v>
      </c>
      <c r="C57" s="434" t="str">
        <f t="shared" si="7"/>
        <v>(火)</v>
      </c>
      <c r="D57" s="502" t="s">
        <v>405</v>
      </c>
      <c r="E57" s="503"/>
      <c r="F57" s="504">
        <v>24.5</v>
      </c>
      <c r="G57" s="11">
        <v>22.1</v>
      </c>
      <c r="H57" s="219">
        <v>21.6</v>
      </c>
      <c r="I57" s="12">
        <v>7.8</v>
      </c>
      <c r="J57" s="221">
        <v>6.8</v>
      </c>
      <c r="K57" s="11">
        <v>7.7</v>
      </c>
      <c r="L57" s="219">
        <v>7.7</v>
      </c>
      <c r="M57" s="12">
        <v>31.4</v>
      </c>
      <c r="N57" s="221">
        <v>30.7</v>
      </c>
      <c r="O57" s="220">
        <v>88</v>
      </c>
      <c r="P57" s="220">
        <v>114.9</v>
      </c>
      <c r="Q57" s="561">
        <v>28.1</v>
      </c>
      <c r="R57" s="507">
        <v>237</v>
      </c>
      <c r="S57" s="562">
        <v>0.47</v>
      </c>
      <c r="T57" s="505"/>
      <c r="U57" s="593">
        <v>1295</v>
      </c>
      <c r="V57" s="118"/>
      <c r="W57" s="3" t="s">
        <v>195</v>
      </c>
      <c r="X57" s="921" t="s">
        <v>311</v>
      </c>
      <c r="Y57" s="138">
        <v>2.36</v>
      </c>
      <c r="Z57" s="225">
        <v>2.31</v>
      </c>
    </row>
    <row r="58" spans="1:26" x14ac:dyDescent="0.2">
      <c r="A58" s="1105"/>
      <c r="B58" s="391">
        <f>南八幡!B58</f>
        <v>45798</v>
      </c>
      <c r="C58" s="434" t="str">
        <f t="shared" si="7"/>
        <v>(水)</v>
      </c>
      <c r="D58" s="502" t="s">
        <v>405</v>
      </c>
      <c r="E58" s="503"/>
      <c r="F58" s="504">
        <v>25.1</v>
      </c>
      <c r="G58" s="11">
        <v>22.9</v>
      </c>
      <c r="H58" s="219">
        <v>22.6</v>
      </c>
      <c r="I58" s="12">
        <v>7.2</v>
      </c>
      <c r="J58" s="221">
        <v>5.5</v>
      </c>
      <c r="K58" s="11">
        <v>7.5</v>
      </c>
      <c r="L58" s="219">
        <v>7.6</v>
      </c>
      <c r="M58" s="12">
        <v>32.5</v>
      </c>
      <c r="N58" s="221">
        <v>32.200000000000003</v>
      </c>
      <c r="O58" s="220">
        <v>90.1</v>
      </c>
      <c r="P58" s="220">
        <v>116.1</v>
      </c>
      <c r="Q58" s="561">
        <v>31.8</v>
      </c>
      <c r="R58" s="507">
        <v>221</v>
      </c>
      <c r="S58" s="562">
        <v>0.41</v>
      </c>
      <c r="T58" s="505"/>
      <c r="U58" s="593">
        <v>1302</v>
      </c>
      <c r="V58" s="118"/>
      <c r="W58" s="3" t="s">
        <v>196</v>
      </c>
      <c r="X58" s="921" t="s">
        <v>311</v>
      </c>
      <c r="Y58" s="138">
        <v>0.13900000000000001</v>
      </c>
      <c r="Z58" s="225">
        <v>9.1999999999999998E-2</v>
      </c>
    </row>
    <row r="59" spans="1:26" x14ac:dyDescent="0.2">
      <c r="A59" s="1105"/>
      <c r="B59" s="391">
        <f>南八幡!B59</f>
        <v>45799</v>
      </c>
      <c r="C59" s="434" t="str">
        <f t="shared" si="7"/>
        <v>(木)</v>
      </c>
      <c r="D59" s="502" t="s">
        <v>405</v>
      </c>
      <c r="E59" s="503"/>
      <c r="F59" s="504">
        <v>25.5</v>
      </c>
      <c r="G59" s="11">
        <v>23.5</v>
      </c>
      <c r="H59" s="219">
        <v>23.5</v>
      </c>
      <c r="I59" s="12">
        <v>8.1999999999999993</v>
      </c>
      <c r="J59" s="221">
        <v>5.6</v>
      </c>
      <c r="K59" s="11">
        <v>7.5</v>
      </c>
      <c r="L59" s="219">
        <v>7.6</v>
      </c>
      <c r="M59" s="12">
        <v>34.200000000000003</v>
      </c>
      <c r="N59" s="221">
        <v>33.9</v>
      </c>
      <c r="O59" s="220">
        <v>91</v>
      </c>
      <c r="P59" s="220">
        <v>118.1</v>
      </c>
      <c r="Q59" s="561">
        <v>30.9</v>
      </c>
      <c r="R59" s="507">
        <v>241</v>
      </c>
      <c r="S59" s="562">
        <v>0.48</v>
      </c>
      <c r="T59" s="505">
        <v>2.31</v>
      </c>
      <c r="U59" s="593">
        <v>1292</v>
      </c>
      <c r="V59" s="118"/>
      <c r="W59" s="3" t="s">
        <v>197</v>
      </c>
      <c r="X59" s="921" t="s">
        <v>311</v>
      </c>
      <c r="Y59" s="136">
        <v>20.7</v>
      </c>
      <c r="Z59" s="224">
        <v>21.8</v>
      </c>
    </row>
    <row r="60" spans="1:26" x14ac:dyDescent="0.2">
      <c r="A60" s="1105"/>
      <c r="B60" s="391">
        <f>南八幡!B60</f>
        <v>45800</v>
      </c>
      <c r="C60" s="434" t="str">
        <f t="shared" si="7"/>
        <v>(金)</v>
      </c>
      <c r="D60" s="502" t="s">
        <v>406</v>
      </c>
      <c r="E60" s="503"/>
      <c r="F60" s="504">
        <v>18.600000000000001</v>
      </c>
      <c r="G60" s="11">
        <v>21.7</v>
      </c>
      <c r="H60" s="219">
        <v>21.9</v>
      </c>
      <c r="I60" s="12">
        <v>8</v>
      </c>
      <c r="J60" s="221">
        <v>6</v>
      </c>
      <c r="K60" s="11">
        <v>7.6</v>
      </c>
      <c r="L60" s="219">
        <v>7.6</v>
      </c>
      <c r="M60" s="12">
        <v>33</v>
      </c>
      <c r="N60" s="221">
        <v>33.4</v>
      </c>
      <c r="O60" s="220">
        <v>91.8</v>
      </c>
      <c r="P60" s="220">
        <v>120.3</v>
      </c>
      <c r="Q60" s="561">
        <v>33.4</v>
      </c>
      <c r="R60" s="507">
        <v>255</v>
      </c>
      <c r="S60" s="562">
        <v>0.49</v>
      </c>
      <c r="T60" s="505"/>
      <c r="U60" s="593">
        <v>1290</v>
      </c>
      <c r="V60" s="118"/>
      <c r="W60" s="3" t="s">
        <v>17</v>
      </c>
      <c r="X60" s="921" t="s">
        <v>311</v>
      </c>
      <c r="Y60" s="136">
        <v>27.2</v>
      </c>
      <c r="Z60" s="224">
        <v>25.9</v>
      </c>
    </row>
    <row r="61" spans="1:26" x14ac:dyDescent="0.2">
      <c r="A61" s="1105"/>
      <c r="B61" s="391">
        <f>南八幡!B61</f>
        <v>45801</v>
      </c>
      <c r="C61" s="434" t="str">
        <f t="shared" si="7"/>
        <v>(土)</v>
      </c>
      <c r="D61" s="502" t="s">
        <v>406</v>
      </c>
      <c r="E61" s="503">
        <v>3.5</v>
      </c>
      <c r="F61" s="504">
        <v>19.2</v>
      </c>
      <c r="G61" s="11"/>
      <c r="H61" s="219">
        <v>20.574999999999999</v>
      </c>
      <c r="I61" s="12"/>
      <c r="J61" s="221">
        <v>6.1625000000000023</v>
      </c>
      <c r="K61" s="11"/>
      <c r="L61" s="219">
        <v>7.6083333333333298</v>
      </c>
      <c r="M61" s="12"/>
      <c r="N61" s="221"/>
      <c r="O61" s="220"/>
      <c r="P61" s="220"/>
      <c r="Q61" s="561"/>
      <c r="R61" s="507"/>
      <c r="S61" s="562"/>
      <c r="T61" s="505"/>
      <c r="U61" s="593">
        <v>1261</v>
      </c>
      <c r="V61" s="118"/>
      <c r="W61" s="3" t="s">
        <v>198</v>
      </c>
      <c r="X61" s="921" t="s">
        <v>184</v>
      </c>
      <c r="Y61" s="274">
        <v>20</v>
      </c>
      <c r="Z61" s="286">
        <v>12</v>
      </c>
    </row>
    <row r="62" spans="1:26" x14ac:dyDescent="0.2">
      <c r="A62" s="1105"/>
      <c r="B62" s="391">
        <f>南八幡!B62</f>
        <v>45802</v>
      </c>
      <c r="C62" s="434" t="str">
        <f t="shared" si="7"/>
        <v>(日)</v>
      </c>
      <c r="D62" s="502" t="s">
        <v>406</v>
      </c>
      <c r="E62" s="503">
        <v>18.5</v>
      </c>
      <c r="F62" s="504">
        <v>16.3</v>
      </c>
      <c r="G62" s="11"/>
      <c r="H62" s="219">
        <v>19.170833333333334</v>
      </c>
      <c r="I62" s="12"/>
      <c r="J62" s="221">
        <v>5.7874999999999988</v>
      </c>
      <c r="K62" s="11"/>
      <c r="L62" s="219">
        <v>7.4541666666666693</v>
      </c>
      <c r="M62" s="12"/>
      <c r="N62" s="221"/>
      <c r="O62" s="220"/>
      <c r="P62" s="220"/>
      <c r="Q62" s="561"/>
      <c r="R62" s="507"/>
      <c r="S62" s="562"/>
      <c r="T62" s="505"/>
      <c r="U62" s="593">
        <v>2427</v>
      </c>
      <c r="V62" s="118"/>
      <c r="W62" s="3" t="s">
        <v>199</v>
      </c>
      <c r="X62" s="921" t="s">
        <v>311</v>
      </c>
      <c r="Y62" s="274">
        <v>22</v>
      </c>
      <c r="Z62" s="286">
        <v>8</v>
      </c>
    </row>
    <row r="63" spans="1:26" x14ac:dyDescent="0.2">
      <c r="A63" s="1105"/>
      <c r="B63" s="391">
        <f>南八幡!B63</f>
        <v>45803</v>
      </c>
      <c r="C63" s="434" t="str">
        <f t="shared" si="7"/>
        <v>(月)</v>
      </c>
      <c r="D63" s="502" t="s">
        <v>406</v>
      </c>
      <c r="E63" s="503"/>
      <c r="F63" s="504">
        <v>19.100000000000001</v>
      </c>
      <c r="G63" s="11">
        <v>19.7</v>
      </c>
      <c r="H63" s="219">
        <v>19.5</v>
      </c>
      <c r="I63" s="12">
        <v>6.7</v>
      </c>
      <c r="J63" s="221">
        <v>6.1</v>
      </c>
      <c r="K63" s="11">
        <v>7.5</v>
      </c>
      <c r="L63" s="219">
        <v>7.4</v>
      </c>
      <c r="M63" s="12">
        <v>24.2</v>
      </c>
      <c r="N63" s="221">
        <v>23.8</v>
      </c>
      <c r="O63" s="220">
        <v>70</v>
      </c>
      <c r="P63" s="220">
        <v>93.2</v>
      </c>
      <c r="Q63" s="561">
        <v>23.3</v>
      </c>
      <c r="R63" s="507">
        <v>172</v>
      </c>
      <c r="S63" s="562">
        <v>0.47</v>
      </c>
      <c r="T63" s="505"/>
      <c r="U63" s="593">
        <v>1753</v>
      </c>
      <c r="V63" s="118"/>
      <c r="W63" s="3"/>
      <c r="X63" s="921"/>
      <c r="Y63" s="288"/>
      <c r="Z63" s="287"/>
    </row>
    <row r="64" spans="1:26" x14ac:dyDescent="0.2">
      <c r="A64" s="1105"/>
      <c r="B64" s="391">
        <f>南八幡!B64</f>
        <v>45804</v>
      </c>
      <c r="C64" s="434" t="str">
        <f t="shared" si="7"/>
        <v>(火)</v>
      </c>
      <c r="D64" s="502" t="s">
        <v>406</v>
      </c>
      <c r="E64" s="503"/>
      <c r="F64" s="504">
        <v>17.2</v>
      </c>
      <c r="G64" s="11">
        <v>18.899999999999999</v>
      </c>
      <c r="H64" s="219">
        <v>19.3</v>
      </c>
      <c r="I64" s="12">
        <v>8.1999999999999993</v>
      </c>
      <c r="J64" s="221">
        <v>6.7</v>
      </c>
      <c r="K64" s="11">
        <v>7.6</v>
      </c>
      <c r="L64" s="219">
        <v>7.6</v>
      </c>
      <c r="M64" s="12">
        <v>28.6</v>
      </c>
      <c r="N64" s="221">
        <v>28.5</v>
      </c>
      <c r="O64" s="220">
        <v>87</v>
      </c>
      <c r="P64" s="220">
        <v>112.5</v>
      </c>
      <c r="Q64" s="561">
        <v>30.4</v>
      </c>
      <c r="R64" s="507">
        <v>241</v>
      </c>
      <c r="S64" s="562">
        <v>0.51</v>
      </c>
      <c r="T64" s="505"/>
      <c r="U64" s="593">
        <v>1288</v>
      </c>
      <c r="V64" s="118"/>
      <c r="W64" s="3"/>
      <c r="X64" s="921"/>
      <c r="Y64" s="288"/>
      <c r="Z64" s="287"/>
    </row>
    <row r="65" spans="1:26" x14ac:dyDescent="0.2">
      <c r="A65" s="1105"/>
      <c r="B65" s="391">
        <f>南八幡!B65</f>
        <v>45805</v>
      </c>
      <c r="C65" s="434" t="str">
        <f t="shared" si="7"/>
        <v>(水)</v>
      </c>
      <c r="D65" s="502" t="s">
        <v>405</v>
      </c>
      <c r="E65" s="503"/>
      <c r="F65" s="504">
        <v>20.100000000000001</v>
      </c>
      <c r="G65" s="11">
        <v>21.2</v>
      </c>
      <c r="H65" s="219">
        <v>20.399999999999999</v>
      </c>
      <c r="I65" s="12">
        <v>10.7</v>
      </c>
      <c r="J65" s="221">
        <v>7.1</v>
      </c>
      <c r="K65" s="11">
        <v>7.6</v>
      </c>
      <c r="L65" s="219">
        <v>7.7</v>
      </c>
      <c r="M65" s="12">
        <v>31.1</v>
      </c>
      <c r="N65" s="221">
        <v>30.6</v>
      </c>
      <c r="O65" s="220">
        <v>90</v>
      </c>
      <c r="P65" s="220">
        <v>117.5</v>
      </c>
      <c r="Q65" s="561">
        <v>29.5</v>
      </c>
      <c r="R65" s="507">
        <v>240</v>
      </c>
      <c r="S65" s="562">
        <v>0.59</v>
      </c>
      <c r="T65" s="505"/>
      <c r="U65" s="593">
        <v>1274</v>
      </c>
      <c r="V65" s="118"/>
      <c r="W65" s="289"/>
      <c r="X65" s="346"/>
      <c r="Y65" s="291"/>
      <c r="Z65" s="290"/>
    </row>
    <row r="66" spans="1:26" x14ac:dyDescent="0.2">
      <c r="A66" s="1105"/>
      <c r="B66" s="391">
        <f>南八幡!B66</f>
        <v>45806</v>
      </c>
      <c r="C66" s="434" t="str">
        <f t="shared" si="7"/>
        <v>(木)</v>
      </c>
      <c r="D66" s="502" t="s">
        <v>405</v>
      </c>
      <c r="E66" s="503">
        <v>2.5</v>
      </c>
      <c r="F66" s="504">
        <v>19.600000000000001</v>
      </c>
      <c r="G66" s="11">
        <v>21.2</v>
      </c>
      <c r="H66" s="219">
        <v>21</v>
      </c>
      <c r="I66" s="12">
        <v>11.4</v>
      </c>
      <c r="J66" s="221">
        <v>6.1</v>
      </c>
      <c r="K66" s="11">
        <v>7.5</v>
      </c>
      <c r="L66" s="219">
        <v>7.6</v>
      </c>
      <c r="M66" s="12">
        <v>31.4</v>
      </c>
      <c r="N66" s="221">
        <v>31.8</v>
      </c>
      <c r="O66" s="220">
        <v>90.5</v>
      </c>
      <c r="P66" s="220">
        <v>119.9</v>
      </c>
      <c r="Q66" s="561">
        <v>33.4</v>
      </c>
      <c r="R66" s="507">
        <v>234</v>
      </c>
      <c r="S66" s="562">
        <v>0.54</v>
      </c>
      <c r="T66" s="505">
        <v>2.23</v>
      </c>
      <c r="U66" s="593">
        <v>1276</v>
      </c>
      <c r="V66" s="118"/>
      <c r="W66" s="9" t="s">
        <v>23</v>
      </c>
      <c r="X66" s="82" t="s">
        <v>24</v>
      </c>
      <c r="Y66" s="1" t="s">
        <v>24</v>
      </c>
      <c r="Z66" s="335" t="s">
        <v>24</v>
      </c>
    </row>
    <row r="67" spans="1:26" x14ac:dyDescent="0.2">
      <c r="A67" s="1105"/>
      <c r="B67" s="391">
        <f>南八幡!B67</f>
        <v>45807</v>
      </c>
      <c r="C67" s="434" t="str">
        <f t="shared" si="7"/>
        <v>(金)</v>
      </c>
      <c r="D67" s="502" t="s">
        <v>404</v>
      </c>
      <c r="E67" s="503">
        <v>29</v>
      </c>
      <c r="F67" s="504">
        <v>14.5</v>
      </c>
      <c r="G67" s="11">
        <v>17.899999999999999</v>
      </c>
      <c r="H67" s="219">
        <v>19</v>
      </c>
      <c r="I67" s="12">
        <v>14.6</v>
      </c>
      <c r="J67" s="221">
        <v>6.3</v>
      </c>
      <c r="K67" s="11">
        <v>7.5</v>
      </c>
      <c r="L67" s="219">
        <v>7.6</v>
      </c>
      <c r="M67" s="12">
        <v>21.7</v>
      </c>
      <c r="N67" s="221">
        <v>28.5</v>
      </c>
      <c r="O67" s="220">
        <v>84.3</v>
      </c>
      <c r="P67" s="220">
        <v>108.1</v>
      </c>
      <c r="Q67" s="561">
        <v>28.6</v>
      </c>
      <c r="R67" s="507">
        <v>212</v>
      </c>
      <c r="S67" s="562">
        <v>0.54</v>
      </c>
      <c r="T67" s="505"/>
      <c r="U67" s="593">
        <v>2525</v>
      </c>
      <c r="V67" s="118"/>
      <c r="W67" s="749" t="s">
        <v>301</v>
      </c>
      <c r="X67" s="750"/>
      <c r="Y67" s="750"/>
      <c r="Z67" s="751"/>
    </row>
    <row r="68" spans="1:26" x14ac:dyDescent="0.2">
      <c r="A68" s="1105"/>
      <c r="B68" s="391">
        <f>南八幡!B68</f>
        <v>45808</v>
      </c>
      <c r="C68" s="435" t="str">
        <f t="shared" si="7"/>
        <v>(土)</v>
      </c>
      <c r="D68" s="536" t="s">
        <v>404</v>
      </c>
      <c r="E68" s="537">
        <v>21.5</v>
      </c>
      <c r="F68" s="538">
        <v>14.7</v>
      </c>
      <c r="G68" s="307"/>
      <c r="H68" s="539">
        <v>17.166666666666671</v>
      </c>
      <c r="I68" s="540"/>
      <c r="J68" s="541">
        <v>5.1875000000000009</v>
      </c>
      <c r="K68" s="307"/>
      <c r="L68" s="539">
        <v>7.4333333333333345</v>
      </c>
      <c r="M68" s="540"/>
      <c r="N68" s="541"/>
      <c r="O68" s="542"/>
      <c r="P68" s="542"/>
      <c r="Q68" s="543"/>
      <c r="R68" s="544"/>
      <c r="S68" s="545"/>
      <c r="T68" s="770"/>
      <c r="U68" s="546">
        <v>3202</v>
      </c>
      <c r="V68" s="118"/>
      <c r="W68" s="1115" t="s">
        <v>439</v>
      </c>
      <c r="X68" s="1116"/>
      <c r="Y68" s="1116"/>
      <c r="Z68" s="1117"/>
    </row>
    <row r="69" spans="1:26" s="1" customFormat="1" ht="13.5" customHeight="1" x14ac:dyDescent="0.2">
      <c r="A69" s="1105"/>
      <c r="B69" s="1051" t="s">
        <v>238</v>
      </c>
      <c r="C69" s="1051"/>
      <c r="D69" s="508"/>
      <c r="E69" s="493">
        <f>MAX(E38:E68)</f>
        <v>74</v>
      </c>
      <c r="F69" s="509">
        <f t="shared" ref="F69:U69" si="8">IF(COUNT(F38:F68)=0,"",MAX(F38:F68))</f>
        <v>26.1</v>
      </c>
      <c r="G69" s="10">
        <f t="shared" si="8"/>
        <v>23.5</v>
      </c>
      <c r="H69" s="218">
        <f t="shared" si="8"/>
        <v>23.5</v>
      </c>
      <c r="I69" s="495">
        <f t="shared" si="8"/>
        <v>14.6</v>
      </c>
      <c r="J69" s="496">
        <f t="shared" si="8"/>
        <v>8</v>
      </c>
      <c r="K69" s="10">
        <f t="shared" si="8"/>
        <v>7.7</v>
      </c>
      <c r="L69" s="218">
        <f t="shared" si="8"/>
        <v>7.7</v>
      </c>
      <c r="M69" s="495">
        <f t="shared" si="8"/>
        <v>34.200000000000003</v>
      </c>
      <c r="N69" s="496">
        <f t="shared" si="8"/>
        <v>33.9</v>
      </c>
      <c r="O69" s="497">
        <f t="shared" si="8"/>
        <v>91.8</v>
      </c>
      <c r="P69" s="497">
        <f t="shared" si="8"/>
        <v>120.3</v>
      </c>
      <c r="Q69" s="547">
        <f t="shared" si="8"/>
        <v>33.4</v>
      </c>
      <c r="R69" s="513">
        <f t="shared" si="8"/>
        <v>255</v>
      </c>
      <c r="S69" s="514">
        <f t="shared" si="8"/>
        <v>0.59</v>
      </c>
      <c r="T69" s="514">
        <f t="shared" ref="T69" si="9">IF(COUNT(T38:T68)=0,"",MAX(T38:T68))</f>
        <v>2.31</v>
      </c>
      <c r="U69" s="515">
        <f t="shared" si="8"/>
        <v>6790</v>
      </c>
      <c r="V69" s="118"/>
      <c r="W69" s="1115"/>
      <c r="X69" s="1116"/>
      <c r="Y69" s="1116"/>
      <c r="Z69" s="1117"/>
    </row>
    <row r="70" spans="1:26" s="1" customFormat="1" ht="13.5" customHeight="1" x14ac:dyDescent="0.2">
      <c r="A70" s="1105"/>
      <c r="B70" s="1052" t="s">
        <v>239</v>
      </c>
      <c r="C70" s="1052"/>
      <c r="D70" s="229"/>
      <c r="E70" s="230"/>
      <c r="F70" s="516">
        <f t="shared" ref="F70:S70" si="10">IF(COUNT(F38:F68)=0,"",MIN(F38:F68))</f>
        <v>14.5</v>
      </c>
      <c r="G70" s="11">
        <f t="shared" si="10"/>
        <v>17</v>
      </c>
      <c r="H70" s="219">
        <f t="shared" si="10"/>
        <v>16.399999999999999</v>
      </c>
      <c r="I70" s="12">
        <f t="shared" si="10"/>
        <v>5.7</v>
      </c>
      <c r="J70" s="221">
        <f t="shared" si="10"/>
        <v>3.8333333333333335</v>
      </c>
      <c r="K70" s="11">
        <f t="shared" si="10"/>
        <v>7.5</v>
      </c>
      <c r="L70" s="219">
        <f t="shared" si="10"/>
        <v>6.9499999999999993</v>
      </c>
      <c r="M70" s="12">
        <f t="shared" si="10"/>
        <v>16</v>
      </c>
      <c r="N70" s="221">
        <f t="shared" si="10"/>
        <v>16.2</v>
      </c>
      <c r="O70" s="220">
        <f t="shared" si="10"/>
        <v>50</v>
      </c>
      <c r="P70" s="220">
        <f t="shared" si="10"/>
        <v>73</v>
      </c>
      <c r="Q70" s="519">
        <f t="shared" si="10"/>
        <v>14.5</v>
      </c>
      <c r="R70" s="520">
        <f t="shared" si="10"/>
        <v>130</v>
      </c>
      <c r="S70" s="521">
        <f t="shared" si="10"/>
        <v>0.32</v>
      </c>
      <c r="T70" s="521">
        <f t="shared" ref="T70" si="11">IF(COUNT(T38:T68)=0,"",MIN(T38:T68))</f>
        <v>1.79</v>
      </c>
      <c r="U70" s="522"/>
      <c r="V70" s="118"/>
      <c r="W70" s="752"/>
      <c r="X70" s="920"/>
      <c r="Y70" s="753"/>
      <c r="Z70" s="754"/>
    </row>
    <row r="71" spans="1:26" s="1" customFormat="1" ht="13.5" customHeight="1" x14ac:dyDescent="0.2">
      <c r="A71" s="1105"/>
      <c r="B71" s="1052" t="s">
        <v>240</v>
      </c>
      <c r="C71" s="1052"/>
      <c r="D71" s="229"/>
      <c r="E71" s="231"/>
      <c r="F71" s="523">
        <f t="shared" ref="F71:S71" si="12">IF(COUNT(F38:F68)=0,"",AVERAGE(F38:F68))</f>
        <v>19.654838709677428</v>
      </c>
      <c r="G71" s="307">
        <f t="shared" si="12"/>
        <v>20.149999999999999</v>
      </c>
      <c r="H71" s="539">
        <f t="shared" si="12"/>
        <v>19.941532258064516</v>
      </c>
      <c r="I71" s="540">
        <f t="shared" si="12"/>
        <v>8.7099999999999973</v>
      </c>
      <c r="J71" s="541">
        <f t="shared" si="12"/>
        <v>6.0516129032258057</v>
      </c>
      <c r="K71" s="307">
        <f t="shared" si="12"/>
        <v>7.5349999999999993</v>
      </c>
      <c r="L71" s="539">
        <f t="shared" si="12"/>
        <v>7.5151881720430076</v>
      </c>
      <c r="M71" s="540">
        <f t="shared" si="12"/>
        <v>27.665000000000003</v>
      </c>
      <c r="N71" s="541">
        <f t="shared" si="12"/>
        <v>28.114999999999998</v>
      </c>
      <c r="O71" s="542">
        <f t="shared" si="12"/>
        <v>80.41</v>
      </c>
      <c r="P71" s="542">
        <f t="shared" si="12"/>
        <v>105.81500000000001</v>
      </c>
      <c r="Q71" s="549">
        <f t="shared" si="12"/>
        <v>26.794999999999998</v>
      </c>
      <c r="R71" s="550">
        <f t="shared" si="12"/>
        <v>214</v>
      </c>
      <c r="S71" s="551">
        <f t="shared" si="12"/>
        <v>0.46400000000000008</v>
      </c>
      <c r="T71" s="551">
        <f t="shared" ref="T71" si="13">IF(COUNT(T38:T68)=0,"",AVERAGE(T38:T68))</f>
        <v>2.1819999999999999</v>
      </c>
      <c r="U71" s="552"/>
      <c r="V71" s="118"/>
      <c r="W71" s="752"/>
      <c r="X71" s="920"/>
      <c r="Y71" s="753"/>
      <c r="Z71" s="754"/>
    </row>
    <row r="72" spans="1:26" s="1" customFormat="1" ht="13.5" customHeight="1" x14ac:dyDescent="0.2">
      <c r="A72" s="1106"/>
      <c r="B72" s="1053" t="s">
        <v>241</v>
      </c>
      <c r="C72" s="1053"/>
      <c r="D72" s="525"/>
      <c r="E72" s="526">
        <f>SUM(E38:E68)</f>
        <v>218</v>
      </c>
      <c r="F72" s="396"/>
      <c r="G72" s="232"/>
      <c r="H72" s="390"/>
      <c r="I72" s="232"/>
      <c r="J72" s="390"/>
      <c r="K72" s="528"/>
      <c r="L72" s="529"/>
      <c r="M72" s="553"/>
      <c r="N72" s="554"/>
      <c r="O72" s="555"/>
      <c r="P72" s="555"/>
      <c r="Q72" s="556"/>
      <c r="R72" s="234"/>
      <c r="S72" s="235"/>
      <c r="T72" s="771"/>
      <c r="U72" s="764">
        <f>SUM(U38:U68)</f>
        <v>65990</v>
      </c>
      <c r="V72" s="118"/>
      <c r="W72" s="617"/>
      <c r="X72" s="923"/>
      <c r="Y72" s="618"/>
      <c r="Z72" s="334"/>
    </row>
    <row r="73" spans="1:26" ht="13.5" customHeight="1" x14ac:dyDescent="0.2">
      <c r="A73" s="1105" t="s">
        <v>181</v>
      </c>
      <c r="B73" s="329">
        <f>南八幡!B73</f>
        <v>45809</v>
      </c>
      <c r="C73" s="433" t="str">
        <f>IF(B73="","",IF(WEEKDAY(B73)=1,"(日)",IF(WEEKDAY(B73)=2,"(月)",IF(WEEKDAY(B73)=3,"(火)",IF(WEEKDAY(B73)=4,"(水)",IF(WEEKDAY(B73)=5,"(木)",IF(WEEKDAY(B73)=6,"(金)","(土)")))))))</f>
        <v>(日)</v>
      </c>
      <c r="D73" s="558" t="s">
        <v>406</v>
      </c>
      <c r="E73" s="493">
        <v>3</v>
      </c>
      <c r="F73" s="494">
        <v>18.7</v>
      </c>
      <c r="G73" s="10"/>
      <c r="H73" s="496">
        <v>18.350000000000001</v>
      </c>
      <c r="I73" s="495"/>
      <c r="J73" s="218">
        <v>6.2124999999999995</v>
      </c>
      <c r="K73" s="10"/>
      <c r="L73" s="218">
        <v>7.4541666666666666</v>
      </c>
      <c r="M73" s="495"/>
      <c r="N73" s="496"/>
      <c r="O73" s="497"/>
      <c r="P73" s="497"/>
      <c r="Q73" s="547"/>
      <c r="R73" s="501"/>
      <c r="S73" s="559"/>
      <c r="T73" s="499"/>
      <c r="U73" s="761">
        <v>1734</v>
      </c>
      <c r="V73" s="80"/>
      <c r="W73" s="340" t="s">
        <v>284</v>
      </c>
      <c r="X73" s="356"/>
      <c r="Y73" s="342">
        <v>45813</v>
      </c>
      <c r="Z73" s="351"/>
    </row>
    <row r="74" spans="1:26" x14ac:dyDescent="0.2">
      <c r="A74" s="1105"/>
      <c r="B74" s="330">
        <f>南八幡!B74</f>
        <v>45810</v>
      </c>
      <c r="C74" s="434" t="str">
        <f t="shared" ref="C74:C102" si="14">IF(B74="","",IF(WEEKDAY(B74)=1,"(日)",IF(WEEKDAY(B74)=2,"(月)",IF(WEEKDAY(B74)=3,"(火)",IF(WEEKDAY(B74)=4,"(水)",IF(WEEKDAY(B74)=5,"(木)",IF(WEEKDAY(B74)=6,"(金)","(土)")))))))</f>
        <v>(月)</v>
      </c>
      <c r="D74" s="560" t="s">
        <v>405</v>
      </c>
      <c r="E74" s="503">
        <v>0.5</v>
      </c>
      <c r="F74" s="504">
        <v>19.899999999999999</v>
      </c>
      <c r="G74" s="11">
        <v>20</v>
      </c>
      <c r="H74" s="221">
        <v>19.899999999999999</v>
      </c>
      <c r="I74" s="12">
        <v>9.4</v>
      </c>
      <c r="J74" s="219">
        <v>5.6</v>
      </c>
      <c r="K74" s="11">
        <v>7.5</v>
      </c>
      <c r="L74" s="219">
        <v>7.6</v>
      </c>
      <c r="M74" s="12">
        <v>24.2</v>
      </c>
      <c r="N74" s="221">
        <v>25.2</v>
      </c>
      <c r="O74" s="220">
        <v>75.099999999999994</v>
      </c>
      <c r="P74" s="220">
        <v>95.4</v>
      </c>
      <c r="Q74" s="561">
        <v>20</v>
      </c>
      <c r="R74" s="507">
        <v>217</v>
      </c>
      <c r="S74" s="562">
        <v>0.55000000000000004</v>
      </c>
      <c r="T74" s="505"/>
      <c r="U74" s="593">
        <v>1292</v>
      </c>
      <c r="V74" s="80"/>
      <c r="W74" s="345" t="s">
        <v>2</v>
      </c>
      <c r="X74" s="346" t="s">
        <v>303</v>
      </c>
      <c r="Y74" s="372">
        <v>21.6</v>
      </c>
      <c r="Z74" s="350"/>
    </row>
    <row r="75" spans="1:26" x14ac:dyDescent="0.2">
      <c r="A75" s="1105"/>
      <c r="B75" s="330">
        <f>南八幡!B75</f>
        <v>45811</v>
      </c>
      <c r="C75" s="434" t="str">
        <f t="shared" si="14"/>
        <v>(火)</v>
      </c>
      <c r="D75" s="560" t="s">
        <v>404</v>
      </c>
      <c r="E75" s="503">
        <v>26</v>
      </c>
      <c r="F75" s="504">
        <v>19.100000000000001</v>
      </c>
      <c r="G75" s="11">
        <v>20.6</v>
      </c>
      <c r="H75" s="221">
        <v>20.9</v>
      </c>
      <c r="I75" s="12">
        <v>10.8</v>
      </c>
      <c r="J75" s="219">
        <v>6.9</v>
      </c>
      <c r="K75" s="11">
        <v>7.5</v>
      </c>
      <c r="L75" s="219">
        <v>7.6</v>
      </c>
      <c r="M75" s="12">
        <v>26.5</v>
      </c>
      <c r="N75" s="221">
        <v>27.2</v>
      </c>
      <c r="O75" s="220">
        <v>88.4</v>
      </c>
      <c r="P75" s="220">
        <v>106.1</v>
      </c>
      <c r="Q75" s="561">
        <v>20.8</v>
      </c>
      <c r="R75" s="507">
        <v>246</v>
      </c>
      <c r="S75" s="562">
        <v>0.61</v>
      </c>
      <c r="T75" s="505"/>
      <c r="U75" s="593">
        <v>1243</v>
      </c>
      <c r="V75" s="80"/>
      <c r="W75" s="4" t="s">
        <v>19</v>
      </c>
      <c r="X75" s="5" t="s">
        <v>20</v>
      </c>
      <c r="Y75" s="352" t="s">
        <v>21</v>
      </c>
      <c r="Z75" s="5" t="s">
        <v>22</v>
      </c>
    </row>
    <row r="76" spans="1:26" x14ac:dyDescent="0.2">
      <c r="A76" s="1105"/>
      <c r="B76" s="330">
        <f>南八幡!B76</f>
        <v>45812</v>
      </c>
      <c r="C76" s="434" t="str">
        <f t="shared" si="14"/>
        <v>(水)</v>
      </c>
      <c r="D76" s="560" t="s">
        <v>405</v>
      </c>
      <c r="E76" s="503"/>
      <c r="F76" s="504">
        <v>23.9</v>
      </c>
      <c r="G76" s="11">
        <v>19.600000000000001</v>
      </c>
      <c r="H76" s="221">
        <v>19.5</v>
      </c>
      <c r="I76" s="12">
        <v>14.2</v>
      </c>
      <c r="J76" s="219">
        <v>8.8000000000000007</v>
      </c>
      <c r="K76" s="11">
        <v>7.4</v>
      </c>
      <c r="L76" s="219">
        <v>7.5</v>
      </c>
      <c r="M76" s="12">
        <v>17.8</v>
      </c>
      <c r="N76" s="221">
        <v>18.399999999999999</v>
      </c>
      <c r="O76" s="220">
        <v>65.099999999999994</v>
      </c>
      <c r="P76" s="220">
        <v>76.599999999999994</v>
      </c>
      <c r="Q76" s="561">
        <v>14.9</v>
      </c>
      <c r="R76" s="507">
        <v>158</v>
      </c>
      <c r="S76" s="562">
        <v>0.45</v>
      </c>
      <c r="T76" s="505"/>
      <c r="U76" s="593">
        <v>1220</v>
      </c>
      <c r="V76" s="80"/>
      <c r="W76" s="2" t="s">
        <v>182</v>
      </c>
      <c r="X76" s="398" t="s">
        <v>11</v>
      </c>
      <c r="Y76" s="353">
        <v>21.5</v>
      </c>
      <c r="Z76" s="218">
        <v>21.9</v>
      </c>
    </row>
    <row r="77" spans="1:26" x14ac:dyDescent="0.2">
      <c r="A77" s="1105"/>
      <c r="B77" s="330">
        <f>南八幡!B77</f>
        <v>45813</v>
      </c>
      <c r="C77" s="434" t="str">
        <f t="shared" si="14"/>
        <v>(木)</v>
      </c>
      <c r="D77" s="560" t="s">
        <v>405</v>
      </c>
      <c r="E77" s="503">
        <v>1.5</v>
      </c>
      <c r="F77" s="504">
        <v>21.6</v>
      </c>
      <c r="G77" s="11">
        <v>21.5</v>
      </c>
      <c r="H77" s="221">
        <v>21.9</v>
      </c>
      <c r="I77" s="12">
        <v>12</v>
      </c>
      <c r="J77" s="219">
        <v>5.6</v>
      </c>
      <c r="K77" s="11">
        <v>7.5</v>
      </c>
      <c r="L77" s="219">
        <v>7.6</v>
      </c>
      <c r="M77" s="12">
        <v>25.8</v>
      </c>
      <c r="N77" s="221">
        <v>25.5</v>
      </c>
      <c r="O77" s="220">
        <v>78.3</v>
      </c>
      <c r="P77" s="220">
        <v>96.2</v>
      </c>
      <c r="Q77" s="561">
        <v>20.2</v>
      </c>
      <c r="R77" s="507">
        <v>204</v>
      </c>
      <c r="S77" s="562">
        <v>0.42</v>
      </c>
      <c r="T77" s="505">
        <v>1.72</v>
      </c>
      <c r="U77" s="593">
        <v>1220</v>
      </c>
      <c r="V77" s="80"/>
      <c r="W77" s="3" t="s">
        <v>183</v>
      </c>
      <c r="X77" s="921" t="s">
        <v>184</v>
      </c>
      <c r="Y77" s="354">
        <v>12</v>
      </c>
      <c r="Z77" s="219">
        <v>5.6</v>
      </c>
    </row>
    <row r="78" spans="1:26" x14ac:dyDescent="0.2">
      <c r="A78" s="1105"/>
      <c r="B78" s="330">
        <f>南八幡!B78</f>
        <v>45814</v>
      </c>
      <c r="C78" s="434" t="str">
        <f t="shared" si="14"/>
        <v>(金)</v>
      </c>
      <c r="D78" s="560" t="s">
        <v>405</v>
      </c>
      <c r="E78" s="503"/>
      <c r="F78" s="504">
        <v>25.7</v>
      </c>
      <c r="G78" s="11">
        <v>23.5</v>
      </c>
      <c r="H78" s="221">
        <v>23.2</v>
      </c>
      <c r="I78" s="12">
        <v>9.9</v>
      </c>
      <c r="J78" s="219">
        <v>6.2</v>
      </c>
      <c r="K78" s="11">
        <v>7.5</v>
      </c>
      <c r="L78" s="219">
        <v>7.6</v>
      </c>
      <c r="M78" s="12">
        <v>29</v>
      </c>
      <c r="N78" s="221">
        <v>30.1</v>
      </c>
      <c r="O78" s="220">
        <v>87.5</v>
      </c>
      <c r="P78" s="220">
        <v>108.1</v>
      </c>
      <c r="Q78" s="561">
        <v>27.7</v>
      </c>
      <c r="R78" s="507">
        <v>261</v>
      </c>
      <c r="S78" s="562">
        <v>0.55000000000000004</v>
      </c>
      <c r="T78" s="505"/>
      <c r="U78" s="593">
        <v>1209</v>
      </c>
      <c r="V78" s="80"/>
      <c r="W78" s="3" t="s">
        <v>12</v>
      </c>
      <c r="X78" s="921"/>
      <c r="Y78" s="354">
        <v>7.5</v>
      </c>
      <c r="Z78" s="219">
        <v>7.6</v>
      </c>
    </row>
    <row r="79" spans="1:26" x14ac:dyDescent="0.2">
      <c r="A79" s="1105"/>
      <c r="B79" s="330">
        <f>南八幡!B79</f>
        <v>45815</v>
      </c>
      <c r="C79" s="434" t="str">
        <f t="shared" si="14"/>
        <v>(土)</v>
      </c>
      <c r="D79" s="560" t="s">
        <v>405</v>
      </c>
      <c r="E79" s="503"/>
      <c r="F79" s="504">
        <v>25.8</v>
      </c>
      <c r="G79" s="11"/>
      <c r="H79" s="221">
        <v>23.954166666666669</v>
      </c>
      <c r="I79" s="12"/>
      <c r="J79" s="219">
        <v>6.0458333333333316</v>
      </c>
      <c r="K79" s="11"/>
      <c r="L79" s="219">
        <v>7.6999999999999984</v>
      </c>
      <c r="M79" s="12"/>
      <c r="N79" s="221"/>
      <c r="O79" s="220"/>
      <c r="P79" s="220"/>
      <c r="Q79" s="561"/>
      <c r="R79" s="507"/>
      <c r="S79" s="562"/>
      <c r="T79" s="505"/>
      <c r="U79" s="593">
        <v>1181</v>
      </c>
      <c r="V79" s="80"/>
      <c r="W79" s="3" t="s">
        <v>185</v>
      </c>
      <c r="X79" s="921" t="s">
        <v>13</v>
      </c>
      <c r="Y79" s="354">
        <v>25.8</v>
      </c>
      <c r="Z79" s="219">
        <v>25.5</v>
      </c>
    </row>
    <row r="80" spans="1:26" x14ac:dyDescent="0.2">
      <c r="A80" s="1105"/>
      <c r="B80" s="330">
        <f>南八幡!B80</f>
        <v>45816</v>
      </c>
      <c r="C80" s="434" t="str">
        <f t="shared" si="14"/>
        <v>(日)</v>
      </c>
      <c r="D80" s="560" t="s">
        <v>404</v>
      </c>
      <c r="E80" s="503"/>
      <c r="F80" s="504">
        <v>23.4</v>
      </c>
      <c r="G80" s="11"/>
      <c r="H80" s="221">
        <v>24.108333333333334</v>
      </c>
      <c r="I80" s="12"/>
      <c r="J80" s="219">
        <v>6.1291666666666664</v>
      </c>
      <c r="K80" s="11"/>
      <c r="L80" s="219">
        <v>7.6291666666666655</v>
      </c>
      <c r="M80" s="12"/>
      <c r="N80" s="221"/>
      <c r="O80" s="220"/>
      <c r="P80" s="220"/>
      <c r="Q80" s="561"/>
      <c r="R80" s="507"/>
      <c r="S80" s="562"/>
      <c r="T80" s="505"/>
      <c r="U80" s="593">
        <v>1167</v>
      </c>
      <c r="V80" s="80"/>
      <c r="W80" s="3" t="s">
        <v>186</v>
      </c>
      <c r="X80" s="921" t="s">
        <v>311</v>
      </c>
      <c r="Y80" s="355">
        <v>84.1</v>
      </c>
      <c r="Z80" s="220">
        <v>78.3</v>
      </c>
    </row>
    <row r="81" spans="1:26" x14ac:dyDescent="0.2">
      <c r="A81" s="1105"/>
      <c r="B81" s="330">
        <f>南八幡!B81</f>
        <v>45817</v>
      </c>
      <c r="C81" s="434" t="str">
        <f t="shared" si="14"/>
        <v>(月)</v>
      </c>
      <c r="D81" s="560" t="s">
        <v>406</v>
      </c>
      <c r="E81" s="503">
        <v>0.5</v>
      </c>
      <c r="F81" s="504">
        <v>23.4</v>
      </c>
      <c r="G81" s="11">
        <v>23</v>
      </c>
      <c r="H81" s="221">
        <v>23.2</v>
      </c>
      <c r="I81" s="12">
        <v>7.6</v>
      </c>
      <c r="J81" s="219">
        <v>5.7</v>
      </c>
      <c r="K81" s="11">
        <v>7.5</v>
      </c>
      <c r="L81" s="219">
        <v>7.5</v>
      </c>
      <c r="M81" s="12">
        <v>32.299999999999997</v>
      </c>
      <c r="N81" s="221">
        <v>32.4</v>
      </c>
      <c r="O81" s="220">
        <v>97</v>
      </c>
      <c r="P81" s="220">
        <v>117.7</v>
      </c>
      <c r="Q81" s="561">
        <v>30.1</v>
      </c>
      <c r="R81" s="507">
        <v>282</v>
      </c>
      <c r="S81" s="562">
        <v>0.5</v>
      </c>
      <c r="T81" s="505"/>
      <c r="U81" s="593">
        <v>1126</v>
      </c>
      <c r="V81" s="80"/>
      <c r="W81" s="3" t="s">
        <v>187</v>
      </c>
      <c r="X81" s="921" t="s">
        <v>311</v>
      </c>
      <c r="Y81" s="355">
        <v>101.3</v>
      </c>
      <c r="Z81" s="220">
        <v>96.2</v>
      </c>
    </row>
    <row r="82" spans="1:26" x14ac:dyDescent="0.2">
      <c r="A82" s="1105"/>
      <c r="B82" s="330">
        <f>南八幡!B82</f>
        <v>45818</v>
      </c>
      <c r="C82" s="434" t="str">
        <f t="shared" si="14"/>
        <v>(火)</v>
      </c>
      <c r="D82" s="560" t="s">
        <v>404</v>
      </c>
      <c r="E82" s="503">
        <v>8.5</v>
      </c>
      <c r="F82" s="504">
        <v>20.9</v>
      </c>
      <c r="G82" s="11">
        <v>21.9</v>
      </c>
      <c r="H82" s="221">
        <v>22.1</v>
      </c>
      <c r="I82" s="12">
        <v>10.9</v>
      </c>
      <c r="J82" s="219">
        <v>5.5</v>
      </c>
      <c r="K82" s="11">
        <v>7.5</v>
      </c>
      <c r="L82" s="219">
        <v>7.6</v>
      </c>
      <c r="M82" s="12">
        <v>31.5</v>
      </c>
      <c r="N82" s="221">
        <v>32.299999999999997</v>
      </c>
      <c r="O82" s="220">
        <v>97</v>
      </c>
      <c r="P82" s="220">
        <v>117.9</v>
      </c>
      <c r="Q82" s="561">
        <v>28.7</v>
      </c>
      <c r="R82" s="507">
        <v>257</v>
      </c>
      <c r="S82" s="562">
        <v>0.56000000000000005</v>
      </c>
      <c r="T82" s="505"/>
      <c r="U82" s="593">
        <v>1078</v>
      </c>
      <c r="V82" s="80"/>
      <c r="W82" s="3" t="s">
        <v>188</v>
      </c>
      <c r="X82" s="921" t="s">
        <v>311</v>
      </c>
      <c r="Y82" s="355">
        <v>68.400000000000006</v>
      </c>
      <c r="Z82" s="220">
        <v>66.599999999999994</v>
      </c>
    </row>
    <row r="83" spans="1:26" x14ac:dyDescent="0.2">
      <c r="A83" s="1105"/>
      <c r="B83" s="330">
        <f>南八幡!B83</f>
        <v>45819</v>
      </c>
      <c r="C83" s="434" t="str">
        <f t="shared" si="14"/>
        <v>(水)</v>
      </c>
      <c r="D83" s="560" t="s">
        <v>404</v>
      </c>
      <c r="E83" s="503">
        <v>22.5</v>
      </c>
      <c r="F83" s="504">
        <v>23.6</v>
      </c>
      <c r="G83" s="11">
        <v>21.9</v>
      </c>
      <c r="H83" s="221">
        <v>21.8</v>
      </c>
      <c r="I83" s="12">
        <v>9.1999999999999993</v>
      </c>
      <c r="J83" s="219">
        <v>5.8</v>
      </c>
      <c r="K83" s="11">
        <v>7.5</v>
      </c>
      <c r="L83" s="219">
        <v>7.5</v>
      </c>
      <c r="M83" s="12">
        <v>28.7</v>
      </c>
      <c r="N83" s="221">
        <v>30.1</v>
      </c>
      <c r="O83" s="220">
        <v>88.2</v>
      </c>
      <c r="P83" s="220">
        <v>111.1</v>
      </c>
      <c r="Q83" s="561">
        <v>25.7</v>
      </c>
      <c r="R83" s="507">
        <v>231</v>
      </c>
      <c r="S83" s="562">
        <v>0.56000000000000005</v>
      </c>
      <c r="T83" s="505"/>
      <c r="U83" s="593">
        <v>1311</v>
      </c>
      <c r="V83" s="80"/>
      <c r="W83" s="3" t="s">
        <v>189</v>
      </c>
      <c r="X83" s="921" t="s">
        <v>311</v>
      </c>
      <c r="Y83" s="355">
        <v>32.9</v>
      </c>
      <c r="Z83" s="220">
        <v>29.6</v>
      </c>
    </row>
    <row r="84" spans="1:26" x14ac:dyDescent="0.2">
      <c r="A84" s="1105"/>
      <c r="B84" s="330">
        <f>南八幡!B84</f>
        <v>45820</v>
      </c>
      <c r="C84" s="434" t="str">
        <f t="shared" si="14"/>
        <v>(木)</v>
      </c>
      <c r="D84" s="560" t="s">
        <v>406</v>
      </c>
      <c r="E84" s="503"/>
      <c r="F84" s="504">
        <v>23</v>
      </c>
      <c r="G84" s="11">
        <v>21.5</v>
      </c>
      <c r="H84" s="221">
        <v>21.1</v>
      </c>
      <c r="I84" s="12">
        <v>11.4</v>
      </c>
      <c r="J84" s="219">
        <v>4.5</v>
      </c>
      <c r="K84" s="11">
        <v>7.4</v>
      </c>
      <c r="L84" s="219">
        <v>7.3</v>
      </c>
      <c r="M84" s="12">
        <v>24.6</v>
      </c>
      <c r="N84" s="221">
        <v>24.5</v>
      </c>
      <c r="O84" s="220">
        <v>75.7</v>
      </c>
      <c r="P84" s="220">
        <v>95.4</v>
      </c>
      <c r="Q84" s="561">
        <v>20.7</v>
      </c>
      <c r="R84" s="507">
        <v>201</v>
      </c>
      <c r="S84" s="562">
        <v>0.47</v>
      </c>
      <c r="T84" s="505">
        <v>1.63</v>
      </c>
      <c r="U84" s="593">
        <v>1692</v>
      </c>
      <c r="V84" s="80"/>
      <c r="W84" s="3" t="s">
        <v>190</v>
      </c>
      <c r="X84" s="921" t="s">
        <v>311</v>
      </c>
      <c r="Y84" s="137">
        <v>18.5</v>
      </c>
      <c r="Z84" s="221">
        <v>20.2</v>
      </c>
    </row>
    <row r="85" spans="1:26" x14ac:dyDescent="0.2">
      <c r="A85" s="1105"/>
      <c r="B85" s="330">
        <f>南八幡!B85</f>
        <v>45821</v>
      </c>
      <c r="C85" s="434" t="str">
        <f t="shared" si="14"/>
        <v>(金)</v>
      </c>
      <c r="D85" s="560" t="s">
        <v>405</v>
      </c>
      <c r="E85" s="503"/>
      <c r="F85" s="504">
        <v>23.7</v>
      </c>
      <c r="G85" s="11">
        <v>22.2</v>
      </c>
      <c r="H85" s="221">
        <v>22.1</v>
      </c>
      <c r="I85" s="12">
        <v>8.5</v>
      </c>
      <c r="J85" s="219">
        <v>5.3</v>
      </c>
      <c r="K85" s="11">
        <v>7.4</v>
      </c>
      <c r="L85" s="219">
        <v>7.5</v>
      </c>
      <c r="M85" s="12">
        <v>28.9</v>
      </c>
      <c r="N85" s="221">
        <v>30.4</v>
      </c>
      <c r="O85" s="220">
        <v>89</v>
      </c>
      <c r="P85" s="220">
        <v>109.3</v>
      </c>
      <c r="Q85" s="561">
        <v>24.3</v>
      </c>
      <c r="R85" s="507">
        <v>254</v>
      </c>
      <c r="S85" s="562">
        <v>0.5</v>
      </c>
      <c r="T85" s="505"/>
      <c r="U85" s="593">
        <v>1085</v>
      </c>
      <c r="V85" s="80"/>
      <c r="W85" s="3" t="s">
        <v>191</v>
      </c>
      <c r="X85" s="921" t="s">
        <v>311</v>
      </c>
      <c r="Y85" s="139">
        <v>202</v>
      </c>
      <c r="Z85" s="222">
        <v>204</v>
      </c>
    </row>
    <row r="86" spans="1:26" x14ac:dyDescent="0.2">
      <c r="A86" s="1105"/>
      <c r="B86" s="330">
        <f>南八幡!B86</f>
        <v>45822</v>
      </c>
      <c r="C86" s="434" t="str">
        <f t="shared" si="14"/>
        <v>(土)</v>
      </c>
      <c r="D86" s="560" t="s">
        <v>406</v>
      </c>
      <c r="E86" s="503">
        <v>8</v>
      </c>
      <c r="F86" s="504">
        <v>24.6</v>
      </c>
      <c r="G86" s="11"/>
      <c r="H86" s="221">
        <v>22.895833333333339</v>
      </c>
      <c r="I86" s="12"/>
      <c r="J86" s="219">
        <v>5.4208333333333334</v>
      </c>
      <c r="K86" s="11"/>
      <c r="L86" s="219">
        <v>7.5749999999999966</v>
      </c>
      <c r="M86" s="12"/>
      <c r="N86" s="221"/>
      <c r="O86" s="220"/>
      <c r="P86" s="220"/>
      <c r="Q86" s="561"/>
      <c r="R86" s="507"/>
      <c r="S86" s="562"/>
      <c r="T86" s="505"/>
      <c r="U86" s="593">
        <v>1199</v>
      </c>
      <c r="V86" s="80"/>
      <c r="W86" s="3" t="s">
        <v>192</v>
      </c>
      <c r="X86" s="921" t="s">
        <v>311</v>
      </c>
      <c r="Y86" s="138">
        <v>0.89</v>
      </c>
      <c r="Z86" s="223">
        <v>0.42</v>
      </c>
    </row>
    <row r="87" spans="1:26" x14ac:dyDescent="0.2">
      <c r="A87" s="1105"/>
      <c r="B87" s="330">
        <f>南八幡!B87</f>
        <v>45823</v>
      </c>
      <c r="C87" s="434" t="str">
        <f t="shared" si="14"/>
        <v>(日)</v>
      </c>
      <c r="D87" s="560" t="s">
        <v>406</v>
      </c>
      <c r="E87" s="503">
        <v>5</v>
      </c>
      <c r="F87" s="504">
        <v>25.8</v>
      </c>
      <c r="G87" s="11"/>
      <c r="H87" s="221">
        <v>23.362499999999997</v>
      </c>
      <c r="I87" s="12"/>
      <c r="J87" s="219">
        <v>4.8833333333333337</v>
      </c>
      <c r="K87" s="11"/>
      <c r="L87" s="219">
        <v>7.5</v>
      </c>
      <c r="M87" s="12"/>
      <c r="N87" s="221"/>
      <c r="O87" s="220"/>
      <c r="P87" s="220"/>
      <c r="Q87" s="561"/>
      <c r="R87" s="507"/>
      <c r="S87" s="562"/>
      <c r="T87" s="505"/>
      <c r="U87" s="593">
        <v>2013</v>
      </c>
      <c r="V87" s="80"/>
      <c r="W87" s="3" t="s">
        <v>14</v>
      </c>
      <c r="X87" s="921" t="s">
        <v>311</v>
      </c>
      <c r="Y87" s="136">
        <v>4.5</v>
      </c>
      <c r="Z87" s="224">
        <v>3.6</v>
      </c>
    </row>
    <row r="88" spans="1:26" x14ac:dyDescent="0.2">
      <c r="A88" s="1105"/>
      <c r="B88" s="330">
        <f>南八幡!B88</f>
        <v>45824</v>
      </c>
      <c r="C88" s="434" t="str">
        <f t="shared" si="14"/>
        <v>(月)</v>
      </c>
      <c r="D88" s="560" t="s">
        <v>405</v>
      </c>
      <c r="E88" s="503">
        <v>0</v>
      </c>
      <c r="F88" s="504">
        <v>28.9</v>
      </c>
      <c r="G88" s="11">
        <v>24.3</v>
      </c>
      <c r="H88" s="221">
        <v>24.1</v>
      </c>
      <c r="I88" s="12">
        <v>8.5</v>
      </c>
      <c r="J88" s="219">
        <v>5.5</v>
      </c>
      <c r="K88" s="11">
        <v>7.4</v>
      </c>
      <c r="L88" s="219">
        <v>7.4</v>
      </c>
      <c r="M88" s="12">
        <v>25.7</v>
      </c>
      <c r="N88" s="221">
        <v>25.2</v>
      </c>
      <c r="O88" s="220">
        <v>81</v>
      </c>
      <c r="P88" s="220">
        <v>98</v>
      </c>
      <c r="Q88" s="561">
        <v>17.7</v>
      </c>
      <c r="R88" s="507">
        <v>230</v>
      </c>
      <c r="S88" s="562">
        <v>0.49</v>
      </c>
      <c r="T88" s="505"/>
      <c r="U88" s="593">
        <v>1098</v>
      </c>
      <c r="V88" s="80"/>
      <c r="W88" s="3" t="s">
        <v>15</v>
      </c>
      <c r="X88" s="921" t="s">
        <v>311</v>
      </c>
      <c r="Y88" s="136">
        <v>1.7</v>
      </c>
      <c r="Z88" s="224">
        <v>1.3</v>
      </c>
    </row>
    <row r="89" spans="1:26" x14ac:dyDescent="0.2">
      <c r="A89" s="1105"/>
      <c r="B89" s="330">
        <f>南八幡!B89</f>
        <v>45825</v>
      </c>
      <c r="C89" s="434" t="str">
        <f t="shared" si="14"/>
        <v>(火)</v>
      </c>
      <c r="D89" s="560" t="s">
        <v>405</v>
      </c>
      <c r="E89" s="503">
        <v>0</v>
      </c>
      <c r="F89" s="504">
        <v>31.3</v>
      </c>
      <c r="G89" s="11">
        <v>27.5</v>
      </c>
      <c r="H89" s="221">
        <v>27.2</v>
      </c>
      <c r="I89" s="12">
        <v>4.7</v>
      </c>
      <c r="J89" s="219">
        <v>7.1</v>
      </c>
      <c r="K89" s="11">
        <v>7.6</v>
      </c>
      <c r="L89" s="219">
        <v>7.5</v>
      </c>
      <c r="M89" s="12">
        <v>31.6</v>
      </c>
      <c r="N89" s="221">
        <v>31.3</v>
      </c>
      <c r="O89" s="220">
        <v>93.1</v>
      </c>
      <c r="P89" s="220">
        <v>113.7</v>
      </c>
      <c r="Q89" s="561">
        <v>19.399999999999999</v>
      </c>
      <c r="R89" s="507">
        <v>279</v>
      </c>
      <c r="S89" s="562">
        <v>0.57999999999999996</v>
      </c>
      <c r="T89" s="505"/>
      <c r="U89" s="593">
        <v>1065</v>
      </c>
      <c r="V89" s="80"/>
      <c r="W89" s="3" t="s">
        <v>193</v>
      </c>
      <c r="X89" s="921" t="s">
        <v>311</v>
      </c>
      <c r="Y89" s="136">
        <v>6.9</v>
      </c>
      <c r="Z89" s="224">
        <v>7.6</v>
      </c>
    </row>
    <row r="90" spans="1:26" x14ac:dyDescent="0.2">
      <c r="A90" s="1105"/>
      <c r="B90" s="330">
        <f>南八幡!B90</f>
        <v>45826</v>
      </c>
      <c r="C90" s="434" t="str">
        <f t="shared" si="14"/>
        <v>(水)</v>
      </c>
      <c r="D90" s="560" t="s">
        <v>405</v>
      </c>
      <c r="E90" s="503">
        <v>0</v>
      </c>
      <c r="F90" s="504">
        <v>29.8</v>
      </c>
      <c r="G90" s="11">
        <v>26.9</v>
      </c>
      <c r="H90" s="221">
        <v>26.9</v>
      </c>
      <c r="I90" s="12">
        <v>7.1</v>
      </c>
      <c r="J90" s="219">
        <v>4.5</v>
      </c>
      <c r="K90" s="11">
        <v>7.5</v>
      </c>
      <c r="L90" s="219">
        <v>7.6</v>
      </c>
      <c r="M90" s="12">
        <v>33.299999999999997</v>
      </c>
      <c r="N90" s="221">
        <v>34.299999999999997</v>
      </c>
      <c r="O90" s="220">
        <v>98</v>
      </c>
      <c r="P90" s="220">
        <v>115.1</v>
      </c>
      <c r="Q90" s="561">
        <v>21.1</v>
      </c>
      <c r="R90" s="507">
        <v>259</v>
      </c>
      <c r="S90" s="562">
        <v>0.47</v>
      </c>
      <c r="T90" s="505"/>
      <c r="U90" s="593">
        <v>1026</v>
      </c>
      <c r="V90" s="80"/>
      <c r="W90" s="3" t="s">
        <v>194</v>
      </c>
      <c r="X90" s="921" t="s">
        <v>311</v>
      </c>
      <c r="Y90" s="301">
        <v>0.1</v>
      </c>
      <c r="Z90" s="302" t="s">
        <v>421</v>
      </c>
    </row>
    <row r="91" spans="1:26" x14ac:dyDescent="0.2">
      <c r="A91" s="1105"/>
      <c r="B91" s="330">
        <f>南八幡!B91</f>
        <v>45827</v>
      </c>
      <c r="C91" s="434" t="str">
        <f t="shared" si="14"/>
        <v>(木)</v>
      </c>
      <c r="D91" s="560" t="s">
        <v>405</v>
      </c>
      <c r="E91" s="503">
        <v>0</v>
      </c>
      <c r="F91" s="504">
        <v>27.8</v>
      </c>
      <c r="G91" s="11">
        <v>27</v>
      </c>
      <c r="H91" s="221">
        <v>26.7</v>
      </c>
      <c r="I91" s="12">
        <v>5.6</v>
      </c>
      <c r="J91" s="219">
        <v>3.8</v>
      </c>
      <c r="K91" s="11">
        <v>7.6</v>
      </c>
      <c r="L91" s="219">
        <v>7.6</v>
      </c>
      <c r="M91" s="12">
        <v>34.200000000000003</v>
      </c>
      <c r="N91" s="221">
        <v>36.1</v>
      </c>
      <c r="O91" s="220">
        <v>101</v>
      </c>
      <c r="P91" s="220">
        <v>121.1</v>
      </c>
      <c r="Q91" s="561">
        <v>24.6</v>
      </c>
      <c r="R91" s="507">
        <v>274</v>
      </c>
      <c r="S91" s="562">
        <v>0.38</v>
      </c>
      <c r="T91" s="505">
        <v>2.79</v>
      </c>
      <c r="U91" s="593">
        <v>920</v>
      </c>
      <c r="V91" s="80"/>
      <c r="W91" s="3" t="s">
        <v>278</v>
      </c>
      <c r="X91" s="921" t="s">
        <v>311</v>
      </c>
      <c r="Y91" s="138">
        <v>1.6</v>
      </c>
      <c r="Z91" s="225">
        <v>1.53</v>
      </c>
    </row>
    <row r="92" spans="1:26" x14ac:dyDescent="0.2">
      <c r="A92" s="1105"/>
      <c r="B92" s="330">
        <f>南八幡!B92</f>
        <v>45828</v>
      </c>
      <c r="C92" s="434" t="str">
        <f t="shared" si="14"/>
        <v>(金)</v>
      </c>
      <c r="D92" s="560" t="s">
        <v>406</v>
      </c>
      <c r="E92" s="503">
        <v>0</v>
      </c>
      <c r="F92" s="504">
        <v>26.5</v>
      </c>
      <c r="G92" s="11">
        <v>26.5</v>
      </c>
      <c r="H92" s="221">
        <v>26.4</v>
      </c>
      <c r="I92" s="12">
        <v>6.5</v>
      </c>
      <c r="J92" s="219">
        <v>4.0999999999999996</v>
      </c>
      <c r="K92" s="11">
        <v>7.6</v>
      </c>
      <c r="L92" s="219">
        <v>7.6</v>
      </c>
      <c r="M92" s="12">
        <v>34.200000000000003</v>
      </c>
      <c r="N92" s="221">
        <v>36.6</v>
      </c>
      <c r="O92" s="220">
        <v>100.2</v>
      </c>
      <c r="P92" s="220">
        <v>124.1</v>
      </c>
      <c r="Q92" s="561">
        <v>23.1</v>
      </c>
      <c r="R92" s="507">
        <v>247</v>
      </c>
      <c r="S92" s="562">
        <v>0.34</v>
      </c>
      <c r="T92" s="505"/>
      <c r="U92" s="593">
        <v>880</v>
      </c>
      <c r="V92" s="80"/>
      <c r="W92" s="3" t="s">
        <v>195</v>
      </c>
      <c r="X92" s="921" t="s">
        <v>311</v>
      </c>
      <c r="Y92" s="138">
        <v>1.78</v>
      </c>
      <c r="Z92" s="225">
        <v>1.72</v>
      </c>
    </row>
    <row r="93" spans="1:26" x14ac:dyDescent="0.2">
      <c r="A93" s="1105"/>
      <c r="B93" s="330">
        <f>南八幡!B93</f>
        <v>45829</v>
      </c>
      <c r="C93" s="434" t="str">
        <f t="shared" si="14"/>
        <v>(土)</v>
      </c>
      <c r="D93" s="560" t="s">
        <v>405</v>
      </c>
      <c r="E93" s="503">
        <v>0</v>
      </c>
      <c r="F93" s="504">
        <v>27.3</v>
      </c>
      <c r="G93" s="11"/>
      <c r="H93" s="221">
        <v>26.862500000000001</v>
      </c>
      <c r="I93" s="12"/>
      <c r="J93" s="219">
        <v>4.3416666666666659</v>
      </c>
      <c r="K93" s="11"/>
      <c r="L93" s="219">
        <v>7.7041666666666666</v>
      </c>
      <c r="M93" s="12"/>
      <c r="N93" s="221"/>
      <c r="O93" s="220"/>
      <c r="P93" s="220"/>
      <c r="Q93" s="561"/>
      <c r="R93" s="507"/>
      <c r="S93" s="562"/>
      <c r="T93" s="505"/>
      <c r="U93" s="593">
        <v>869</v>
      </c>
      <c r="V93" s="80"/>
      <c r="W93" s="3" t="s">
        <v>196</v>
      </c>
      <c r="X93" s="921" t="s">
        <v>311</v>
      </c>
      <c r="Y93" s="138">
        <v>0.11899999999999999</v>
      </c>
      <c r="Z93" s="225">
        <v>0.08</v>
      </c>
    </row>
    <row r="94" spans="1:26" x14ac:dyDescent="0.2">
      <c r="A94" s="1105"/>
      <c r="B94" s="330">
        <f>南八幡!B94</f>
        <v>45830</v>
      </c>
      <c r="C94" s="434" t="str">
        <f t="shared" si="14"/>
        <v>(日)</v>
      </c>
      <c r="D94" s="560" t="s">
        <v>405</v>
      </c>
      <c r="E94" s="503">
        <v>0</v>
      </c>
      <c r="F94" s="504">
        <v>28.9</v>
      </c>
      <c r="G94" s="11"/>
      <c r="H94" s="221">
        <v>26.133333333333329</v>
      </c>
      <c r="I94" s="12"/>
      <c r="J94" s="219">
        <v>4.3916666666666666</v>
      </c>
      <c r="K94" s="11"/>
      <c r="L94" s="219">
        <v>7.8000000000000016</v>
      </c>
      <c r="M94" s="12"/>
      <c r="N94" s="221"/>
      <c r="O94" s="220"/>
      <c r="P94" s="220"/>
      <c r="Q94" s="561"/>
      <c r="R94" s="507"/>
      <c r="S94" s="562"/>
      <c r="T94" s="505"/>
      <c r="U94" s="593">
        <v>880</v>
      </c>
      <c r="V94" s="80"/>
      <c r="W94" s="3" t="s">
        <v>197</v>
      </c>
      <c r="X94" s="921" t="s">
        <v>311</v>
      </c>
      <c r="Y94" s="136">
        <v>18.399999999999999</v>
      </c>
      <c r="Z94" s="224">
        <v>17.399999999999999</v>
      </c>
    </row>
    <row r="95" spans="1:26" x14ac:dyDescent="0.2">
      <c r="A95" s="1105"/>
      <c r="B95" s="330">
        <f>南八幡!B95</f>
        <v>45831</v>
      </c>
      <c r="C95" s="434" t="str">
        <f t="shared" si="14"/>
        <v>(月)</v>
      </c>
      <c r="D95" s="560" t="s">
        <v>405</v>
      </c>
      <c r="E95" s="503">
        <v>0</v>
      </c>
      <c r="F95" s="504">
        <v>30.3</v>
      </c>
      <c r="G95" s="11">
        <v>25.6</v>
      </c>
      <c r="H95" s="221">
        <v>25.4</v>
      </c>
      <c r="I95" s="12">
        <v>5.9</v>
      </c>
      <c r="J95" s="219">
        <v>3.5</v>
      </c>
      <c r="K95" s="11">
        <v>7.8</v>
      </c>
      <c r="L95" s="219">
        <v>7.8</v>
      </c>
      <c r="M95" s="12">
        <v>35.1</v>
      </c>
      <c r="N95" s="221">
        <v>35.700000000000003</v>
      </c>
      <c r="O95" s="220">
        <v>96.3</v>
      </c>
      <c r="P95" s="220">
        <v>122.7</v>
      </c>
      <c r="Q95" s="561">
        <v>24.1</v>
      </c>
      <c r="R95" s="507">
        <v>251</v>
      </c>
      <c r="S95" s="562">
        <v>0.32</v>
      </c>
      <c r="T95" s="505"/>
      <c r="U95" s="593">
        <v>912</v>
      </c>
      <c r="V95" s="80"/>
      <c r="W95" s="3" t="s">
        <v>17</v>
      </c>
      <c r="X95" s="921" t="s">
        <v>311</v>
      </c>
      <c r="Y95" s="136">
        <v>25.5</v>
      </c>
      <c r="Z95" s="224">
        <v>23.7</v>
      </c>
    </row>
    <row r="96" spans="1:26" x14ac:dyDescent="0.2">
      <c r="A96" s="1105"/>
      <c r="B96" s="330">
        <f>南八幡!B96</f>
        <v>45832</v>
      </c>
      <c r="C96" s="434" t="str">
        <f t="shared" si="14"/>
        <v>(火)</v>
      </c>
      <c r="D96" s="560" t="s">
        <v>406</v>
      </c>
      <c r="E96" s="503">
        <v>0</v>
      </c>
      <c r="F96" s="504">
        <v>27.7</v>
      </c>
      <c r="G96" s="11">
        <v>25.5</v>
      </c>
      <c r="H96" s="221">
        <v>25.6</v>
      </c>
      <c r="I96" s="12">
        <v>5.9</v>
      </c>
      <c r="J96" s="219">
        <v>3.9</v>
      </c>
      <c r="K96" s="11">
        <v>7.7</v>
      </c>
      <c r="L96" s="219">
        <v>7.8</v>
      </c>
      <c r="M96" s="12">
        <v>34.6</v>
      </c>
      <c r="N96" s="221">
        <v>38.700000000000003</v>
      </c>
      <c r="O96" s="220">
        <v>98.4</v>
      </c>
      <c r="P96" s="220">
        <v>122.9</v>
      </c>
      <c r="Q96" s="561">
        <v>24.6</v>
      </c>
      <c r="R96" s="507">
        <v>255</v>
      </c>
      <c r="S96" s="562">
        <v>0.32</v>
      </c>
      <c r="T96" s="505"/>
      <c r="U96" s="593">
        <v>891</v>
      </c>
      <c r="V96" s="80"/>
      <c r="W96" s="3" t="s">
        <v>198</v>
      </c>
      <c r="X96" s="921" t="s">
        <v>184</v>
      </c>
      <c r="Y96" s="274">
        <v>15</v>
      </c>
      <c r="Z96" s="286">
        <v>11</v>
      </c>
    </row>
    <row r="97" spans="1:26" x14ac:dyDescent="0.2">
      <c r="A97" s="1105"/>
      <c r="B97" s="330">
        <f>南八幡!B97</f>
        <v>45833</v>
      </c>
      <c r="C97" s="434" t="str">
        <f t="shared" si="14"/>
        <v>(水)</v>
      </c>
      <c r="D97" s="560" t="s">
        <v>406</v>
      </c>
      <c r="E97" s="503">
        <v>1.5</v>
      </c>
      <c r="F97" s="504">
        <v>27.6</v>
      </c>
      <c r="G97" s="11">
        <v>25</v>
      </c>
      <c r="H97" s="221">
        <v>24.9</v>
      </c>
      <c r="I97" s="12">
        <v>6</v>
      </c>
      <c r="J97" s="219">
        <v>3.9</v>
      </c>
      <c r="K97" s="11">
        <v>7.7</v>
      </c>
      <c r="L97" s="219">
        <v>7.7</v>
      </c>
      <c r="M97" s="12">
        <v>33.700000000000003</v>
      </c>
      <c r="N97" s="221">
        <v>33.799999999999997</v>
      </c>
      <c r="O97" s="220">
        <v>97.5</v>
      </c>
      <c r="P97" s="220">
        <v>124.1</v>
      </c>
      <c r="Q97" s="561">
        <v>24.5</v>
      </c>
      <c r="R97" s="507">
        <v>230</v>
      </c>
      <c r="S97" s="562">
        <v>0.32</v>
      </c>
      <c r="T97" s="505"/>
      <c r="U97" s="593">
        <v>869</v>
      </c>
      <c r="V97" s="80"/>
      <c r="W97" s="3" t="s">
        <v>199</v>
      </c>
      <c r="X97" s="921" t="s">
        <v>311</v>
      </c>
      <c r="Y97" s="274">
        <v>14</v>
      </c>
      <c r="Z97" s="286">
        <v>6</v>
      </c>
    </row>
    <row r="98" spans="1:26" x14ac:dyDescent="0.2">
      <c r="A98" s="1105"/>
      <c r="B98" s="330">
        <f>南八幡!B98</f>
        <v>45834</v>
      </c>
      <c r="C98" s="434" t="str">
        <f t="shared" si="14"/>
        <v>(木)</v>
      </c>
      <c r="D98" s="560" t="s">
        <v>406</v>
      </c>
      <c r="E98" s="503">
        <v>4.5</v>
      </c>
      <c r="F98" s="504">
        <v>26.8</v>
      </c>
      <c r="G98" s="11">
        <v>25.1</v>
      </c>
      <c r="H98" s="221">
        <v>25.2</v>
      </c>
      <c r="I98" s="12">
        <v>7.5</v>
      </c>
      <c r="J98" s="219">
        <v>4.4000000000000004</v>
      </c>
      <c r="K98" s="11">
        <v>7.5</v>
      </c>
      <c r="L98" s="219">
        <v>7.6</v>
      </c>
      <c r="M98" s="12">
        <v>31.7</v>
      </c>
      <c r="N98" s="221">
        <v>32</v>
      </c>
      <c r="O98" s="220">
        <v>83</v>
      </c>
      <c r="P98" s="220">
        <v>114.3</v>
      </c>
      <c r="Q98" s="561">
        <v>27.8</v>
      </c>
      <c r="R98" s="507">
        <v>205</v>
      </c>
      <c r="S98" s="562">
        <v>0.27</v>
      </c>
      <c r="T98" s="505">
        <v>3.14</v>
      </c>
      <c r="U98" s="593">
        <v>891</v>
      </c>
      <c r="V98" s="80"/>
      <c r="W98" s="3"/>
      <c r="X98" s="921"/>
      <c r="Y98" s="288"/>
      <c r="Z98" s="287"/>
    </row>
    <row r="99" spans="1:26" x14ac:dyDescent="0.2">
      <c r="A99" s="1105"/>
      <c r="B99" s="330">
        <f>南八幡!B99</f>
        <v>45835</v>
      </c>
      <c r="C99" s="434" t="str">
        <f t="shared" si="14"/>
        <v>(金)</v>
      </c>
      <c r="D99" s="560" t="s">
        <v>406</v>
      </c>
      <c r="E99" s="503">
        <v>0</v>
      </c>
      <c r="F99" s="504">
        <v>26.8</v>
      </c>
      <c r="G99" s="11">
        <v>25.5</v>
      </c>
      <c r="H99" s="221">
        <v>25.4</v>
      </c>
      <c r="I99" s="12">
        <v>8.1999999999999993</v>
      </c>
      <c r="J99" s="219">
        <v>4.5999999999999996</v>
      </c>
      <c r="K99" s="11">
        <v>7.6</v>
      </c>
      <c r="L99" s="219">
        <v>7.6</v>
      </c>
      <c r="M99" s="12">
        <v>32.200000000000003</v>
      </c>
      <c r="N99" s="221">
        <v>32.9</v>
      </c>
      <c r="O99" s="220">
        <v>80.400000000000006</v>
      </c>
      <c r="P99" s="220">
        <v>106.3</v>
      </c>
      <c r="Q99" s="561">
        <v>28.8</v>
      </c>
      <c r="R99" s="507">
        <v>241</v>
      </c>
      <c r="S99" s="562">
        <v>0.35</v>
      </c>
      <c r="T99" s="505"/>
      <c r="U99" s="593">
        <v>895</v>
      </c>
      <c r="V99" s="80"/>
      <c r="W99" s="3"/>
      <c r="X99" s="921"/>
      <c r="Y99" s="288"/>
      <c r="Z99" s="287"/>
    </row>
    <row r="100" spans="1:26" x14ac:dyDescent="0.2">
      <c r="A100" s="1105"/>
      <c r="B100" s="330">
        <f>南八幡!B100</f>
        <v>45836</v>
      </c>
      <c r="C100" s="434" t="str">
        <f t="shared" si="14"/>
        <v>(土)</v>
      </c>
      <c r="D100" s="560" t="s">
        <v>405</v>
      </c>
      <c r="E100" s="503">
        <v>0</v>
      </c>
      <c r="F100" s="504">
        <v>27.4</v>
      </c>
      <c r="G100" s="11"/>
      <c r="H100" s="221">
        <v>27.504166666666674</v>
      </c>
      <c r="I100" s="12"/>
      <c r="J100" s="219">
        <v>3.6041666666666647</v>
      </c>
      <c r="K100" s="11"/>
      <c r="L100" s="219">
        <v>7.8625000000000007</v>
      </c>
      <c r="M100" s="12"/>
      <c r="N100" s="221"/>
      <c r="O100" s="220"/>
      <c r="P100" s="220"/>
      <c r="Q100" s="561"/>
      <c r="R100" s="507"/>
      <c r="S100" s="562"/>
      <c r="T100" s="505"/>
      <c r="U100" s="593">
        <v>880</v>
      </c>
      <c r="V100" s="80"/>
      <c r="W100" s="289"/>
      <c r="X100" s="346"/>
      <c r="Y100" s="291"/>
      <c r="Z100" s="290"/>
    </row>
    <row r="101" spans="1:26" x14ac:dyDescent="0.2">
      <c r="A101" s="1105"/>
      <c r="B101" s="330">
        <f>南八幡!B101</f>
        <v>45837</v>
      </c>
      <c r="C101" s="434" t="str">
        <f t="shared" si="14"/>
        <v>(日)</v>
      </c>
      <c r="D101" s="560" t="s">
        <v>405</v>
      </c>
      <c r="E101" s="503">
        <v>0</v>
      </c>
      <c r="F101" s="504">
        <v>29.5</v>
      </c>
      <c r="G101" s="11"/>
      <c r="H101" s="221">
        <v>27.349999999999998</v>
      </c>
      <c r="I101" s="12"/>
      <c r="J101" s="219">
        <v>3.7166666666666663</v>
      </c>
      <c r="K101" s="11"/>
      <c r="L101" s="219">
        <v>7.9166666666666679</v>
      </c>
      <c r="M101" s="12"/>
      <c r="N101" s="221"/>
      <c r="O101" s="220"/>
      <c r="P101" s="220"/>
      <c r="Q101" s="561"/>
      <c r="R101" s="507"/>
      <c r="S101" s="562"/>
      <c r="T101" s="505"/>
      <c r="U101" s="593">
        <v>862</v>
      </c>
      <c r="V101" s="80"/>
      <c r="W101" s="9" t="s">
        <v>23</v>
      </c>
      <c r="X101" s="82" t="s">
        <v>24</v>
      </c>
      <c r="Y101" s="1" t="s">
        <v>24</v>
      </c>
      <c r="Z101" s="335" t="s">
        <v>24</v>
      </c>
    </row>
    <row r="102" spans="1:26" x14ac:dyDescent="0.2">
      <c r="A102" s="1105"/>
      <c r="B102" s="330">
        <f>南八幡!B102</f>
        <v>45838</v>
      </c>
      <c r="C102" s="434" t="str">
        <f t="shared" si="14"/>
        <v>(月)</v>
      </c>
      <c r="D102" s="563" t="s">
        <v>405</v>
      </c>
      <c r="E102" s="526">
        <v>0</v>
      </c>
      <c r="F102" s="564">
        <v>29.7</v>
      </c>
      <c r="G102" s="368">
        <v>25.6</v>
      </c>
      <c r="H102" s="565">
        <v>25.8</v>
      </c>
      <c r="I102" s="566">
        <v>6.4</v>
      </c>
      <c r="J102" s="298">
        <v>3.8</v>
      </c>
      <c r="K102" s="368">
        <v>7.81</v>
      </c>
      <c r="L102" s="298">
        <v>7.8</v>
      </c>
      <c r="M102" s="566">
        <v>39.5</v>
      </c>
      <c r="N102" s="565">
        <v>39.5</v>
      </c>
      <c r="O102" s="567">
        <v>100</v>
      </c>
      <c r="P102" s="567">
        <v>128.1</v>
      </c>
      <c r="Q102" s="568">
        <v>33.1</v>
      </c>
      <c r="R102" s="569">
        <v>263</v>
      </c>
      <c r="S102" s="570">
        <v>0.33</v>
      </c>
      <c r="T102" s="772"/>
      <c r="U102" s="766">
        <v>888</v>
      </c>
      <c r="V102" s="80"/>
      <c r="W102" s="749" t="s">
        <v>301</v>
      </c>
      <c r="X102" s="750"/>
      <c r="Y102" s="750"/>
      <c r="Z102" s="751"/>
    </row>
    <row r="103" spans="1:26" s="1" customFormat="1" ht="13.5" customHeight="1" x14ac:dyDescent="0.2">
      <c r="A103" s="1105"/>
      <c r="B103" s="1051" t="s">
        <v>238</v>
      </c>
      <c r="C103" s="1051"/>
      <c r="D103" s="508"/>
      <c r="E103" s="493">
        <f>MAX(E73:E102)</f>
        <v>26</v>
      </c>
      <c r="F103" s="509">
        <f t="shared" ref="F103:U103" si="15">IF(COUNT(F73:F102)=0,"",MAX(F73:F102))</f>
        <v>31.3</v>
      </c>
      <c r="G103" s="10">
        <f t="shared" si="15"/>
        <v>27.5</v>
      </c>
      <c r="H103" s="218">
        <f t="shared" si="15"/>
        <v>27.504166666666674</v>
      </c>
      <c r="I103" s="495">
        <f t="shared" si="15"/>
        <v>14.2</v>
      </c>
      <c r="J103" s="496">
        <f t="shared" si="15"/>
        <v>8.8000000000000007</v>
      </c>
      <c r="K103" s="10">
        <f t="shared" si="15"/>
        <v>7.81</v>
      </c>
      <c r="L103" s="218">
        <f t="shared" si="15"/>
        <v>7.9166666666666679</v>
      </c>
      <c r="M103" s="495">
        <f t="shared" si="15"/>
        <v>39.5</v>
      </c>
      <c r="N103" s="496">
        <f t="shared" si="15"/>
        <v>39.5</v>
      </c>
      <c r="O103" s="497">
        <f t="shared" si="15"/>
        <v>101</v>
      </c>
      <c r="P103" s="497">
        <f t="shared" si="15"/>
        <v>128.1</v>
      </c>
      <c r="Q103" s="547">
        <f t="shared" si="15"/>
        <v>33.1</v>
      </c>
      <c r="R103" s="513">
        <f t="shared" si="15"/>
        <v>282</v>
      </c>
      <c r="S103" s="514">
        <f t="shared" si="15"/>
        <v>0.61</v>
      </c>
      <c r="T103" s="514">
        <f t="shared" ref="T103" si="16">IF(COUNT(T73:T102)=0,"",MAX(T73:T102))</f>
        <v>3.14</v>
      </c>
      <c r="U103" s="515">
        <f t="shared" si="15"/>
        <v>2013</v>
      </c>
      <c r="V103" s="80"/>
      <c r="W103" s="1115" t="s">
        <v>439</v>
      </c>
      <c r="X103" s="1116"/>
      <c r="Y103" s="1116"/>
      <c r="Z103" s="1117"/>
    </row>
    <row r="104" spans="1:26" s="1" customFormat="1" ht="13.5" customHeight="1" x14ac:dyDescent="0.2">
      <c r="A104" s="1105"/>
      <c r="B104" s="1052" t="s">
        <v>239</v>
      </c>
      <c r="C104" s="1052"/>
      <c r="D104" s="229"/>
      <c r="E104" s="230"/>
      <c r="F104" s="516">
        <f t="shared" ref="F104:S104" si="17">IF(COUNT(F73:F102)=0,"",MIN(F73:F102))</f>
        <v>18.7</v>
      </c>
      <c r="G104" s="11">
        <f t="shared" si="17"/>
        <v>19.600000000000001</v>
      </c>
      <c r="H104" s="219">
        <f t="shared" si="17"/>
        <v>18.350000000000001</v>
      </c>
      <c r="I104" s="12">
        <f t="shared" si="17"/>
        <v>4.7</v>
      </c>
      <c r="J104" s="240">
        <f t="shared" si="17"/>
        <v>3.5</v>
      </c>
      <c r="K104" s="11">
        <f t="shared" si="17"/>
        <v>7.4</v>
      </c>
      <c r="L104" s="516">
        <f t="shared" si="17"/>
        <v>7.3</v>
      </c>
      <c r="M104" s="12">
        <f t="shared" si="17"/>
        <v>17.8</v>
      </c>
      <c r="N104" s="240">
        <f t="shared" si="17"/>
        <v>18.399999999999999</v>
      </c>
      <c r="O104" s="239">
        <f t="shared" si="17"/>
        <v>65.099999999999994</v>
      </c>
      <c r="P104" s="239">
        <f t="shared" si="17"/>
        <v>76.599999999999994</v>
      </c>
      <c r="Q104" s="519">
        <f t="shared" si="17"/>
        <v>14.9</v>
      </c>
      <c r="R104" s="520">
        <f t="shared" si="17"/>
        <v>158</v>
      </c>
      <c r="S104" s="521">
        <f t="shared" si="17"/>
        <v>0.27</v>
      </c>
      <c r="T104" s="521">
        <f t="shared" ref="T104" si="18">IF(COUNT(T73:T102)=0,"",MIN(T73:T102))</f>
        <v>1.63</v>
      </c>
      <c r="U104" s="522"/>
      <c r="V104" s="80"/>
      <c r="W104" s="1115"/>
      <c r="X104" s="1116"/>
      <c r="Y104" s="1116"/>
      <c r="Z104" s="1117"/>
    </row>
    <row r="105" spans="1:26" s="1" customFormat="1" ht="13.5" customHeight="1" x14ac:dyDescent="0.2">
      <c r="A105" s="1105"/>
      <c r="B105" s="1052" t="s">
        <v>240</v>
      </c>
      <c r="C105" s="1052"/>
      <c r="D105" s="229"/>
      <c r="E105" s="231"/>
      <c r="F105" s="523">
        <f t="shared" ref="F105:S105" si="19">IF(COUNT(F73:F102)=0,"",AVERAGE(F73:F102))</f>
        <v>25.646666666666665</v>
      </c>
      <c r="G105" s="11">
        <f t="shared" si="19"/>
        <v>23.81904761904762</v>
      </c>
      <c r="H105" s="516">
        <f t="shared" si="19"/>
        <v>23.994027777777777</v>
      </c>
      <c r="I105" s="12">
        <f t="shared" si="19"/>
        <v>8.3904761904761909</v>
      </c>
      <c r="J105" s="240">
        <f t="shared" si="19"/>
        <v>5.1248611111111115</v>
      </c>
      <c r="K105" s="11">
        <f t="shared" si="19"/>
        <v>7.5480952380952377</v>
      </c>
      <c r="L105" s="516">
        <f t="shared" si="19"/>
        <v>7.6147222222222233</v>
      </c>
      <c r="M105" s="12">
        <f t="shared" si="19"/>
        <v>30.242857142857151</v>
      </c>
      <c r="N105" s="240">
        <f t="shared" si="19"/>
        <v>31.05714285714286</v>
      </c>
      <c r="O105" s="239">
        <f t="shared" si="19"/>
        <v>89.057142857142864</v>
      </c>
      <c r="P105" s="239">
        <f t="shared" si="19"/>
        <v>110.67619047619047</v>
      </c>
      <c r="Q105" s="519">
        <f t="shared" si="19"/>
        <v>23.900000000000006</v>
      </c>
      <c r="R105" s="524">
        <f t="shared" si="19"/>
        <v>240.23809523809524</v>
      </c>
      <c r="S105" s="521">
        <f t="shared" si="19"/>
        <v>0.44476190476190475</v>
      </c>
      <c r="T105" s="521">
        <f t="shared" ref="T105" si="20">IF(COUNT(T73:T102)=0,"",AVERAGE(T73:T102))</f>
        <v>2.3199999999999998</v>
      </c>
      <c r="U105" s="522"/>
      <c r="V105" s="80"/>
      <c r="W105" s="752"/>
      <c r="X105" s="920"/>
      <c r="Y105" s="753"/>
      <c r="Z105" s="754"/>
    </row>
    <row r="106" spans="1:26" s="1" customFormat="1" ht="13.5" customHeight="1" x14ac:dyDescent="0.2">
      <c r="A106" s="1106"/>
      <c r="B106" s="1053" t="s">
        <v>241</v>
      </c>
      <c r="C106" s="1053"/>
      <c r="D106" s="525"/>
      <c r="E106" s="526">
        <f>SUM(E73:E102)</f>
        <v>81.5</v>
      </c>
      <c r="F106" s="232"/>
      <c r="G106" s="233"/>
      <c r="H106" s="527"/>
      <c r="I106" s="233"/>
      <c r="J106" s="527"/>
      <c r="K106" s="528"/>
      <c r="L106" s="529"/>
      <c r="M106" s="530"/>
      <c r="N106" s="531"/>
      <c r="O106" s="532"/>
      <c r="P106" s="572"/>
      <c r="Q106" s="534"/>
      <c r="R106" s="234"/>
      <c r="S106" s="235"/>
      <c r="T106" s="235"/>
      <c r="U106" s="762">
        <f>SUM(U73:U102)</f>
        <v>33596</v>
      </c>
      <c r="V106" s="80"/>
      <c r="W106" s="755"/>
      <c r="X106" s="922"/>
      <c r="Y106" s="756"/>
      <c r="Z106" s="757"/>
    </row>
    <row r="107" spans="1:26" ht="13.5" customHeight="1" x14ac:dyDescent="0.2">
      <c r="A107" s="1065" t="s">
        <v>213</v>
      </c>
      <c r="B107" s="329">
        <f>南八幡!B107</f>
        <v>45839</v>
      </c>
      <c r="C107" s="433" t="str">
        <f>IF(B107="","",IF(WEEKDAY(B107)=1,"(日)",IF(WEEKDAY(B107)=2,"(月)",IF(WEEKDAY(B107)=3,"(火)",IF(WEEKDAY(B107)=4,"(水)",IF(WEEKDAY(B107)=5,"(木)",IF(WEEKDAY(B107)=6,"(金)","(土)")))))))</f>
        <v>(火)</v>
      </c>
      <c r="D107" s="558" t="s">
        <v>405</v>
      </c>
      <c r="E107" s="493">
        <v>0</v>
      </c>
      <c r="F107" s="494">
        <v>30.2</v>
      </c>
      <c r="G107" s="10">
        <v>26.3</v>
      </c>
      <c r="H107" s="496">
        <v>26.8</v>
      </c>
      <c r="I107" s="495">
        <v>7.1</v>
      </c>
      <c r="J107" s="218">
        <v>4.8</v>
      </c>
      <c r="K107" s="10">
        <v>7.8</v>
      </c>
      <c r="L107" s="218">
        <v>7.9</v>
      </c>
      <c r="M107" s="495">
        <v>41.1</v>
      </c>
      <c r="N107" s="496">
        <v>40.4</v>
      </c>
      <c r="O107" s="497">
        <v>97.3</v>
      </c>
      <c r="P107" s="497">
        <v>125.3</v>
      </c>
      <c r="Q107" s="547">
        <v>37</v>
      </c>
      <c r="R107" s="501">
        <v>269</v>
      </c>
      <c r="S107" s="559">
        <v>0.27</v>
      </c>
      <c r="T107" s="499"/>
      <c r="U107" s="761">
        <v>898</v>
      </c>
      <c r="V107" s="80"/>
      <c r="W107" s="340" t="s">
        <v>284</v>
      </c>
      <c r="X107" s="356"/>
      <c r="Y107" s="342">
        <v>45841</v>
      </c>
      <c r="Z107" s="351"/>
    </row>
    <row r="108" spans="1:26" x14ac:dyDescent="0.2">
      <c r="A108" s="1065"/>
      <c r="B108" s="330">
        <f>南八幡!B108</f>
        <v>45840</v>
      </c>
      <c r="C108" s="434" t="str">
        <f t="shared" ref="C108:C137" si="21">IF(B108="","",IF(WEEKDAY(B108)=1,"(日)",IF(WEEKDAY(B108)=2,"(月)",IF(WEEKDAY(B108)=3,"(火)",IF(WEEKDAY(B108)=4,"(水)",IF(WEEKDAY(B108)=5,"(木)",IF(WEEKDAY(B108)=6,"(金)","(土)")))))))</f>
        <v>(水)</v>
      </c>
      <c r="D108" s="560" t="s">
        <v>406</v>
      </c>
      <c r="E108" s="503">
        <v>0</v>
      </c>
      <c r="F108" s="504">
        <v>28.9</v>
      </c>
      <c r="G108" s="11">
        <v>27.1</v>
      </c>
      <c r="H108" s="221">
        <v>27.5</v>
      </c>
      <c r="I108" s="12">
        <v>6.2</v>
      </c>
      <c r="J108" s="219">
        <v>4.4000000000000004</v>
      </c>
      <c r="K108" s="11">
        <v>7.7</v>
      </c>
      <c r="L108" s="219">
        <v>7.8</v>
      </c>
      <c r="M108" s="12">
        <v>40.6</v>
      </c>
      <c r="N108" s="221">
        <v>39.799999999999997</v>
      </c>
      <c r="O108" s="220">
        <v>98.1</v>
      </c>
      <c r="P108" s="220">
        <v>125.7</v>
      </c>
      <c r="Q108" s="561">
        <v>37.4</v>
      </c>
      <c r="R108" s="507">
        <v>274</v>
      </c>
      <c r="S108" s="562">
        <v>0.23</v>
      </c>
      <c r="T108" s="505"/>
      <c r="U108" s="593">
        <v>894</v>
      </c>
      <c r="V108" s="80"/>
      <c r="W108" s="345" t="s">
        <v>2</v>
      </c>
      <c r="X108" s="346" t="s">
        <v>303</v>
      </c>
      <c r="Y108" s="372">
        <v>30.5</v>
      </c>
      <c r="Z108" s="350"/>
    </row>
    <row r="109" spans="1:26" x14ac:dyDescent="0.2">
      <c r="A109" s="1065"/>
      <c r="B109" s="330">
        <f>南八幡!B109</f>
        <v>45841</v>
      </c>
      <c r="C109" s="434" t="str">
        <f t="shared" si="21"/>
        <v>(木)</v>
      </c>
      <c r="D109" s="560" t="s">
        <v>405</v>
      </c>
      <c r="E109" s="503">
        <v>0</v>
      </c>
      <c r="F109" s="504">
        <v>30.5</v>
      </c>
      <c r="G109" s="11">
        <v>27.5</v>
      </c>
      <c r="H109" s="221">
        <v>27.6</v>
      </c>
      <c r="I109" s="12">
        <v>8.8000000000000007</v>
      </c>
      <c r="J109" s="219">
        <v>3.3</v>
      </c>
      <c r="K109" s="11">
        <v>7.8</v>
      </c>
      <c r="L109" s="219">
        <v>7.7</v>
      </c>
      <c r="M109" s="12">
        <v>41.6</v>
      </c>
      <c r="N109" s="221">
        <v>40.700000000000003</v>
      </c>
      <c r="O109" s="220">
        <v>98.3</v>
      </c>
      <c r="P109" s="220">
        <v>126.7</v>
      </c>
      <c r="Q109" s="561">
        <v>38.799999999999997</v>
      </c>
      <c r="R109" s="507">
        <v>251</v>
      </c>
      <c r="S109" s="562">
        <v>0.17</v>
      </c>
      <c r="T109" s="505">
        <v>2.88</v>
      </c>
      <c r="U109" s="593">
        <v>912</v>
      </c>
      <c r="V109" s="80"/>
      <c r="W109" s="4" t="s">
        <v>19</v>
      </c>
      <c r="X109" s="5" t="s">
        <v>20</v>
      </c>
      <c r="Y109" s="352" t="s">
        <v>21</v>
      </c>
      <c r="Z109" s="5" t="s">
        <v>22</v>
      </c>
    </row>
    <row r="110" spans="1:26" x14ac:dyDescent="0.2">
      <c r="A110" s="1065"/>
      <c r="B110" s="330">
        <f>南八幡!B110</f>
        <v>45842</v>
      </c>
      <c r="C110" s="434" t="str">
        <f t="shared" si="21"/>
        <v>(金)</v>
      </c>
      <c r="D110" s="560" t="s">
        <v>405</v>
      </c>
      <c r="E110" s="503">
        <v>0</v>
      </c>
      <c r="F110" s="504">
        <v>29.4</v>
      </c>
      <c r="G110" s="11">
        <v>27.4</v>
      </c>
      <c r="H110" s="221">
        <v>27.3</v>
      </c>
      <c r="I110" s="12">
        <v>4.0999999999999996</v>
      </c>
      <c r="J110" s="219">
        <v>4.3</v>
      </c>
      <c r="K110" s="11">
        <v>7.8</v>
      </c>
      <c r="L110" s="219">
        <v>7.8</v>
      </c>
      <c r="M110" s="12">
        <v>40.200000000000003</v>
      </c>
      <c r="N110" s="221">
        <v>40.1</v>
      </c>
      <c r="O110" s="220">
        <v>96.3</v>
      </c>
      <c r="P110" s="220">
        <v>125.7</v>
      </c>
      <c r="Q110" s="561">
        <v>37.299999999999997</v>
      </c>
      <c r="R110" s="507">
        <v>265</v>
      </c>
      <c r="S110" s="562">
        <v>0.23</v>
      </c>
      <c r="T110" s="505"/>
      <c r="U110" s="593">
        <v>921</v>
      </c>
      <c r="V110" s="80"/>
      <c r="W110" s="2" t="s">
        <v>182</v>
      </c>
      <c r="X110" s="398" t="s">
        <v>11</v>
      </c>
      <c r="Y110" s="353">
        <v>27.5</v>
      </c>
      <c r="Z110" s="218">
        <v>27.6</v>
      </c>
    </row>
    <row r="111" spans="1:26" x14ac:dyDescent="0.2">
      <c r="A111" s="1065"/>
      <c r="B111" s="330">
        <f>南八幡!B111</f>
        <v>45843</v>
      </c>
      <c r="C111" s="434" t="str">
        <f t="shared" si="21"/>
        <v>(土)</v>
      </c>
      <c r="D111" s="560" t="s">
        <v>405</v>
      </c>
      <c r="E111" s="503">
        <v>0</v>
      </c>
      <c r="F111" s="504">
        <v>29.5</v>
      </c>
      <c r="G111" s="11"/>
      <c r="H111" s="221">
        <v>29.2</v>
      </c>
      <c r="I111" s="12"/>
      <c r="J111" s="219">
        <v>5.2</v>
      </c>
      <c r="K111" s="11"/>
      <c r="L111" s="219">
        <v>7.9</v>
      </c>
      <c r="M111" s="12"/>
      <c r="N111" s="221"/>
      <c r="O111" s="220"/>
      <c r="P111" s="220"/>
      <c r="Q111" s="561"/>
      <c r="R111" s="507"/>
      <c r="S111" s="562"/>
      <c r="T111" s="505"/>
      <c r="U111" s="593">
        <v>1980</v>
      </c>
      <c r="V111" s="80"/>
      <c r="W111" s="3" t="s">
        <v>183</v>
      </c>
      <c r="X111" s="921" t="s">
        <v>184</v>
      </c>
      <c r="Y111" s="354">
        <v>8.8000000000000007</v>
      </c>
      <c r="Z111" s="219">
        <v>3.3</v>
      </c>
    </row>
    <row r="112" spans="1:26" x14ac:dyDescent="0.2">
      <c r="A112" s="1065"/>
      <c r="B112" s="330">
        <f>南八幡!B112</f>
        <v>45844</v>
      </c>
      <c r="C112" s="434" t="str">
        <f t="shared" si="21"/>
        <v>(日)</v>
      </c>
      <c r="D112" s="560" t="s">
        <v>405</v>
      </c>
      <c r="E112" s="503">
        <v>0</v>
      </c>
      <c r="F112" s="504">
        <v>30.9</v>
      </c>
      <c r="G112" s="11"/>
      <c r="H112" s="221">
        <v>29.4</v>
      </c>
      <c r="I112" s="12"/>
      <c r="J112" s="219">
        <v>5.4</v>
      </c>
      <c r="K112" s="11"/>
      <c r="L112" s="219">
        <v>7.9</v>
      </c>
      <c r="M112" s="12"/>
      <c r="N112" s="221"/>
      <c r="O112" s="220"/>
      <c r="P112" s="220"/>
      <c r="Q112" s="561"/>
      <c r="R112" s="507"/>
      <c r="S112" s="562"/>
      <c r="T112" s="505"/>
      <c r="U112" s="593">
        <v>1027</v>
      </c>
      <c r="V112" s="80"/>
      <c r="W112" s="3" t="s">
        <v>12</v>
      </c>
      <c r="X112" s="921"/>
      <c r="Y112" s="354">
        <v>7.8</v>
      </c>
      <c r="Z112" s="219">
        <v>7.7</v>
      </c>
    </row>
    <row r="113" spans="1:26" x14ac:dyDescent="0.2">
      <c r="A113" s="1065"/>
      <c r="B113" s="330">
        <f>南八幡!B113</f>
        <v>45845</v>
      </c>
      <c r="C113" s="434" t="str">
        <f t="shared" si="21"/>
        <v>(月)</v>
      </c>
      <c r="D113" s="560" t="s">
        <v>406</v>
      </c>
      <c r="E113" s="503">
        <v>0</v>
      </c>
      <c r="F113" s="504">
        <v>29.6</v>
      </c>
      <c r="G113" s="11">
        <v>28</v>
      </c>
      <c r="H113" s="221">
        <v>28</v>
      </c>
      <c r="I113" s="12">
        <v>3.6</v>
      </c>
      <c r="J113" s="219">
        <v>4.7</v>
      </c>
      <c r="K113" s="11">
        <v>7.6</v>
      </c>
      <c r="L113" s="219">
        <v>7.6</v>
      </c>
      <c r="M113" s="12">
        <v>35</v>
      </c>
      <c r="N113" s="221">
        <v>35.700000000000003</v>
      </c>
      <c r="O113" s="220">
        <v>93.1</v>
      </c>
      <c r="P113" s="220">
        <v>118.1</v>
      </c>
      <c r="Q113" s="561">
        <v>29.7</v>
      </c>
      <c r="R113" s="507">
        <v>225</v>
      </c>
      <c r="S113" s="562">
        <v>0.24</v>
      </c>
      <c r="T113" s="505"/>
      <c r="U113" s="593">
        <v>1008</v>
      </c>
      <c r="V113" s="80"/>
      <c r="W113" s="3" t="s">
        <v>185</v>
      </c>
      <c r="X113" s="921" t="s">
        <v>13</v>
      </c>
      <c r="Y113" s="354">
        <v>41.6</v>
      </c>
      <c r="Z113" s="219">
        <v>40.700000000000003</v>
      </c>
    </row>
    <row r="114" spans="1:26" x14ac:dyDescent="0.2">
      <c r="A114" s="1065"/>
      <c r="B114" s="330">
        <f>南八幡!B114</f>
        <v>45846</v>
      </c>
      <c r="C114" s="434" t="str">
        <f t="shared" si="21"/>
        <v>(火)</v>
      </c>
      <c r="D114" s="560" t="s">
        <v>405</v>
      </c>
      <c r="E114" s="503">
        <v>0</v>
      </c>
      <c r="F114" s="504">
        <v>32</v>
      </c>
      <c r="G114" s="11">
        <v>28.2</v>
      </c>
      <c r="H114" s="221">
        <v>28.2</v>
      </c>
      <c r="I114" s="12">
        <v>3</v>
      </c>
      <c r="J114" s="219">
        <v>5.0999999999999996</v>
      </c>
      <c r="K114" s="11">
        <v>7.5</v>
      </c>
      <c r="L114" s="219">
        <v>7.7</v>
      </c>
      <c r="M114" s="12">
        <v>35.799999999999997</v>
      </c>
      <c r="N114" s="221">
        <v>36.1</v>
      </c>
      <c r="O114" s="220">
        <v>94.3</v>
      </c>
      <c r="P114" s="220">
        <v>115.1</v>
      </c>
      <c r="Q114" s="561">
        <v>28</v>
      </c>
      <c r="R114" s="507">
        <v>240</v>
      </c>
      <c r="S114" s="562">
        <v>0.25</v>
      </c>
      <c r="T114" s="505"/>
      <c r="U114" s="593">
        <v>1002</v>
      </c>
      <c r="V114" s="80"/>
      <c r="W114" s="3" t="s">
        <v>186</v>
      </c>
      <c r="X114" s="921" t="s">
        <v>311</v>
      </c>
      <c r="Y114" s="355">
        <v>101.4</v>
      </c>
      <c r="Z114" s="220">
        <v>98.3</v>
      </c>
    </row>
    <row r="115" spans="1:26" x14ac:dyDescent="0.2">
      <c r="A115" s="1065"/>
      <c r="B115" s="330">
        <f>南八幡!B115</f>
        <v>45847</v>
      </c>
      <c r="C115" s="434" t="str">
        <f t="shared" si="21"/>
        <v>(水)</v>
      </c>
      <c r="D115" s="560" t="s">
        <v>405</v>
      </c>
      <c r="E115" s="503">
        <v>0</v>
      </c>
      <c r="F115" s="504">
        <v>31.2</v>
      </c>
      <c r="G115" s="11">
        <v>28.5</v>
      </c>
      <c r="H115" s="221">
        <v>28.4</v>
      </c>
      <c r="I115" s="12">
        <v>6</v>
      </c>
      <c r="J115" s="219">
        <v>7.3</v>
      </c>
      <c r="K115" s="11">
        <v>7.6</v>
      </c>
      <c r="L115" s="219">
        <v>7.8</v>
      </c>
      <c r="M115" s="12">
        <v>36.1</v>
      </c>
      <c r="N115" s="221">
        <v>35.200000000000003</v>
      </c>
      <c r="O115" s="220">
        <v>93</v>
      </c>
      <c r="P115" s="220">
        <v>114.7</v>
      </c>
      <c r="Q115" s="561">
        <v>29.4</v>
      </c>
      <c r="R115" s="507">
        <v>234</v>
      </c>
      <c r="S115" s="562">
        <v>0.32</v>
      </c>
      <c r="T115" s="505"/>
      <c r="U115" s="593">
        <v>1865</v>
      </c>
      <c r="V115" s="80"/>
      <c r="W115" s="3" t="s">
        <v>187</v>
      </c>
      <c r="X115" s="921" t="s">
        <v>311</v>
      </c>
      <c r="Y115" s="355">
        <v>130.1</v>
      </c>
      <c r="Z115" s="220">
        <v>126.7</v>
      </c>
    </row>
    <row r="116" spans="1:26" x14ac:dyDescent="0.2">
      <c r="A116" s="1065"/>
      <c r="B116" s="330">
        <f>南八幡!B116</f>
        <v>45848</v>
      </c>
      <c r="C116" s="434" t="str">
        <f t="shared" si="21"/>
        <v>(木)</v>
      </c>
      <c r="D116" s="560" t="s">
        <v>405</v>
      </c>
      <c r="E116" s="503">
        <v>6</v>
      </c>
      <c r="F116" s="504">
        <v>31.8</v>
      </c>
      <c r="G116" s="11">
        <v>29</v>
      </c>
      <c r="H116" s="221">
        <v>29</v>
      </c>
      <c r="I116" s="12">
        <v>6.5</v>
      </c>
      <c r="J116" s="219">
        <v>6.9</v>
      </c>
      <c r="K116" s="11">
        <v>7.6</v>
      </c>
      <c r="L116" s="219">
        <v>7.5</v>
      </c>
      <c r="M116" s="12">
        <v>37.4</v>
      </c>
      <c r="N116" s="221">
        <v>36.299999999999997</v>
      </c>
      <c r="O116" s="220">
        <v>89.3</v>
      </c>
      <c r="P116" s="220">
        <v>111.7</v>
      </c>
      <c r="Q116" s="561">
        <v>30.3</v>
      </c>
      <c r="R116" s="507">
        <v>239</v>
      </c>
      <c r="S116" s="562">
        <v>0.22</v>
      </c>
      <c r="T116" s="505">
        <v>1.58</v>
      </c>
      <c r="U116" s="593">
        <v>4087</v>
      </c>
      <c r="V116" s="80"/>
      <c r="W116" s="3" t="s">
        <v>188</v>
      </c>
      <c r="X116" s="921" t="s">
        <v>311</v>
      </c>
      <c r="Y116" s="355">
        <v>88</v>
      </c>
      <c r="Z116" s="220">
        <v>85.6</v>
      </c>
    </row>
    <row r="117" spans="1:26" x14ac:dyDescent="0.2">
      <c r="A117" s="1065"/>
      <c r="B117" s="330">
        <f>南八幡!B117</f>
        <v>45849</v>
      </c>
      <c r="C117" s="434" t="str">
        <f t="shared" si="21"/>
        <v>(金)</v>
      </c>
      <c r="D117" s="560" t="s">
        <v>406</v>
      </c>
      <c r="E117" s="503">
        <v>0</v>
      </c>
      <c r="F117" s="504">
        <v>22.3</v>
      </c>
      <c r="G117" s="11">
        <v>25.6</v>
      </c>
      <c r="H117" s="221">
        <v>26.1</v>
      </c>
      <c r="I117" s="12">
        <v>6.2</v>
      </c>
      <c r="J117" s="219">
        <v>4.9000000000000004</v>
      </c>
      <c r="K117" s="11">
        <v>7.5</v>
      </c>
      <c r="L117" s="219">
        <v>7.5</v>
      </c>
      <c r="M117" s="12">
        <v>33.299999999999997</v>
      </c>
      <c r="N117" s="221">
        <v>36.4</v>
      </c>
      <c r="O117" s="220">
        <v>91.5</v>
      </c>
      <c r="P117" s="220">
        <v>116.9</v>
      </c>
      <c r="Q117" s="561">
        <v>34.6</v>
      </c>
      <c r="R117" s="507">
        <v>222</v>
      </c>
      <c r="S117" s="562">
        <v>0.3</v>
      </c>
      <c r="T117" s="505"/>
      <c r="U117" s="593">
        <v>1714</v>
      </c>
      <c r="V117" s="80"/>
      <c r="W117" s="3" t="s">
        <v>189</v>
      </c>
      <c r="X117" s="921" t="s">
        <v>311</v>
      </c>
      <c r="Y117" s="355">
        <v>42.1</v>
      </c>
      <c r="Z117" s="220">
        <v>41.1</v>
      </c>
    </row>
    <row r="118" spans="1:26" x14ac:dyDescent="0.2">
      <c r="A118" s="1065"/>
      <c r="B118" s="330">
        <f>南八幡!B118</f>
        <v>45850</v>
      </c>
      <c r="C118" s="434" t="str">
        <f t="shared" si="21"/>
        <v>(土)</v>
      </c>
      <c r="D118" s="560" t="s">
        <v>406</v>
      </c>
      <c r="E118" s="503">
        <v>0</v>
      </c>
      <c r="F118" s="504">
        <v>23.4</v>
      </c>
      <c r="G118" s="11"/>
      <c r="H118" s="221">
        <v>25</v>
      </c>
      <c r="I118" s="12"/>
      <c r="J118" s="219">
        <v>5.8</v>
      </c>
      <c r="K118" s="11"/>
      <c r="L118" s="219">
        <v>7.7</v>
      </c>
      <c r="M118" s="12"/>
      <c r="N118" s="221"/>
      <c r="O118" s="220"/>
      <c r="P118" s="220"/>
      <c r="Q118" s="561"/>
      <c r="R118" s="507"/>
      <c r="S118" s="562"/>
      <c r="T118" s="505"/>
      <c r="U118" s="593">
        <v>964</v>
      </c>
      <c r="V118" s="80"/>
      <c r="W118" s="3" t="s">
        <v>190</v>
      </c>
      <c r="X118" s="921" t="s">
        <v>311</v>
      </c>
      <c r="Y118" s="137">
        <v>37.4</v>
      </c>
      <c r="Z118" s="221">
        <v>38.799999999999997</v>
      </c>
    </row>
    <row r="119" spans="1:26" x14ac:dyDescent="0.2">
      <c r="A119" s="1065"/>
      <c r="B119" s="330">
        <f>南八幡!B119</f>
        <v>45851</v>
      </c>
      <c r="C119" s="434" t="str">
        <f t="shared" si="21"/>
        <v>(日)</v>
      </c>
      <c r="D119" s="560" t="s">
        <v>405</v>
      </c>
      <c r="E119" s="503">
        <v>9.5</v>
      </c>
      <c r="F119" s="504">
        <v>26</v>
      </c>
      <c r="G119" s="11"/>
      <c r="H119" s="221">
        <v>25.9</v>
      </c>
      <c r="I119" s="12"/>
      <c r="J119" s="219">
        <v>5</v>
      </c>
      <c r="K119" s="11"/>
      <c r="L119" s="219">
        <v>7.6</v>
      </c>
      <c r="M119" s="12"/>
      <c r="N119" s="221"/>
      <c r="O119" s="220"/>
      <c r="P119" s="220"/>
      <c r="Q119" s="561"/>
      <c r="R119" s="507"/>
      <c r="S119" s="562"/>
      <c r="T119" s="505"/>
      <c r="U119" s="593">
        <v>983</v>
      </c>
      <c r="V119" s="80"/>
      <c r="W119" s="3" t="s">
        <v>191</v>
      </c>
      <c r="X119" s="921" t="s">
        <v>311</v>
      </c>
      <c r="Y119" s="139">
        <v>259</v>
      </c>
      <c r="Z119" s="222">
        <v>251</v>
      </c>
    </row>
    <row r="120" spans="1:26" x14ac:dyDescent="0.2">
      <c r="A120" s="1065"/>
      <c r="B120" s="330">
        <f>南八幡!B120</f>
        <v>45852</v>
      </c>
      <c r="C120" s="434" t="str">
        <f t="shared" si="21"/>
        <v>(月)</v>
      </c>
      <c r="D120" s="560" t="s">
        <v>404</v>
      </c>
      <c r="E120" s="503">
        <v>13.5</v>
      </c>
      <c r="F120" s="504">
        <v>25.7</v>
      </c>
      <c r="G120" s="11">
        <v>26</v>
      </c>
      <c r="H120" s="221">
        <v>25.8</v>
      </c>
      <c r="I120" s="12">
        <v>6.4</v>
      </c>
      <c r="J120" s="219">
        <v>4.8</v>
      </c>
      <c r="K120" s="11">
        <v>7.5</v>
      </c>
      <c r="L120" s="219">
        <v>7.6</v>
      </c>
      <c r="M120" s="12">
        <v>29.5</v>
      </c>
      <c r="N120" s="221">
        <v>30.5</v>
      </c>
      <c r="O120" s="220">
        <v>86.2</v>
      </c>
      <c r="P120" s="220">
        <v>109.3</v>
      </c>
      <c r="Q120" s="561">
        <v>23.3</v>
      </c>
      <c r="R120" s="507">
        <v>233</v>
      </c>
      <c r="S120" s="562">
        <v>0.39</v>
      </c>
      <c r="T120" s="505"/>
      <c r="U120" s="593">
        <v>1533</v>
      </c>
      <c r="V120" s="80"/>
      <c r="W120" s="3" t="s">
        <v>192</v>
      </c>
      <c r="X120" s="921" t="s">
        <v>311</v>
      </c>
      <c r="Y120" s="138">
        <v>0.45</v>
      </c>
      <c r="Z120" s="223">
        <v>0.17</v>
      </c>
    </row>
    <row r="121" spans="1:26" x14ac:dyDescent="0.2">
      <c r="A121" s="1065"/>
      <c r="B121" s="330">
        <f>南八幡!B121</f>
        <v>45853</v>
      </c>
      <c r="C121" s="434" t="str">
        <f t="shared" si="21"/>
        <v>(火)</v>
      </c>
      <c r="D121" s="560" t="s">
        <v>406</v>
      </c>
      <c r="E121" s="503">
        <v>51</v>
      </c>
      <c r="F121" s="504">
        <v>27.7</v>
      </c>
      <c r="G121" s="11">
        <v>25.5</v>
      </c>
      <c r="H121" s="221">
        <v>25.3</v>
      </c>
      <c r="I121" s="12">
        <v>10.199999999999999</v>
      </c>
      <c r="J121" s="219">
        <v>5.2</v>
      </c>
      <c r="K121" s="11">
        <v>7.3</v>
      </c>
      <c r="L121" s="219">
        <v>7.3</v>
      </c>
      <c r="M121" s="12">
        <v>23.7</v>
      </c>
      <c r="N121" s="221">
        <v>22.2</v>
      </c>
      <c r="O121" s="220">
        <v>61.1</v>
      </c>
      <c r="P121" s="220">
        <v>80.400000000000006</v>
      </c>
      <c r="Q121" s="561">
        <v>15.4</v>
      </c>
      <c r="R121" s="507">
        <v>183</v>
      </c>
      <c r="S121" s="562">
        <v>0.33</v>
      </c>
      <c r="T121" s="505"/>
      <c r="U121" s="593">
        <v>4653</v>
      </c>
      <c r="V121" s="80"/>
      <c r="W121" s="3" t="s">
        <v>14</v>
      </c>
      <c r="X121" s="921" t="s">
        <v>311</v>
      </c>
      <c r="Y121" s="136">
        <v>3.7</v>
      </c>
      <c r="Z121" s="224">
        <v>3.1</v>
      </c>
    </row>
    <row r="122" spans="1:26" x14ac:dyDescent="0.2">
      <c r="A122" s="1065"/>
      <c r="B122" s="330">
        <f>南八幡!B122</f>
        <v>45854</v>
      </c>
      <c r="C122" s="434" t="str">
        <f t="shared" si="21"/>
        <v>(水)</v>
      </c>
      <c r="D122" s="560" t="s">
        <v>406</v>
      </c>
      <c r="E122" s="503">
        <v>7.5</v>
      </c>
      <c r="F122" s="504">
        <v>27.8</v>
      </c>
      <c r="G122" s="11">
        <v>25</v>
      </c>
      <c r="H122" s="221">
        <v>25.1</v>
      </c>
      <c r="I122" s="12">
        <v>15.6</v>
      </c>
      <c r="J122" s="219">
        <v>4</v>
      </c>
      <c r="K122" s="11">
        <v>7.2</v>
      </c>
      <c r="L122" s="219">
        <v>7.2</v>
      </c>
      <c r="M122" s="12">
        <v>17.899999999999999</v>
      </c>
      <c r="N122" s="221">
        <v>17.2</v>
      </c>
      <c r="O122" s="220">
        <v>44.5</v>
      </c>
      <c r="P122" s="220">
        <v>64.2</v>
      </c>
      <c r="Q122" s="561">
        <v>12.8</v>
      </c>
      <c r="R122" s="507">
        <v>148</v>
      </c>
      <c r="S122" s="562">
        <v>0.28999999999999998</v>
      </c>
      <c r="T122" s="505"/>
      <c r="U122" s="593">
        <v>4455</v>
      </c>
      <c r="V122" s="80"/>
      <c r="W122" s="3" t="s">
        <v>15</v>
      </c>
      <c r="X122" s="921" t="s">
        <v>311</v>
      </c>
      <c r="Y122" s="136">
        <v>1.7</v>
      </c>
      <c r="Z122" s="224">
        <v>1.2</v>
      </c>
    </row>
    <row r="123" spans="1:26" x14ac:dyDescent="0.2">
      <c r="A123" s="1065"/>
      <c r="B123" s="330">
        <f>南八幡!B123</f>
        <v>45855</v>
      </c>
      <c r="C123" s="434" t="str">
        <f t="shared" si="21"/>
        <v>(木)</v>
      </c>
      <c r="D123" s="560" t="s">
        <v>405</v>
      </c>
      <c r="E123" s="503">
        <v>0.5</v>
      </c>
      <c r="F123" s="504">
        <v>30.2</v>
      </c>
      <c r="G123" s="11">
        <v>25.5</v>
      </c>
      <c r="H123" s="221">
        <v>25.5</v>
      </c>
      <c r="I123" s="12">
        <v>7.9</v>
      </c>
      <c r="J123" s="219">
        <v>5.4</v>
      </c>
      <c r="K123" s="11">
        <v>7.4</v>
      </c>
      <c r="L123" s="219">
        <v>7.4</v>
      </c>
      <c r="M123" s="12">
        <v>22.5</v>
      </c>
      <c r="N123" s="221">
        <v>21.4</v>
      </c>
      <c r="O123" s="220">
        <v>62.4</v>
      </c>
      <c r="P123" s="220">
        <v>77.400000000000006</v>
      </c>
      <c r="Q123" s="561">
        <v>13.1</v>
      </c>
      <c r="R123" s="507">
        <v>154</v>
      </c>
      <c r="S123" s="562">
        <v>0.39</v>
      </c>
      <c r="T123" s="505">
        <v>1.41</v>
      </c>
      <c r="U123" s="593">
        <v>1189</v>
      </c>
      <c r="V123" s="80"/>
      <c r="W123" s="3" t="s">
        <v>193</v>
      </c>
      <c r="X123" s="921" t="s">
        <v>311</v>
      </c>
      <c r="Y123" s="136">
        <v>10</v>
      </c>
      <c r="Z123" s="224">
        <v>7.7</v>
      </c>
    </row>
    <row r="124" spans="1:26" x14ac:dyDescent="0.2">
      <c r="A124" s="1065"/>
      <c r="B124" s="330">
        <f>南八幡!B124</f>
        <v>45856</v>
      </c>
      <c r="C124" s="434" t="str">
        <f t="shared" si="21"/>
        <v>(金)</v>
      </c>
      <c r="D124" s="560" t="s">
        <v>405</v>
      </c>
      <c r="E124" s="503">
        <v>0</v>
      </c>
      <c r="F124" s="504">
        <v>29.9</v>
      </c>
      <c r="G124" s="11">
        <v>26.1</v>
      </c>
      <c r="H124" s="221">
        <v>26.2</v>
      </c>
      <c r="I124" s="12">
        <v>6.6</v>
      </c>
      <c r="J124" s="219">
        <v>5.2</v>
      </c>
      <c r="K124" s="11">
        <v>7.4</v>
      </c>
      <c r="L124" s="219">
        <v>7.5</v>
      </c>
      <c r="M124" s="12">
        <v>25.7</v>
      </c>
      <c r="N124" s="221">
        <v>25.8</v>
      </c>
      <c r="O124" s="220">
        <v>75.2</v>
      </c>
      <c r="P124" s="220">
        <v>95.6</v>
      </c>
      <c r="Q124" s="561">
        <v>17.399999999999999</v>
      </c>
      <c r="R124" s="507">
        <v>181</v>
      </c>
      <c r="S124" s="562">
        <v>0.4</v>
      </c>
      <c r="T124" s="505"/>
      <c r="U124" s="593">
        <v>1015</v>
      </c>
      <c r="V124" s="80"/>
      <c r="W124" s="3" t="s">
        <v>194</v>
      </c>
      <c r="X124" s="921" t="s">
        <v>311</v>
      </c>
      <c r="Y124" s="301">
        <v>0</v>
      </c>
      <c r="Z124" s="302">
        <v>0</v>
      </c>
    </row>
    <row r="125" spans="1:26" x14ac:dyDescent="0.2">
      <c r="A125" s="1065"/>
      <c r="B125" s="330">
        <f>南八幡!B125</f>
        <v>45857</v>
      </c>
      <c r="C125" s="434" t="str">
        <f t="shared" si="21"/>
        <v>(土)</v>
      </c>
      <c r="D125" s="560" t="s">
        <v>405</v>
      </c>
      <c r="E125" s="503">
        <v>0</v>
      </c>
      <c r="F125" s="504">
        <v>29.1</v>
      </c>
      <c r="G125" s="11"/>
      <c r="H125" s="221">
        <v>28</v>
      </c>
      <c r="I125" s="12"/>
      <c r="J125" s="219">
        <v>5.0999999999999996</v>
      </c>
      <c r="K125" s="11"/>
      <c r="L125" s="219">
        <v>7.6</v>
      </c>
      <c r="M125" s="12"/>
      <c r="N125" s="221"/>
      <c r="O125" s="220"/>
      <c r="P125" s="220"/>
      <c r="Q125" s="561"/>
      <c r="R125" s="507"/>
      <c r="S125" s="562"/>
      <c r="T125" s="505"/>
      <c r="U125" s="593">
        <v>993</v>
      </c>
      <c r="V125" s="80"/>
      <c r="W125" s="3" t="s">
        <v>278</v>
      </c>
      <c r="X125" s="921" t="s">
        <v>311</v>
      </c>
      <c r="Y125" s="138">
        <v>2.2000000000000002</v>
      </c>
      <c r="Z125" s="225">
        <v>2.2599999999999998</v>
      </c>
    </row>
    <row r="126" spans="1:26" x14ac:dyDescent="0.2">
      <c r="A126" s="1065"/>
      <c r="B126" s="330">
        <f>南八幡!B126</f>
        <v>45858</v>
      </c>
      <c r="C126" s="434" t="str">
        <f t="shared" si="21"/>
        <v>(日)</v>
      </c>
      <c r="D126" s="560" t="s">
        <v>405</v>
      </c>
      <c r="E126" s="503">
        <v>0</v>
      </c>
      <c r="F126" s="504">
        <v>29.6</v>
      </c>
      <c r="G126" s="11"/>
      <c r="H126" s="221">
        <v>28.4</v>
      </c>
      <c r="I126" s="12"/>
      <c r="J126" s="219">
        <v>4.9000000000000004</v>
      </c>
      <c r="K126" s="11"/>
      <c r="L126" s="219">
        <v>7.6</v>
      </c>
      <c r="M126" s="12"/>
      <c r="N126" s="221"/>
      <c r="O126" s="220"/>
      <c r="P126" s="220"/>
      <c r="Q126" s="561"/>
      <c r="R126" s="507"/>
      <c r="S126" s="562"/>
      <c r="T126" s="505"/>
      <c r="U126" s="593">
        <v>1014</v>
      </c>
      <c r="V126" s="80"/>
      <c r="W126" s="3" t="s">
        <v>195</v>
      </c>
      <c r="X126" s="921" t="s">
        <v>311</v>
      </c>
      <c r="Y126" s="138">
        <v>3.17</v>
      </c>
      <c r="Z126" s="225">
        <v>2.88</v>
      </c>
    </row>
    <row r="127" spans="1:26" x14ac:dyDescent="0.2">
      <c r="A127" s="1065"/>
      <c r="B127" s="330">
        <f>南八幡!B127</f>
        <v>45859</v>
      </c>
      <c r="C127" s="434" t="str">
        <f t="shared" si="21"/>
        <v>(月)</v>
      </c>
      <c r="D127" s="560" t="s">
        <v>405</v>
      </c>
      <c r="E127" s="503">
        <v>0</v>
      </c>
      <c r="F127" s="504">
        <v>30.6</v>
      </c>
      <c r="G127" s="11"/>
      <c r="H127" s="221">
        <v>29.2</v>
      </c>
      <c r="I127" s="12"/>
      <c r="J127" s="219">
        <v>5</v>
      </c>
      <c r="K127" s="11"/>
      <c r="L127" s="219">
        <v>7.7</v>
      </c>
      <c r="M127" s="12"/>
      <c r="N127" s="221"/>
      <c r="O127" s="220"/>
      <c r="P127" s="220"/>
      <c r="Q127" s="561"/>
      <c r="R127" s="507"/>
      <c r="S127" s="562"/>
      <c r="T127" s="505"/>
      <c r="U127" s="593">
        <v>1012</v>
      </c>
      <c r="V127" s="80"/>
      <c r="W127" s="3" t="s">
        <v>196</v>
      </c>
      <c r="X127" s="921" t="s">
        <v>311</v>
      </c>
      <c r="Y127" s="138">
        <v>0.11799999999999999</v>
      </c>
      <c r="Z127" s="225">
        <v>9.5000000000000001E-2</v>
      </c>
    </row>
    <row r="128" spans="1:26" x14ac:dyDescent="0.2">
      <c r="A128" s="1065"/>
      <c r="B128" s="330">
        <f>南八幡!B128</f>
        <v>45860</v>
      </c>
      <c r="C128" s="434" t="str">
        <f t="shared" si="21"/>
        <v>(火)</v>
      </c>
      <c r="D128" s="560" t="s">
        <v>405</v>
      </c>
      <c r="E128" s="503">
        <v>0</v>
      </c>
      <c r="F128" s="504">
        <v>31.3</v>
      </c>
      <c r="G128" s="11">
        <v>28</v>
      </c>
      <c r="H128" s="221">
        <v>28</v>
      </c>
      <c r="I128" s="12">
        <v>6.2</v>
      </c>
      <c r="J128" s="219">
        <v>4.2</v>
      </c>
      <c r="K128" s="11">
        <v>7.6</v>
      </c>
      <c r="L128" s="219">
        <v>7.6</v>
      </c>
      <c r="M128" s="12">
        <v>36.299999999999997</v>
      </c>
      <c r="N128" s="221">
        <v>35.5</v>
      </c>
      <c r="O128" s="220">
        <v>94.2</v>
      </c>
      <c r="P128" s="220">
        <v>118.7</v>
      </c>
      <c r="Q128" s="561">
        <v>32.5</v>
      </c>
      <c r="R128" s="507">
        <v>258</v>
      </c>
      <c r="S128" s="562">
        <v>0.4</v>
      </c>
      <c r="T128" s="505"/>
      <c r="U128" s="593">
        <v>1288</v>
      </c>
      <c r="V128" s="80"/>
      <c r="W128" s="3" t="s">
        <v>197</v>
      </c>
      <c r="X128" s="921" t="s">
        <v>311</v>
      </c>
      <c r="Y128" s="136">
        <v>26.6</v>
      </c>
      <c r="Z128" s="224">
        <v>25.9</v>
      </c>
    </row>
    <row r="129" spans="1:26" x14ac:dyDescent="0.2">
      <c r="A129" s="1065"/>
      <c r="B129" s="330">
        <f>南八幡!B129</f>
        <v>45861</v>
      </c>
      <c r="C129" s="434" t="str">
        <f t="shared" si="21"/>
        <v>(水)</v>
      </c>
      <c r="D129" s="560" t="s">
        <v>405</v>
      </c>
      <c r="E129" s="503">
        <v>0</v>
      </c>
      <c r="F129" s="504">
        <v>31</v>
      </c>
      <c r="G129" s="11">
        <v>28.1</v>
      </c>
      <c r="H129" s="221">
        <v>28.5</v>
      </c>
      <c r="I129" s="12">
        <v>6.1</v>
      </c>
      <c r="J129" s="219">
        <v>5.7</v>
      </c>
      <c r="K129" s="11">
        <v>7.6</v>
      </c>
      <c r="L129" s="219">
        <v>7.6</v>
      </c>
      <c r="M129" s="12">
        <v>37.6</v>
      </c>
      <c r="N129" s="221">
        <v>36.5</v>
      </c>
      <c r="O129" s="220">
        <v>96.2</v>
      </c>
      <c r="P129" s="220">
        <v>122.1</v>
      </c>
      <c r="Q129" s="561">
        <v>31.3</v>
      </c>
      <c r="R129" s="507">
        <v>250</v>
      </c>
      <c r="S129" s="562">
        <v>0.31</v>
      </c>
      <c r="T129" s="505"/>
      <c r="U129" s="593">
        <v>1188</v>
      </c>
      <c r="V129" s="80"/>
      <c r="W129" s="3" t="s">
        <v>17</v>
      </c>
      <c r="X129" s="921" t="s">
        <v>311</v>
      </c>
      <c r="Y129" s="136">
        <v>29.8</v>
      </c>
      <c r="Z129" s="224">
        <v>29.9</v>
      </c>
    </row>
    <row r="130" spans="1:26" x14ac:dyDescent="0.2">
      <c r="A130" s="1065"/>
      <c r="B130" s="330">
        <f>南八幡!B130</f>
        <v>45862</v>
      </c>
      <c r="C130" s="434" t="str">
        <f t="shared" si="21"/>
        <v>(木)</v>
      </c>
      <c r="D130" s="560" t="s">
        <v>405</v>
      </c>
      <c r="E130" s="503">
        <v>0</v>
      </c>
      <c r="F130" s="504">
        <v>31.5</v>
      </c>
      <c r="G130" s="11">
        <v>28.3</v>
      </c>
      <c r="H130" s="221">
        <v>28.5</v>
      </c>
      <c r="I130" s="12">
        <v>5.0999999999999996</v>
      </c>
      <c r="J130" s="219">
        <v>4.5</v>
      </c>
      <c r="K130" s="11">
        <v>7.6</v>
      </c>
      <c r="L130" s="219">
        <v>7.7</v>
      </c>
      <c r="M130" s="12">
        <v>38</v>
      </c>
      <c r="N130" s="221">
        <v>37.4</v>
      </c>
      <c r="O130" s="220">
        <v>98.2</v>
      </c>
      <c r="P130" s="220">
        <v>123.9</v>
      </c>
      <c r="Q130" s="561">
        <v>30.2</v>
      </c>
      <c r="R130" s="507">
        <v>254</v>
      </c>
      <c r="S130" s="562">
        <v>0.3</v>
      </c>
      <c r="T130" s="505">
        <v>1.98</v>
      </c>
      <c r="U130" s="593">
        <v>1035</v>
      </c>
      <c r="V130" s="80"/>
      <c r="W130" s="3" t="s">
        <v>198</v>
      </c>
      <c r="X130" s="921" t="s">
        <v>184</v>
      </c>
      <c r="Y130" s="274">
        <v>13</v>
      </c>
      <c r="Z130" s="286">
        <v>9</v>
      </c>
    </row>
    <row r="131" spans="1:26" x14ac:dyDescent="0.2">
      <c r="A131" s="1065"/>
      <c r="B131" s="330">
        <f>南八幡!B131</f>
        <v>45863</v>
      </c>
      <c r="C131" s="434" t="str">
        <f t="shared" si="21"/>
        <v>(金)</v>
      </c>
      <c r="D131" s="560" t="s">
        <v>405</v>
      </c>
      <c r="E131" s="503">
        <v>0</v>
      </c>
      <c r="F131" s="504">
        <v>31.5</v>
      </c>
      <c r="G131" s="11">
        <v>28.5</v>
      </c>
      <c r="H131" s="221">
        <v>28.4</v>
      </c>
      <c r="I131" s="12">
        <v>4.8</v>
      </c>
      <c r="J131" s="219">
        <v>4.2</v>
      </c>
      <c r="K131" s="11">
        <v>7.6</v>
      </c>
      <c r="L131" s="219">
        <v>7.6</v>
      </c>
      <c r="M131" s="12">
        <v>38</v>
      </c>
      <c r="N131" s="221">
        <v>37.700000000000003</v>
      </c>
      <c r="O131" s="220">
        <v>99.2</v>
      </c>
      <c r="P131" s="220">
        <v>124.7</v>
      </c>
      <c r="Q131" s="561">
        <v>32.799999999999997</v>
      </c>
      <c r="R131" s="507">
        <v>223</v>
      </c>
      <c r="S131" s="562">
        <v>0.28999999999999998</v>
      </c>
      <c r="T131" s="505"/>
      <c r="U131" s="593">
        <v>1049</v>
      </c>
      <c r="V131" s="80"/>
      <c r="W131" s="3" t="s">
        <v>199</v>
      </c>
      <c r="X131" s="921" t="s">
        <v>311</v>
      </c>
      <c r="Y131" s="274">
        <v>11</v>
      </c>
      <c r="Z131" s="286">
        <v>5</v>
      </c>
    </row>
    <row r="132" spans="1:26" x14ac:dyDescent="0.2">
      <c r="A132" s="1065"/>
      <c r="B132" s="330">
        <f>南八幡!B132</f>
        <v>45864</v>
      </c>
      <c r="C132" s="434" t="str">
        <f t="shared" si="21"/>
        <v>(土)</v>
      </c>
      <c r="D132" s="560" t="s">
        <v>405</v>
      </c>
      <c r="E132" s="503">
        <v>0</v>
      </c>
      <c r="F132" s="504">
        <v>31.6</v>
      </c>
      <c r="G132" s="11"/>
      <c r="H132" s="221">
        <v>30.2</v>
      </c>
      <c r="I132" s="12"/>
      <c r="J132" s="219">
        <v>4.7</v>
      </c>
      <c r="K132" s="11"/>
      <c r="L132" s="219">
        <v>7.8</v>
      </c>
      <c r="M132" s="12"/>
      <c r="N132" s="221"/>
      <c r="O132" s="220"/>
      <c r="P132" s="220"/>
      <c r="Q132" s="561"/>
      <c r="R132" s="507"/>
      <c r="S132" s="562"/>
      <c r="T132" s="505"/>
      <c r="U132" s="593">
        <v>1080</v>
      </c>
      <c r="V132" s="80"/>
      <c r="W132" s="3"/>
      <c r="X132" s="921"/>
      <c r="Y132" s="288"/>
      <c r="Z132" s="287"/>
    </row>
    <row r="133" spans="1:26" x14ac:dyDescent="0.2">
      <c r="A133" s="1065"/>
      <c r="B133" s="330">
        <f>南八幡!B133</f>
        <v>45865</v>
      </c>
      <c r="C133" s="434" t="str">
        <f t="shared" si="21"/>
        <v>(日)</v>
      </c>
      <c r="D133" s="560" t="s">
        <v>405</v>
      </c>
      <c r="E133" s="503">
        <v>0</v>
      </c>
      <c r="F133" s="504">
        <v>30.7</v>
      </c>
      <c r="G133" s="11"/>
      <c r="H133" s="221">
        <v>30.2</v>
      </c>
      <c r="I133" s="12"/>
      <c r="J133" s="219">
        <v>4.9000000000000004</v>
      </c>
      <c r="K133" s="11"/>
      <c r="L133" s="219">
        <v>7.8</v>
      </c>
      <c r="M133" s="12"/>
      <c r="N133" s="221"/>
      <c r="O133" s="220"/>
      <c r="P133" s="220"/>
      <c r="Q133" s="561"/>
      <c r="R133" s="507"/>
      <c r="S133" s="562"/>
      <c r="T133" s="505"/>
      <c r="U133" s="593">
        <v>1063</v>
      </c>
      <c r="V133" s="80"/>
      <c r="W133" s="3"/>
      <c r="X133" s="921"/>
      <c r="Y133" s="288"/>
      <c r="Z133" s="287"/>
    </row>
    <row r="134" spans="1:26" x14ac:dyDescent="0.2">
      <c r="A134" s="1065"/>
      <c r="B134" s="330">
        <f>南八幡!B134</f>
        <v>45866</v>
      </c>
      <c r="C134" s="434" t="str">
        <f t="shared" si="21"/>
        <v>(月)</v>
      </c>
      <c r="D134" s="560" t="s">
        <v>405</v>
      </c>
      <c r="E134" s="503">
        <v>0</v>
      </c>
      <c r="F134" s="504">
        <v>31.2</v>
      </c>
      <c r="G134" s="11">
        <v>28.6</v>
      </c>
      <c r="H134" s="221">
        <v>28.7</v>
      </c>
      <c r="I134" s="12">
        <v>4.5</v>
      </c>
      <c r="J134" s="219">
        <v>5.8</v>
      </c>
      <c r="K134" s="11">
        <v>7.7</v>
      </c>
      <c r="L134" s="219">
        <v>7.7</v>
      </c>
      <c r="M134" s="12">
        <v>35.299999999999997</v>
      </c>
      <c r="N134" s="221">
        <v>34.9</v>
      </c>
      <c r="O134" s="220">
        <v>100.1</v>
      </c>
      <c r="P134" s="220">
        <v>117.1</v>
      </c>
      <c r="Q134" s="561">
        <v>28.4</v>
      </c>
      <c r="R134" s="507">
        <v>211</v>
      </c>
      <c r="S134" s="562">
        <v>0.35</v>
      </c>
      <c r="T134" s="505"/>
      <c r="U134" s="593">
        <v>1096</v>
      </c>
      <c r="V134" s="80"/>
      <c r="W134" s="289"/>
      <c r="X134" s="346"/>
      <c r="Y134" s="291"/>
      <c r="Z134" s="290"/>
    </row>
    <row r="135" spans="1:26" x14ac:dyDescent="0.2">
      <c r="A135" s="1065"/>
      <c r="B135" s="330">
        <f>南八幡!B135</f>
        <v>45867</v>
      </c>
      <c r="C135" s="434" t="str">
        <f t="shared" si="21"/>
        <v>(火)</v>
      </c>
      <c r="D135" s="560" t="s">
        <v>405</v>
      </c>
      <c r="E135" s="503">
        <v>0</v>
      </c>
      <c r="F135" s="504">
        <v>30.8</v>
      </c>
      <c r="G135" s="11">
        <v>29</v>
      </c>
      <c r="H135" s="221">
        <v>28.9</v>
      </c>
      <c r="I135" s="12">
        <v>7.3</v>
      </c>
      <c r="J135" s="219">
        <v>6.8</v>
      </c>
      <c r="K135" s="11">
        <v>7.7</v>
      </c>
      <c r="L135" s="219">
        <v>7.6</v>
      </c>
      <c r="M135" s="12">
        <v>35.4</v>
      </c>
      <c r="N135" s="221">
        <v>34.799999999999997</v>
      </c>
      <c r="O135" s="220">
        <v>99.3</v>
      </c>
      <c r="P135" s="220">
        <v>120.5</v>
      </c>
      <c r="Q135" s="561">
        <v>27.3</v>
      </c>
      <c r="R135" s="507">
        <v>222</v>
      </c>
      <c r="S135" s="562">
        <v>0.34</v>
      </c>
      <c r="T135" s="505"/>
      <c r="U135" s="593">
        <v>1074</v>
      </c>
      <c r="V135" s="80"/>
      <c r="W135" s="9" t="s">
        <v>23</v>
      </c>
      <c r="X135" s="82" t="s">
        <v>24</v>
      </c>
      <c r="Y135" s="1" t="s">
        <v>24</v>
      </c>
      <c r="Z135" s="335" t="s">
        <v>24</v>
      </c>
    </row>
    <row r="136" spans="1:26" x14ac:dyDescent="0.2">
      <c r="A136" s="1065"/>
      <c r="B136" s="330">
        <f>南八幡!B136</f>
        <v>45868</v>
      </c>
      <c r="C136" s="434" t="str">
        <f t="shared" si="21"/>
        <v>(水)</v>
      </c>
      <c r="D136" s="560" t="s">
        <v>405</v>
      </c>
      <c r="E136" s="503">
        <v>0</v>
      </c>
      <c r="F136" s="504">
        <v>29.3</v>
      </c>
      <c r="G136" s="11">
        <v>28.9</v>
      </c>
      <c r="H136" s="221">
        <v>28.6</v>
      </c>
      <c r="I136" s="12">
        <v>12.4</v>
      </c>
      <c r="J136" s="219">
        <v>6.5</v>
      </c>
      <c r="K136" s="11">
        <v>7.8</v>
      </c>
      <c r="L136" s="219">
        <v>7.6</v>
      </c>
      <c r="M136" s="12">
        <v>33.1</v>
      </c>
      <c r="N136" s="221">
        <v>34.4</v>
      </c>
      <c r="O136" s="220">
        <v>99</v>
      </c>
      <c r="P136" s="220">
        <v>119.5</v>
      </c>
      <c r="Q136" s="561">
        <v>25.8</v>
      </c>
      <c r="R136" s="507">
        <v>253</v>
      </c>
      <c r="S136" s="562">
        <v>0.28999999999999998</v>
      </c>
      <c r="T136" s="505"/>
      <c r="U136" s="593">
        <v>4491</v>
      </c>
      <c r="V136" s="80"/>
      <c r="W136" s="749" t="s">
        <v>301</v>
      </c>
      <c r="X136" s="750"/>
      <c r="Y136" s="750"/>
      <c r="Z136" s="751"/>
    </row>
    <row r="137" spans="1:26" x14ac:dyDescent="0.2">
      <c r="A137" s="1065"/>
      <c r="B137" s="330">
        <f>南八幡!B137</f>
        <v>45869</v>
      </c>
      <c r="C137" s="434" t="str">
        <f t="shared" si="21"/>
        <v>(木)</v>
      </c>
      <c r="D137" s="573" t="s">
        <v>406</v>
      </c>
      <c r="E137" s="526">
        <v>0</v>
      </c>
      <c r="F137" s="564">
        <v>27.4</v>
      </c>
      <c r="G137" s="368">
        <v>27.7</v>
      </c>
      <c r="H137" s="298">
        <v>27.8</v>
      </c>
      <c r="I137" s="566">
        <v>6.6</v>
      </c>
      <c r="J137" s="565">
        <v>4.0999999999999996</v>
      </c>
      <c r="K137" s="368">
        <v>7.6</v>
      </c>
      <c r="L137" s="298">
        <v>7.4</v>
      </c>
      <c r="M137" s="566">
        <v>34.700000000000003</v>
      </c>
      <c r="N137" s="565">
        <v>35</v>
      </c>
      <c r="O137" s="567">
        <v>95.1</v>
      </c>
      <c r="P137" s="567">
        <v>123.7</v>
      </c>
      <c r="Q137" s="568">
        <v>28.6</v>
      </c>
      <c r="R137" s="569">
        <v>246</v>
      </c>
      <c r="S137" s="570">
        <v>0.23</v>
      </c>
      <c r="T137" s="772">
        <v>2.06</v>
      </c>
      <c r="U137" s="546">
        <v>7487</v>
      </c>
      <c r="V137" s="80"/>
      <c r="W137" s="1115" t="s">
        <v>439</v>
      </c>
      <c r="X137" s="1116"/>
      <c r="Y137" s="1116"/>
      <c r="Z137" s="1117"/>
    </row>
    <row r="138" spans="1:26" s="1" customFormat="1" ht="13.5" customHeight="1" x14ac:dyDescent="0.2">
      <c r="A138" s="1065"/>
      <c r="B138" s="1051" t="s">
        <v>238</v>
      </c>
      <c r="C138" s="1051"/>
      <c r="D138" s="508"/>
      <c r="E138" s="493">
        <f>MAX(E107:E137)</f>
        <v>51</v>
      </c>
      <c r="F138" s="509">
        <f t="shared" ref="F138:U138" si="22">IF(COUNT(F107:F137)=0,"",MAX(F107:F137))</f>
        <v>32</v>
      </c>
      <c r="G138" s="10">
        <f t="shared" si="22"/>
        <v>29</v>
      </c>
      <c r="H138" s="218">
        <f t="shared" si="22"/>
        <v>30.2</v>
      </c>
      <c r="I138" s="495">
        <f t="shared" si="22"/>
        <v>15.6</v>
      </c>
      <c r="J138" s="496">
        <f t="shared" si="22"/>
        <v>7.3</v>
      </c>
      <c r="K138" s="10">
        <f t="shared" si="22"/>
        <v>7.8</v>
      </c>
      <c r="L138" s="218">
        <f t="shared" si="22"/>
        <v>7.9</v>
      </c>
      <c r="M138" s="495">
        <f t="shared" si="22"/>
        <v>41.6</v>
      </c>
      <c r="N138" s="496">
        <f t="shared" si="22"/>
        <v>40.700000000000003</v>
      </c>
      <c r="O138" s="497">
        <f t="shared" si="22"/>
        <v>100.1</v>
      </c>
      <c r="P138" s="497">
        <f t="shared" si="22"/>
        <v>126.7</v>
      </c>
      <c r="Q138" s="547">
        <f t="shared" si="22"/>
        <v>38.799999999999997</v>
      </c>
      <c r="R138" s="513">
        <f t="shared" si="22"/>
        <v>274</v>
      </c>
      <c r="S138" s="514">
        <f t="shared" si="22"/>
        <v>0.4</v>
      </c>
      <c r="T138" s="514">
        <f t="shared" ref="T138" si="23">IF(COUNT(T107:T137)=0,"",MAX(T107:T137))</f>
        <v>2.88</v>
      </c>
      <c r="U138" s="515">
        <f t="shared" si="22"/>
        <v>7487</v>
      </c>
      <c r="V138" s="80"/>
      <c r="W138" s="1115"/>
      <c r="X138" s="1116"/>
      <c r="Y138" s="1116"/>
      <c r="Z138" s="1117"/>
    </row>
    <row r="139" spans="1:26" s="1" customFormat="1" ht="13.5" customHeight="1" x14ac:dyDescent="0.2">
      <c r="A139" s="1065"/>
      <c r="B139" s="1052" t="s">
        <v>239</v>
      </c>
      <c r="C139" s="1052"/>
      <c r="D139" s="229"/>
      <c r="E139" s="230"/>
      <c r="F139" s="516">
        <f t="shared" ref="F139:S139" si="24">IF(COUNT(F107:F137)=0,"",MIN(F107:F137))</f>
        <v>22.3</v>
      </c>
      <c r="G139" s="11">
        <f t="shared" si="24"/>
        <v>25</v>
      </c>
      <c r="H139" s="219">
        <f t="shared" si="24"/>
        <v>25</v>
      </c>
      <c r="I139" s="12">
        <f t="shared" si="24"/>
        <v>3</v>
      </c>
      <c r="J139" s="221">
        <f t="shared" si="24"/>
        <v>3.3</v>
      </c>
      <c r="K139" s="11">
        <f t="shared" si="24"/>
        <v>7.2</v>
      </c>
      <c r="L139" s="219">
        <f t="shared" si="24"/>
        <v>7.2</v>
      </c>
      <c r="M139" s="12">
        <f t="shared" si="24"/>
        <v>17.899999999999999</v>
      </c>
      <c r="N139" s="221">
        <f t="shared" si="24"/>
        <v>17.2</v>
      </c>
      <c r="O139" s="220">
        <f t="shared" si="24"/>
        <v>44.5</v>
      </c>
      <c r="P139" s="220">
        <f t="shared" si="24"/>
        <v>64.2</v>
      </c>
      <c r="Q139" s="519">
        <f t="shared" si="24"/>
        <v>12.8</v>
      </c>
      <c r="R139" s="520">
        <f t="shared" si="24"/>
        <v>148</v>
      </c>
      <c r="S139" s="521">
        <f t="shared" si="24"/>
        <v>0.17</v>
      </c>
      <c r="T139" s="521">
        <f t="shared" ref="T139" si="25">IF(COUNT(T107:T137)=0,"",MIN(T107:T137))</f>
        <v>1.41</v>
      </c>
      <c r="U139" s="522"/>
      <c r="V139" s="80"/>
      <c r="W139" s="752"/>
      <c r="X139" s="920"/>
      <c r="Y139" s="753"/>
      <c r="Z139" s="754"/>
    </row>
    <row r="140" spans="1:26" s="1" customFormat="1" ht="13.5" customHeight="1" x14ac:dyDescent="0.2">
      <c r="A140" s="1065"/>
      <c r="B140" s="1052" t="s">
        <v>240</v>
      </c>
      <c r="C140" s="1052"/>
      <c r="D140" s="229"/>
      <c r="E140" s="231"/>
      <c r="F140" s="523">
        <f t="shared" ref="F140:S140" si="26">IF(COUNT(F107:F137)=0,"",AVERAGE(F107:F137))</f>
        <v>29.438709677419357</v>
      </c>
      <c r="G140" s="307">
        <f t="shared" si="26"/>
        <v>27.400000000000002</v>
      </c>
      <c r="H140" s="539">
        <f t="shared" si="26"/>
        <v>27.732258064516131</v>
      </c>
      <c r="I140" s="540">
        <f t="shared" si="26"/>
        <v>6.8727272727272721</v>
      </c>
      <c r="J140" s="541">
        <f t="shared" si="26"/>
        <v>5.1000000000000005</v>
      </c>
      <c r="K140" s="307">
        <f t="shared" si="26"/>
        <v>7.5863636363636351</v>
      </c>
      <c r="L140" s="539">
        <f t="shared" si="26"/>
        <v>7.6354838709677404</v>
      </c>
      <c r="M140" s="540">
        <f t="shared" si="26"/>
        <v>34.036363636363632</v>
      </c>
      <c r="N140" s="541">
        <f t="shared" si="26"/>
        <v>33.818181818181813</v>
      </c>
      <c r="O140" s="542">
        <f t="shared" si="26"/>
        <v>89.177272727272737</v>
      </c>
      <c r="P140" s="542">
        <f t="shared" si="26"/>
        <v>112.59090909090909</v>
      </c>
      <c r="Q140" s="549">
        <f t="shared" si="26"/>
        <v>28.245454545454546</v>
      </c>
      <c r="R140" s="550">
        <f t="shared" si="26"/>
        <v>228.86363636363637</v>
      </c>
      <c r="S140" s="551">
        <f t="shared" si="26"/>
        <v>0.2972727272727273</v>
      </c>
      <c r="T140" s="551">
        <f t="shared" ref="T140" si="27">IF(COUNT(T107:T137)=0,"",AVERAGE(T107:T137))</f>
        <v>1.982</v>
      </c>
      <c r="U140" s="552"/>
      <c r="V140" s="80"/>
      <c r="W140" s="752"/>
      <c r="X140" s="920"/>
      <c r="Y140" s="753"/>
      <c r="Z140" s="754"/>
    </row>
    <row r="141" spans="1:26" s="1" customFormat="1" ht="13.5" customHeight="1" x14ac:dyDescent="0.2">
      <c r="A141" s="1065"/>
      <c r="B141" s="1053" t="s">
        <v>241</v>
      </c>
      <c r="C141" s="1053"/>
      <c r="D141" s="525"/>
      <c r="E141" s="526">
        <f>SUM(E107:E137)</f>
        <v>88</v>
      </c>
      <c r="F141" s="232"/>
      <c r="G141" s="232"/>
      <c r="H141" s="390"/>
      <c r="I141" s="232"/>
      <c r="J141" s="390"/>
      <c r="K141" s="528"/>
      <c r="L141" s="529"/>
      <c r="M141" s="553"/>
      <c r="N141" s="554"/>
      <c r="O141" s="555"/>
      <c r="P141" s="555"/>
      <c r="Q141" s="556"/>
      <c r="R141" s="234"/>
      <c r="S141" s="235"/>
      <c r="T141" s="771"/>
      <c r="U141" s="764">
        <f>SUM(U107:U137)</f>
        <v>54970</v>
      </c>
      <c r="V141" s="80"/>
      <c r="W141" s="617"/>
      <c r="X141" s="923"/>
      <c r="Y141" s="618"/>
      <c r="Z141" s="334"/>
    </row>
    <row r="142" spans="1:26" ht="13.5" customHeight="1" x14ac:dyDescent="0.2">
      <c r="A142" s="1103" t="s">
        <v>214</v>
      </c>
      <c r="B142" s="391">
        <f>南八幡!B142</f>
        <v>45870</v>
      </c>
      <c r="C142" s="434" t="str">
        <f>IF(B142="","",IF(WEEKDAY(B142)=1,"(日)",IF(WEEKDAY(B142)=2,"(月)",IF(WEEKDAY(B142)=3,"(火)",IF(WEEKDAY(B142)=4,"(水)",IF(WEEKDAY(B142)=5,"(木)",IF(WEEKDAY(B142)=6,"(金)","(土)")))))))</f>
        <v>(金)</v>
      </c>
      <c r="D142" s="558" t="s">
        <v>406</v>
      </c>
      <c r="E142" s="493">
        <v>27.5</v>
      </c>
      <c r="F142" s="494">
        <v>23.6</v>
      </c>
      <c r="G142" s="10">
        <v>26</v>
      </c>
      <c r="H142" s="496">
        <v>26.2</v>
      </c>
      <c r="I142" s="495">
        <v>4.7</v>
      </c>
      <c r="J142" s="218">
        <v>3.5</v>
      </c>
      <c r="K142" s="10">
        <v>7.6</v>
      </c>
      <c r="L142" s="218">
        <v>7.4</v>
      </c>
      <c r="M142" s="495">
        <v>36.1</v>
      </c>
      <c r="N142" s="496">
        <v>35.799999999999997</v>
      </c>
      <c r="O142" s="497">
        <v>96.4</v>
      </c>
      <c r="P142" s="497">
        <v>121.7</v>
      </c>
      <c r="Q142" s="547">
        <v>37</v>
      </c>
      <c r="R142" s="501">
        <v>230</v>
      </c>
      <c r="S142" s="559">
        <v>0.21</v>
      </c>
      <c r="T142" s="499"/>
      <c r="U142" s="761">
        <v>2773</v>
      </c>
      <c r="V142" s="80"/>
      <c r="W142" s="397" t="s">
        <v>284</v>
      </c>
      <c r="X142" s="398"/>
      <c r="Y142" s="399">
        <v>45876</v>
      </c>
      <c r="Z142" s="400"/>
    </row>
    <row r="143" spans="1:26" x14ac:dyDescent="0.2">
      <c r="A143" s="1103"/>
      <c r="B143" s="330">
        <f>南八幡!B143</f>
        <v>45871</v>
      </c>
      <c r="C143" s="434" t="str">
        <f t="shared" ref="C143:C172" si="28">IF(B143="","",IF(WEEKDAY(B143)=1,"(日)",IF(WEEKDAY(B143)=2,"(月)",IF(WEEKDAY(B143)=3,"(火)",IF(WEEKDAY(B143)=4,"(水)",IF(WEEKDAY(B143)=5,"(木)",IF(WEEKDAY(B143)=6,"(金)","(土)")))))))</f>
        <v>(土)</v>
      </c>
      <c r="D143" s="560" t="s">
        <v>406</v>
      </c>
      <c r="E143" s="503">
        <v>24</v>
      </c>
      <c r="F143" s="504">
        <v>29.2</v>
      </c>
      <c r="G143" s="11"/>
      <c r="H143" s="221">
        <v>26.8</v>
      </c>
      <c r="I143" s="12"/>
      <c r="J143" s="219">
        <v>4.9000000000000004</v>
      </c>
      <c r="K143" s="11"/>
      <c r="L143" s="219">
        <v>7.1</v>
      </c>
      <c r="M143" s="12"/>
      <c r="N143" s="221"/>
      <c r="O143" s="220"/>
      <c r="P143" s="220"/>
      <c r="Q143" s="561"/>
      <c r="R143" s="507"/>
      <c r="S143" s="562"/>
      <c r="T143" s="505"/>
      <c r="U143" s="593">
        <v>4876</v>
      </c>
      <c r="V143" s="80"/>
      <c r="W143" s="345" t="s">
        <v>2</v>
      </c>
      <c r="X143" s="346" t="s">
        <v>303</v>
      </c>
      <c r="Y143" s="372">
        <v>32</v>
      </c>
      <c r="Z143" s="350"/>
    </row>
    <row r="144" spans="1:26" x14ac:dyDescent="0.2">
      <c r="A144" s="1103"/>
      <c r="B144" s="330">
        <f>南八幡!B144</f>
        <v>45872</v>
      </c>
      <c r="C144" s="434" t="str">
        <f t="shared" si="28"/>
        <v>(日)</v>
      </c>
      <c r="D144" s="560" t="s">
        <v>405</v>
      </c>
      <c r="E144" s="503">
        <v>0</v>
      </c>
      <c r="F144" s="504">
        <v>29.6</v>
      </c>
      <c r="G144" s="11"/>
      <c r="H144" s="221">
        <v>28.6</v>
      </c>
      <c r="I144" s="12"/>
      <c r="J144" s="219">
        <v>5.2</v>
      </c>
      <c r="K144" s="11"/>
      <c r="L144" s="219">
        <v>7.2</v>
      </c>
      <c r="M144" s="12"/>
      <c r="N144" s="221"/>
      <c r="O144" s="220"/>
      <c r="P144" s="220"/>
      <c r="Q144" s="561"/>
      <c r="R144" s="507"/>
      <c r="S144" s="562"/>
      <c r="T144" s="505"/>
      <c r="U144" s="593">
        <v>1814</v>
      </c>
      <c r="V144" s="80"/>
      <c r="W144" s="4" t="s">
        <v>19</v>
      </c>
      <c r="X144" s="5" t="s">
        <v>20</v>
      </c>
      <c r="Y144" s="352" t="s">
        <v>21</v>
      </c>
      <c r="Z144" s="5" t="s">
        <v>22</v>
      </c>
    </row>
    <row r="145" spans="1:26" x14ac:dyDescent="0.2">
      <c r="A145" s="1103"/>
      <c r="B145" s="330">
        <f>南八幡!B145</f>
        <v>45873</v>
      </c>
      <c r="C145" s="434" t="str">
        <f t="shared" si="28"/>
        <v>(月)</v>
      </c>
      <c r="D145" s="560" t="s">
        <v>405</v>
      </c>
      <c r="E145" s="503">
        <v>0</v>
      </c>
      <c r="F145" s="504">
        <v>32.299999999999997</v>
      </c>
      <c r="G145" s="11">
        <v>28</v>
      </c>
      <c r="H145" s="221">
        <v>28.1</v>
      </c>
      <c r="I145" s="12">
        <v>7.2</v>
      </c>
      <c r="J145" s="219">
        <v>4</v>
      </c>
      <c r="K145" s="11">
        <v>7.5</v>
      </c>
      <c r="L145" s="219">
        <v>7.5</v>
      </c>
      <c r="M145" s="12">
        <v>31.6</v>
      </c>
      <c r="N145" s="221">
        <v>31.8</v>
      </c>
      <c r="O145" s="220">
        <v>83.1</v>
      </c>
      <c r="P145" s="220">
        <v>100.7</v>
      </c>
      <c r="Q145" s="561">
        <v>25.9</v>
      </c>
      <c r="R145" s="507">
        <v>205</v>
      </c>
      <c r="S145" s="562">
        <v>0.33</v>
      </c>
      <c r="T145" s="505"/>
      <c r="U145" s="593">
        <v>1031</v>
      </c>
      <c r="V145" s="80"/>
      <c r="W145" s="2" t="s">
        <v>182</v>
      </c>
      <c r="X145" s="398" t="s">
        <v>11</v>
      </c>
      <c r="Y145" s="353">
        <v>28.5</v>
      </c>
      <c r="Z145" s="218">
        <v>28.5</v>
      </c>
    </row>
    <row r="146" spans="1:26" x14ac:dyDescent="0.2">
      <c r="A146" s="1103"/>
      <c r="B146" s="330">
        <f>南八幡!B146</f>
        <v>45874</v>
      </c>
      <c r="C146" s="434" t="str">
        <f t="shared" si="28"/>
        <v>(火)</v>
      </c>
      <c r="D146" s="560" t="s">
        <v>405</v>
      </c>
      <c r="E146" s="503">
        <v>0</v>
      </c>
      <c r="F146" s="504">
        <v>32.1</v>
      </c>
      <c r="G146" s="11">
        <v>28</v>
      </c>
      <c r="H146" s="221">
        <v>27.8</v>
      </c>
      <c r="I146" s="12">
        <v>5.5</v>
      </c>
      <c r="J146" s="219">
        <v>5.4</v>
      </c>
      <c r="K146" s="11">
        <v>7.6</v>
      </c>
      <c r="L146" s="219">
        <v>7.6</v>
      </c>
      <c r="M146" s="12">
        <v>34.5</v>
      </c>
      <c r="N146" s="221">
        <v>33.9</v>
      </c>
      <c r="O146" s="220">
        <v>93</v>
      </c>
      <c r="P146" s="220">
        <v>112.5</v>
      </c>
      <c r="Q146" s="561">
        <v>28.2</v>
      </c>
      <c r="R146" s="507">
        <v>231</v>
      </c>
      <c r="S146" s="562">
        <v>0.36</v>
      </c>
      <c r="T146" s="505"/>
      <c r="U146" s="593">
        <v>1032</v>
      </c>
      <c r="V146" s="80"/>
      <c r="W146" s="3" t="s">
        <v>183</v>
      </c>
      <c r="X146" s="921" t="s">
        <v>184</v>
      </c>
      <c r="Y146" s="354">
        <v>5.8</v>
      </c>
      <c r="Z146" s="219">
        <v>4.4000000000000004</v>
      </c>
    </row>
    <row r="147" spans="1:26" x14ac:dyDescent="0.2">
      <c r="A147" s="1103"/>
      <c r="B147" s="330">
        <f>南八幡!B147</f>
        <v>45875</v>
      </c>
      <c r="C147" s="434" t="str">
        <f t="shared" si="28"/>
        <v>(水)</v>
      </c>
      <c r="D147" s="560" t="s">
        <v>405</v>
      </c>
      <c r="E147" s="503">
        <v>0</v>
      </c>
      <c r="F147" s="504">
        <v>32.299999999999997</v>
      </c>
      <c r="G147" s="11">
        <v>29.4</v>
      </c>
      <c r="H147" s="221">
        <v>29.3</v>
      </c>
      <c r="I147" s="12">
        <v>6.2</v>
      </c>
      <c r="J147" s="219">
        <v>4.8</v>
      </c>
      <c r="K147" s="11">
        <v>7.7</v>
      </c>
      <c r="L147" s="219">
        <v>7.6</v>
      </c>
      <c r="M147" s="12">
        <v>36.200000000000003</v>
      </c>
      <c r="N147" s="221">
        <v>35.4</v>
      </c>
      <c r="O147" s="220">
        <v>96.4</v>
      </c>
      <c r="P147" s="220">
        <v>115.3</v>
      </c>
      <c r="Q147" s="561">
        <v>30</v>
      </c>
      <c r="R147" s="507">
        <v>229</v>
      </c>
      <c r="S147" s="562">
        <v>0.32</v>
      </c>
      <c r="T147" s="505"/>
      <c r="U147" s="593">
        <v>1048</v>
      </c>
      <c r="V147" s="80"/>
      <c r="W147" s="3" t="s">
        <v>12</v>
      </c>
      <c r="X147" s="921"/>
      <c r="Y147" s="354">
        <v>7.6</v>
      </c>
      <c r="Z147" s="219">
        <v>7.5</v>
      </c>
    </row>
    <row r="148" spans="1:26" x14ac:dyDescent="0.2">
      <c r="A148" s="1103"/>
      <c r="B148" s="330">
        <f>南八幡!B148</f>
        <v>45876</v>
      </c>
      <c r="C148" s="434" t="str">
        <f t="shared" si="28"/>
        <v>(木)</v>
      </c>
      <c r="D148" s="560" t="s">
        <v>406</v>
      </c>
      <c r="E148" s="503">
        <v>0</v>
      </c>
      <c r="F148" s="504">
        <v>32</v>
      </c>
      <c r="G148" s="11">
        <v>28.5</v>
      </c>
      <c r="H148" s="221">
        <v>28.5</v>
      </c>
      <c r="I148" s="12">
        <v>5.8</v>
      </c>
      <c r="J148" s="219">
        <v>4.4000000000000004</v>
      </c>
      <c r="K148" s="11">
        <v>7.6</v>
      </c>
      <c r="L148" s="219">
        <v>7.5</v>
      </c>
      <c r="M148" s="12">
        <v>36.9</v>
      </c>
      <c r="N148" s="221">
        <v>36.6</v>
      </c>
      <c r="O148" s="220">
        <v>100.2</v>
      </c>
      <c r="P148" s="220">
        <v>120.1</v>
      </c>
      <c r="Q148" s="561">
        <v>30.6</v>
      </c>
      <c r="R148" s="507">
        <v>237</v>
      </c>
      <c r="S148" s="562">
        <v>0.32</v>
      </c>
      <c r="T148" s="505">
        <v>2.02</v>
      </c>
      <c r="U148" s="593">
        <v>1052</v>
      </c>
      <c r="V148" s="80"/>
      <c r="W148" s="3" t="s">
        <v>185</v>
      </c>
      <c r="X148" s="921" t="s">
        <v>13</v>
      </c>
      <c r="Y148" s="354">
        <v>36.9</v>
      </c>
      <c r="Z148" s="219">
        <v>36.6</v>
      </c>
    </row>
    <row r="149" spans="1:26" x14ac:dyDescent="0.2">
      <c r="A149" s="1103"/>
      <c r="B149" s="330">
        <f>南八幡!B149</f>
        <v>45877</v>
      </c>
      <c r="C149" s="434" t="str">
        <f t="shared" si="28"/>
        <v>(金)</v>
      </c>
      <c r="D149" s="560" t="s">
        <v>405</v>
      </c>
      <c r="E149" s="503">
        <v>0</v>
      </c>
      <c r="F149" s="504">
        <v>29.8</v>
      </c>
      <c r="G149" s="11">
        <v>28</v>
      </c>
      <c r="H149" s="221">
        <v>27.8</v>
      </c>
      <c r="I149" s="12">
        <v>5.0999999999999996</v>
      </c>
      <c r="J149" s="219">
        <v>5.2</v>
      </c>
      <c r="K149" s="11">
        <v>7.7</v>
      </c>
      <c r="L149" s="219">
        <v>7.6</v>
      </c>
      <c r="M149" s="12">
        <v>36.5</v>
      </c>
      <c r="N149" s="221">
        <v>36.1</v>
      </c>
      <c r="O149" s="220">
        <v>99.4</v>
      </c>
      <c r="P149" s="220">
        <v>116.7</v>
      </c>
      <c r="Q149" s="561">
        <v>31.5</v>
      </c>
      <c r="R149" s="507">
        <v>255</v>
      </c>
      <c r="S149" s="562">
        <v>0.37</v>
      </c>
      <c r="T149" s="505"/>
      <c r="U149" s="593">
        <v>1063</v>
      </c>
      <c r="V149" s="80"/>
      <c r="W149" s="3" t="s">
        <v>186</v>
      </c>
      <c r="X149" s="921" t="s">
        <v>311</v>
      </c>
      <c r="Y149" s="355">
        <v>100.1</v>
      </c>
      <c r="Z149" s="220">
        <v>100.2</v>
      </c>
    </row>
    <row r="150" spans="1:26" x14ac:dyDescent="0.2">
      <c r="A150" s="1103"/>
      <c r="B150" s="330">
        <f>南八幡!B150</f>
        <v>45878</v>
      </c>
      <c r="C150" s="434" t="str">
        <f t="shared" si="28"/>
        <v>(土)</v>
      </c>
      <c r="D150" s="560" t="s">
        <v>405</v>
      </c>
      <c r="E150" s="503">
        <v>0</v>
      </c>
      <c r="F150" s="504">
        <v>28.9</v>
      </c>
      <c r="G150" s="11"/>
      <c r="H150" s="221">
        <v>28.4</v>
      </c>
      <c r="I150" s="12"/>
      <c r="J150" s="219">
        <v>5.6</v>
      </c>
      <c r="K150" s="11"/>
      <c r="L150" s="219">
        <v>7.7</v>
      </c>
      <c r="M150" s="12"/>
      <c r="N150" s="221"/>
      <c r="O150" s="220"/>
      <c r="P150" s="220"/>
      <c r="Q150" s="561"/>
      <c r="R150" s="507"/>
      <c r="S150" s="562"/>
      <c r="T150" s="505"/>
      <c r="U150" s="593">
        <v>1082</v>
      </c>
      <c r="V150" s="80"/>
      <c r="W150" s="3" t="s">
        <v>187</v>
      </c>
      <c r="X150" s="921" t="s">
        <v>311</v>
      </c>
      <c r="Y150" s="355">
        <v>120.9</v>
      </c>
      <c r="Z150" s="220">
        <v>120.1</v>
      </c>
    </row>
    <row r="151" spans="1:26" x14ac:dyDescent="0.2">
      <c r="A151" s="1103"/>
      <c r="B151" s="330">
        <f>南八幡!B151</f>
        <v>45879</v>
      </c>
      <c r="C151" s="434" t="str">
        <f t="shared" si="28"/>
        <v>(日)</v>
      </c>
      <c r="D151" s="560" t="s">
        <v>404</v>
      </c>
      <c r="E151" s="503">
        <v>24.5</v>
      </c>
      <c r="F151" s="504">
        <v>26.8</v>
      </c>
      <c r="G151" s="11"/>
      <c r="H151" s="221">
        <v>26.6</v>
      </c>
      <c r="I151" s="12"/>
      <c r="J151" s="219">
        <v>6.2</v>
      </c>
      <c r="K151" s="11"/>
      <c r="L151" s="219">
        <v>7.5</v>
      </c>
      <c r="M151" s="12"/>
      <c r="N151" s="221"/>
      <c r="O151" s="220"/>
      <c r="P151" s="220"/>
      <c r="Q151" s="561"/>
      <c r="R151" s="507"/>
      <c r="S151" s="562"/>
      <c r="T151" s="505"/>
      <c r="U151" s="593">
        <v>1147</v>
      </c>
      <c r="V151" s="80"/>
      <c r="W151" s="3" t="s">
        <v>188</v>
      </c>
      <c r="X151" s="921" t="s">
        <v>311</v>
      </c>
      <c r="Y151" s="355">
        <v>77.400000000000006</v>
      </c>
      <c r="Z151" s="220">
        <v>78.8</v>
      </c>
    </row>
    <row r="152" spans="1:26" x14ac:dyDescent="0.2">
      <c r="A152" s="1103"/>
      <c r="B152" s="330">
        <f>南八幡!B152</f>
        <v>45880</v>
      </c>
      <c r="C152" s="434" t="str">
        <f t="shared" si="28"/>
        <v>(月)</v>
      </c>
      <c r="D152" s="560" t="s">
        <v>404</v>
      </c>
      <c r="E152" s="503">
        <v>6</v>
      </c>
      <c r="F152" s="504">
        <v>28</v>
      </c>
      <c r="G152" s="11"/>
      <c r="H152" s="221">
        <v>26.3</v>
      </c>
      <c r="I152" s="12"/>
      <c r="J152" s="219">
        <v>6</v>
      </c>
      <c r="K152" s="11"/>
      <c r="L152" s="219">
        <v>7.5</v>
      </c>
      <c r="M152" s="12"/>
      <c r="N152" s="221"/>
      <c r="O152" s="220"/>
      <c r="P152" s="220"/>
      <c r="Q152" s="561"/>
      <c r="R152" s="507"/>
      <c r="S152" s="562"/>
      <c r="T152" s="505"/>
      <c r="U152" s="593">
        <v>1258</v>
      </c>
      <c r="V152" s="80"/>
      <c r="W152" s="3" t="s">
        <v>189</v>
      </c>
      <c r="X152" s="921" t="s">
        <v>311</v>
      </c>
      <c r="Y152" s="355">
        <v>43.5</v>
      </c>
      <c r="Z152" s="220">
        <v>41.3</v>
      </c>
    </row>
    <row r="153" spans="1:26" x14ac:dyDescent="0.2">
      <c r="A153" s="1103"/>
      <c r="B153" s="330">
        <f>南八幡!B153</f>
        <v>45881</v>
      </c>
      <c r="C153" s="434" t="str">
        <f t="shared" si="28"/>
        <v>(火)</v>
      </c>
      <c r="D153" s="560" t="s">
        <v>406</v>
      </c>
      <c r="E153" s="503">
        <v>0</v>
      </c>
      <c r="F153" s="504">
        <v>28.7</v>
      </c>
      <c r="G153" s="11">
        <v>25.6</v>
      </c>
      <c r="H153" s="221">
        <v>25.6</v>
      </c>
      <c r="I153" s="12">
        <v>5.6</v>
      </c>
      <c r="J153" s="219">
        <v>4.5999999999999996</v>
      </c>
      <c r="K153" s="11">
        <v>7.6</v>
      </c>
      <c r="L153" s="219">
        <v>7.6</v>
      </c>
      <c r="M153" s="12">
        <v>30.6</v>
      </c>
      <c r="N153" s="221">
        <v>29.6</v>
      </c>
      <c r="O153" s="220">
        <v>84.3</v>
      </c>
      <c r="P153" s="220">
        <v>107.5</v>
      </c>
      <c r="Q153" s="561">
        <v>23.2</v>
      </c>
      <c r="R153" s="507">
        <v>214</v>
      </c>
      <c r="S153" s="562">
        <v>0.41</v>
      </c>
      <c r="T153" s="505"/>
      <c r="U153" s="593">
        <v>1027</v>
      </c>
      <c r="V153" s="80"/>
      <c r="W153" s="3" t="s">
        <v>190</v>
      </c>
      <c r="X153" s="921" t="s">
        <v>311</v>
      </c>
      <c r="Y153" s="137">
        <v>30.1</v>
      </c>
      <c r="Z153" s="221">
        <v>30.6</v>
      </c>
    </row>
    <row r="154" spans="1:26" x14ac:dyDescent="0.2">
      <c r="A154" s="1103"/>
      <c r="B154" s="330">
        <f>南八幡!B154</f>
        <v>45882</v>
      </c>
      <c r="C154" s="434" t="str">
        <f t="shared" si="28"/>
        <v>(水)</v>
      </c>
      <c r="D154" s="560" t="s">
        <v>406</v>
      </c>
      <c r="E154" s="503">
        <v>0</v>
      </c>
      <c r="F154" s="504">
        <v>28</v>
      </c>
      <c r="G154" s="11">
        <v>26</v>
      </c>
      <c r="H154" s="221">
        <v>25.8</v>
      </c>
      <c r="I154" s="12">
        <v>5.3</v>
      </c>
      <c r="J154" s="219">
        <v>4.2</v>
      </c>
      <c r="K154" s="11">
        <v>7.6</v>
      </c>
      <c r="L154" s="219">
        <v>7.6</v>
      </c>
      <c r="M154" s="12">
        <v>34</v>
      </c>
      <c r="N154" s="221">
        <v>34.1</v>
      </c>
      <c r="O154" s="220">
        <v>97.4</v>
      </c>
      <c r="P154" s="220">
        <v>118.5</v>
      </c>
      <c r="Q154" s="561">
        <v>29.9</v>
      </c>
      <c r="R154" s="507">
        <v>230</v>
      </c>
      <c r="S154" s="562">
        <v>0.46</v>
      </c>
      <c r="T154" s="505"/>
      <c r="U154" s="593">
        <v>1016</v>
      </c>
      <c r="V154" s="80"/>
      <c r="W154" s="3" t="s">
        <v>191</v>
      </c>
      <c r="X154" s="921" t="s">
        <v>311</v>
      </c>
      <c r="Y154" s="139">
        <v>233</v>
      </c>
      <c r="Z154" s="222">
        <v>237</v>
      </c>
    </row>
    <row r="155" spans="1:26" x14ac:dyDescent="0.2">
      <c r="A155" s="1103"/>
      <c r="B155" s="330">
        <f>南八幡!B155</f>
        <v>45883</v>
      </c>
      <c r="C155" s="434" t="str">
        <f t="shared" si="28"/>
        <v>(木)</v>
      </c>
      <c r="D155" s="560" t="s">
        <v>406</v>
      </c>
      <c r="E155" s="503">
        <v>0</v>
      </c>
      <c r="F155" s="504">
        <v>26</v>
      </c>
      <c r="G155" s="11">
        <v>26</v>
      </c>
      <c r="H155" s="221">
        <v>26</v>
      </c>
      <c r="I155" s="12">
        <v>5.6</v>
      </c>
      <c r="J155" s="219">
        <v>4.5</v>
      </c>
      <c r="K155" s="11">
        <v>7.6</v>
      </c>
      <c r="L155" s="219">
        <v>7.6</v>
      </c>
      <c r="M155" s="12">
        <v>36.6</v>
      </c>
      <c r="N155" s="221">
        <v>36.1</v>
      </c>
      <c r="O155" s="220">
        <v>100</v>
      </c>
      <c r="P155" s="220">
        <v>123.3</v>
      </c>
      <c r="Q155" s="561">
        <v>31.3</v>
      </c>
      <c r="R155" s="507">
        <v>241</v>
      </c>
      <c r="S155" s="562">
        <v>0.41</v>
      </c>
      <c r="T155" s="505">
        <v>2.8</v>
      </c>
      <c r="U155" s="593">
        <v>1008</v>
      </c>
      <c r="V155" s="80"/>
      <c r="W155" s="3" t="s">
        <v>192</v>
      </c>
      <c r="X155" s="921" t="s">
        <v>311</v>
      </c>
      <c r="Y155" s="138">
        <v>0.38</v>
      </c>
      <c r="Z155" s="223">
        <v>0.32</v>
      </c>
    </row>
    <row r="156" spans="1:26" x14ac:dyDescent="0.2">
      <c r="A156" s="1103"/>
      <c r="B156" s="330">
        <f>南八幡!B156</f>
        <v>45884</v>
      </c>
      <c r="C156" s="434" t="str">
        <f t="shared" si="28"/>
        <v>(金)</v>
      </c>
      <c r="D156" s="560" t="s">
        <v>405</v>
      </c>
      <c r="E156" s="503">
        <v>0</v>
      </c>
      <c r="F156" s="504">
        <v>30.1</v>
      </c>
      <c r="G156" s="11">
        <v>26.5</v>
      </c>
      <c r="H156" s="221">
        <v>26.4</v>
      </c>
      <c r="I156" s="12">
        <v>4.2</v>
      </c>
      <c r="J156" s="219">
        <v>4.5999999999999996</v>
      </c>
      <c r="K156" s="11">
        <v>7.6</v>
      </c>
      <c r="L156" s="219">
        <v>7.7</v>
      </c>
      <c r="M156" s="12">
        <v>36.700000000000003</v>
      </c>
      <c r="N156" s="221">
        <v>37.200000000000003</v>
      </c>
      <c r="O156" s="220">
        <v>102.1</v>
      </c>
      <c r="P156" s="220">
        <v>125.1</v>
      </c>
      <c r="Q156" s="561">
        <v>33.200000000000003</v>
      </c>
      <c r="R156" s="507">
        <v>272</v>
      </c>
      <c r="S156" s="562">
        <v>0.36</v>
      </c>
      <c r="T156" s="505"/>
      <c r="U156" s="593">
        <v>1006</v>
      </c>
      <c r="V156" s="80"/>
      <c r="W156" s="3" t="s">
        <v>14</v>
      </c>
      <c r="X156" s="921" t="s">
        <v>311</v>
      </c>
      <c r="Y156" s="136">
        <v>4.5</v>
      </c>
      <c r="Z156" s="224">
        <v>3.6</v>
      </c>
    </row>
    <row r="157" spans="1:26" x14ac:dyDescent="0.2">
      <c r="A157" s="1103"/>
      <c r="B157" s="330">
        <f>南八幡!B157</f>
        <v>45885</v>
      </c>
      <c r="C157" s="434" t="str">
        <f t="shared" si="28"/>
        <v>(土)</v>
      </c>
      <c r="D157" s="560" t="s">
        <v>406</v>
      </c>
      <c r="E157" s="503">
        <v>0</v>
      </c>
      <c r="F157" s="504">
        <v>30</v>
      </c>
      <c r="G157" s="11"/>
      <c r="H157" s="221">
        <v>28.2</v>
      </c>
      <c r="I157" s="12"/>
      <c r="J157" s="219">
        <v>5</v>
      </c>
      <c r="K157" s="11"/>
      <c r="L157" s="219">
        <v>7.7</v>
      </c>
      <c r="M157" s="12"/>
      <c r="N157" s="221"/>
      <c r="O157" s="220"/>
      <c r="P157" s="220"/>
      <c r="Q157" s="561"/>
      <c r="R157" s="507"/>
      <c r="S157" s="562"/>
      <c r="T157" s="505"/>
      <c r="U157" s="593">
        <v>1600</v>
      </c>
      <c r="V157" s="80"/>
      <c r="W157" s="3" t="s">
        <v>15</v>
      </c>
      <c r="X157" s="921" t="s">
        <v>311</v>
      </c>
      <c r="Y157" s="136">
        <v>1.8</v>
      </c>
      <c r="Z157" s="224">
        <v>1.3</v>
      </c>
    </row>
    <row r="158" spans="1:26" x14ac:dyDescent="0.2">
      <c r="A158" s="1103"/>
      <c r="B158" s="330">
        <f>南八幡!B158</f>
        <v>45886</v>
      </c>
      <c r="C158" s="434" t="str">
        <f t="shared" si="28"/>
        <v>(日)</v>
      </c>
      <c r="D158" s="560" t="s">
        <v>405</v>
      </c>
      <c r="E158" s="503">
        <v>0</v>
      </c>
      <c r="F158" s="504">
        <v>30.7</v>
      </c>
      <c r="G158" s="11"/>
      <c r="H158" s="221">
        <v>27.5</v>
      </c>
      <c r="I158" s="12"/>
      <c r="J158" s="219">
        <v>5.2</v>
      </c>
      <c r="K158" s="11"/>
      <c r="L158" s="219">
        <v>7.3</v>
      </c>
      <c r="M158" s="12"/>
      <c r="N158" s="221"/>
      <c r="O158" s="220"/>
      <c r="P158" s="220"/>
      <c r="Q158" s="561"/>
      <c r="R158" s="507"/>
      <c r="S158" s="562"/>
      <c r="T158" s="505"/>
      <c r="U158" s="593">
        <v>2587</v>
      </c>
      <c r="V158" s="80"/>
      <c r="W158" s="3" t="s">
        <v>193</v>
      </c>
      <c r="X158" s="921" t="s">
        <v>311</v>
      </c>
      <c r="Y158" s="136">
        <v>6.8</v>
      </c>
      <c r="Z158" s="224">
        <v>7.1</v>
      </c>
    </row>
    <row r="159" spans="1:26" x14ac:dyDescent="0.2">
      <c r="A159" s="1103"/>
      <c r="B159" s="330">
        <f>南八幡!B159</f>
        <v>45887</v>
      </c>
      <c r="C159" s="434" t="str">
        <f t="shared" si="28"/>
        <v>(月)</v>
      </c>
      <c r="D159" s="560" t="s">
        <v>405</v>
      </c>
      <c r="E159" s="503">
        <v>0</v>
      </c>
      <c r="F159" s="504">
        <v>31.5</v>
      </c>
      <c r="G159" s="11">
        <v>27.5</v>
      </c>
      <c r="H159" s="221">
        <v>27.4</v>
      </c>
      <c r="I159" s="12">
        <v>9</v>
      </c>
      <c r="J159" s="219">
        <v>5.0999999999999996</v>
      </c>
      <c r="K159" s="11">
        <v>7.6</v>
      </c>
      <c r="L159" s="219">
        <v>7.5</v>
      </c>
      <c r="M159" s="12">
        <v>30.8</v>
      </c>
      <c r="N159" s="221">
        <v>32.1</v>
      </c>
      <c r="O159" s="220">
        <v>81.3</v>
      </c>
      <c r="P159" s="220">
        <v>102.9</v>
      </c>
      <c r="Q159" s="561">
        <v>22.1</v>
      </c>
      <c r="R159" s="507">
        <v>184</v>
      </c>
      <c r="S159" s="562">
        <v>0.34</v>
      </c>
      <c r="T159" s="505"/>
      <c r="U159" s="593">
        <v>1027</v>
      </c>
      <c r="V159" s="80"/>
      <c r="W159" s="3" t="s">
        <v>194</v>
      </c>
      <c r="X159" s="921" t="s">
        <v>311</v>
      </c>
      <c r="Y159" s="301">
        <v>0.12</v>
      </c>
      <c r="Z159" s="302">
        <v>0</v>
      </c>
    </row>
    <row r="160" spans="1:26" x14ac:dyDescent="0.2">
      <c r="A160" s="1103"/>
      <c r="B160" s="330">
        <f>南八幡!B160</f>
        <v>45888</v>
      </c>
      <c r="C160" s="434" t="str">
        <f t="shared" si="28"/>
        <v>(火)</v>
      </c>
      <c r="D160" s="560" t="s">
        <v>405</v>
      </c>
      <c r="E160" s="503">
        <v>0</v>
      </c>
      <c r="F160" s="504">
        <v>30.5</v>
      </c>
      <c r="G160" s="11">
        <v>27.3</v>
      </c>
      <c r="H160" s="221">
        <v>27</v>
      </c>
      <c r="I160" s="12">
        <v>5.4</v>
      </c>
      <c r="J160" s="219">
        <v>4.4000000000000004</v>
      </c>
      <c r="K160" s="11">
        <v>7.7</v>
      </c>
      <c r="L160" s="219">
        <v>7.7</v>
      </c>
      <c r="M160" s="12">
        <v>34.200000000000003</v>
      </c>
      <c r="N160" s="221">
        <v>33.9</v>
      </c>
      <c r="O160" s="220">
        <v>96.2</v>
      </c>
      <c r="P160" s="220">
        <v>115.3</v>
      </c>
      <c r="Q160" s="561">
        <v>22.4</v>
      </c>
      <c r="R160" s="507">
        <v>211</v>
      </c>
      <c r="S160" s="562">
        <v>0.31</v>
      </c>
      <c r="T160" s="505"/>
      <c r="U160" s="593">
        <v>1027</v>
      </c>
      <c r="V160" s="80"/>
      <c r="W160" s="3" t="s">
        <v>278</v>
      </c>
      <c r="X160" s="921" t="s">
        <v>311</v>
      </c>
      <c r="Y160" s="138">
        <v>1.65</v>
      </c>
      <c r="Z160" s="225">
        <v>1.5</v>
      </c>
    </row>
    <row r="161" spans="1:26" x14ac:dyDescent="0.2">
      <c r="A161" s="1103"/>
      <c r="B161" s="330">
        <f>南八幡!B161</f>
        <v>45889</v>
      </c>
      <c r="C161" s="434" t="str">
        <f t="shared" si="28"/>
        <v>(水)</v>
      </c>
      <c r="D161" s="560" t="s">
        <v>405</v>
      </c>
      <c r="E161" s="503">
        <v>0</v>
      </c>
      <c r="F161" s="504">
        <v>32.200000000000003</v>
      </c>
      <c r="G161" s="11">
        <v>27.2</v>
      </c>
      <c r="H161" s="221">
        <v>27.5</v>
      </c>
      <c r="I161" s="12">
        <v>5.2</v>
      </c>
      <c r="J161" s="219">
        <v>4.7</v>
      </c>
      <c r="K161" s="11">
        <v>7.8</v>
      </c>
      <c r="L161" s="219">
        <v>7.8</v>
      </c>
      <c r="M161" s="12">
        <v>35.200000000000003</v>
      </c>
      <c r="N161" s="221">
        <v>35.6</v>
      </c>
      <c r="O161" s="220">
        <v>99</v>
      </c>
      <c r="P161" s="220">
        <v>125.7</v>
      </c>
      <c r="Q161" s="561">
        <v>25</v>
      </c>
      <c r="R161" s="507">
        <v>262</v>
      </c>
      <c r="S161" s="562">
        <v>0.28999999999999998</v>
      </c>
      <c r="T161" s="505"/>
      <c r="U161" s="593">
        <v>1036</v>
      </c>
      <c r="V161" s="80"/>
      <c r="W161" s="3" t="s">
        <v>195</v>
      </c>
      <c r="X161" s="921" t="s">
        <v>311</v>
      </c>
      <c r="Y161" s="138">
        <v>2.04</v>
      </c>
      <c r="Z161" s="225">
        <v>2.02</v>
      </c>
    </row>
    <row r="162" spans="1:26" x14ac:dyDescent="0.2">
      <c r="A162" s="1103"/>
      <c r="B162" s="330">
        <f>南八幡!B162</f>
        <v>45890</v>
      </c>
      <c r="C162" s="434" t="str">
        <f t="shared" si="28"/>
        <v>(木)</v>
      </c>
      <c r="D162" s="560" t="s">
        <v>405</v>
      </c>
      <c r="E162" s="503">
        <v>0</v>
      </c>
      <c r="F162" s="504">
        <v>31.7</v>
      </c>
      <c r="G162" s="11">
        <v>28.1</v>
      </c>
      <c r="H162" s="221">
        <v>27.9</v>
      </c>
      <c r="I162" s="12">
        <v>6.4</v>
      </c>
      <c r="J162" s="219">
        <v>5.0999999999999996</v>
      </c>
      <c r="K162" s="11">
        <v>8</v>
      </c>
      <c r="L162" s="219">
        <v>7.8</v>
      </c>
      <c r="M162" s="12">
        <v>35.1</v>
      </c>
      <c r="N162" s="221">
        <v>34.4</v>
      </c>
      <c r="O162" s="220">
        <v>97</v>
      </c>
      <c r="P162" s="220">
        <v>122.7</v>
      </c>
      <c r="Q162" s="561">
        <v>24.8</v>
      </c>
      <c r="R162" s="507">
        <v>261</v>
      </c>
      <c r="S162" s="562">
        <v>0.3</v>
      </c>
      <c r="T162" s="505">
        <v>3.4</v>
      </c>
      <c r="U162" s="593">
        <v>1089</v>
      </c>
      <c r="V162" s="80"/>
      <c r="W162" s="3" t="s">
        <v>196</v>
      </c>
      <c r="X162" s="921" t="s">
        <v>311</v>
      </c>
      <c r="Y162" s="138">
        <v>0.16300000000000001</v>
      </c>
      <c r="Z162" s="225">
        <v>9.7000000000000003E-2</v>
      </c>
    </row>
    <row r="163" spans="1:26" x14ac:dyDescent="0.2">
      <c r="A163" s="1103"/>
      <c r="B163" s="330">
        <f>南八幡!B163</f>
        <v>45891</v>
      </c>
      <c r="C163" s="434" t="str">
        <f t="shared" si="28"/>
        <v>(金)</v>
      </c>
      <c r="D163" s="560" t="s">
        <v>405</v>
      </c>
      <c r="E163" s="503">
        <v>0</v>
      </c>
      <c r="F163" s="504">
        <v>30.8</v>
      </c>
      <c r="G163" s="11">
        <v>28</v>
      </c>
      <c r="H163" s="221">
        <v>28.2</v>
      </c>
      <c r="I163" s="12">
        <v>7</v>
      </c>
      <c r="J163" s="219">
        <v>7</v>
      </c>
      <c r="K163" s="11">
        <v>8</v>
      </c>
      <c r="L163" s="219">
        <v>7.8</v>
      </c>
      <c r="M163" s="12">
        <v>34.700000000000003</v>
      </c>
      <c r="N163" s="221">
        <v>36.1</v>
      </c>
      <c r="O163" s="220">
        <v>95.5</v>
      </c>
      <c r="P163" s="220">
        <v>123.7</v>
      </c>
      <c r="Q163" s="561">
        <v>25.1</v>
      </c>
      <c r="R163" s="507">
        <v>240</v>
      </c>
      <c r="S163" s="562">
        <v>0.24</v>
      </c>
      <c r="T163" s="505"/>
      <c r="U163" s="593">
        <v>1110</v>
      </c>
      <c r="V163" s="80"/>
      <c r="W163" s="3" t="s">
        <v>197</v>
      </c>
      <c r="X163" s="921" t="s">
        <v>311</v>
      </c>
      <c r="Y163" s="136">
        <v>20.6</v>
      </c>
      <c r="Z163" s="224">
        <v>19.399999999999999</v>
      </c>
    </row>
    <row r="164" spans="1:26" x14ac:dyDescent="0.2">
      <c r="A164" s="1103"/>
      <c r="B164" s="330">
        <f>南八幡!B164</f>
        <v>45892</v>
      </c>
      <c r="C164" s="434" t="str">
        <f t="shared" si="28"/>
        <v>(土)</v>
      </c>
      <c r="D164" s="560" t="s">
        <v>405</v>
      </c>
      <c r="E164" s="503">
        <v>0</v>
      </c>
      <c r="F164" s="504">
        <v>31.6</v>
      </c>
      <c r="G164" s="11"/>
      <c r="H164" s="221">
        <v>29.3</v>
      </c>
      <c r="I164" s="12"/>
      <c r="J164" s="219">
        <v>6.1</v>
      </c>
      <c r="K164" s="11"/>
      <c r="L164" s="219">
        <v>7.9</v>
      </c>
      <c r="M164" s="12"/>
      <c r="N164" s="221"/>
      <c r="O164" s="220"/>
      <c r="P164" s="220"/>
      <c r="Q164" s="561"/>
      <c r="R164" s="507"/>
      <c r="S164" s="562"/>
      <c r="T164" s="505"/>
      <c r="U164" s="593">
        <v>1146</v>
      </c>
      <c r="V164" s="80"/>
      <c r="W164" s="3" t="s">
        <v>17</v>
      </c>
      <c r="X164" s="921" t="s">
        <v>311</v>
      </c>
      <c r="Y164" s="136">
        <v>30.3</v>
      </c>
      <c r="Z164" s="224">
        <v>29.1</v>
      </c>
    </row>
    <row r="165" spans="1:26" x14ac:dyDescent="0.2">
      <c r="A165" s="1103"/>
      <c r="B165" s="330">
        <f>南八幡!B165</f>
        <v>45893</v>
      </c>
      <c r="C165" s="434" t="str">
        <f t="shared" si="28"/>
        <v>(日)</v>
      </c>
      <c r="D165" s="560" t="s">
        <v>405</v>
      </c>
      <c r="E165" s="503">
        <v>0</v>
      </c>
      <c r="F165" s="504">
        <v>31.4</v>
      </c>
      <c r="G165" s="11"/>
      <c r="H165" s="221">
        <v>30.1</v>
      </c>
      <c r="I165" s="12"/>
      <c r="J165" s="219">
        <v>6.1</v>
      </c>
      <c r="K165" s="11"/>
      <c r="L165" s="219">
        <v>7.9</v>
      </c>
      <c r="M165" s="12"/>
      <c r="N165" s="221"/>
      <c r="O165" s="220"/>
      <c r="P165" s="220"/>
      <c r="Q165" s="561"/>
      <c r="R165" s="507"/>
      <c r="S165" s="562"/>
      <c r="T165" s="505"/>
      <c r="U165" s="593">
        <v>2232</v>
      </c>
      <c r="V165" s="80"/>
      <c r="W165" s="3" t="s">
        <v>198</v>
      </c>
      <c r="X165" s="921" t="s">
        <v>184</v>
      </c>
      <c r="Y165" s="274">
        <v>16</v>
      </c>
      <c r="Z165" s="286">
        <v>12</v>
      </c>
    </row>
    <row r="166" spans="1:26" x14ac:dyDescent="0.2">
      <c r="A166" s="1103"/>
      <c r="B166" s="330">
        <f>南八幡!B166</f>
        <v>45894</v>
      </c>
      <c r="C166" s="434" t="str">
        <f t="shared" si="28"/>
        <v>(月)</v>
      </c>
      <c r="D166" s="560" t="s">
        <v>406</v>
      </c>
      <c r="E166" s="503">
        <v>0</v>
      </c>
      <c r="F166" s="504">
        <v>29.8</v>
      </c>
      <c r="G166" s="11">
        <v>29.3</v>
      </c>
      <c r="H166" s="221">
        <v>29</v>
      </c>
      <c r="I166" s="12">
        <v>8.5</v>
      </c>
      <c r="J166" s="219">
        <v>5.7</v>
      </c>
      <c r="K166" s="11">
        <v>8</v>
      </c>
      <c r="L166" s="219">
        <v>7.7</v>
      </c>
      <c r="M166" s="12">
        <v>34.799999999999997</v>
      </c>
      <c r="N166" s="221">
        <v>37.5</v>
      </c>
      <c r="O166" s="220">
        <v>94.3</v>
      </c>
      <c r="P166" s="220">
        <v>123.5</v>
      </c>
      <c r="Q166" s="561">
        <v>26.6</v>
      </c>
      <c r="R166" s="507">
        <v>250</v>
      </c>
      <c r="S166" s="562">
        <v>0.21</v>
      </c>
      <c r="T166" s="505"/>
      <c r="U166" s="593">
        <v>2845</v>
      </c>
      <c r="V166" s="80"/>
      <c r="W166" s="3" t="s">
        <v>199</v>
      </c>
      <c r="X166" s="921" t="s">
        <v>311</v>
      </c>
      <c r="Y166" s="274">
        <v>18</v>
      </c>
      <c r="Z166" s="286">
        <v>7</v>
      </c>
    </row>
    <row r="167" spans="1:26" x14ac:dyDescent="0.2">
      <c r="A167" s="1103"/>
      <c r="B167" s="330">
        <f>南八幡!B167</f>
        <v>45895</v>
      </c>
      <c r="C167" s="434" t="str">
        <f t="shared" si="28"/>
        <v>(火)</v>
      </c>
      <c r="D167" s="560" t="s">
        <v>406</v>
      </c>
      <c r="E167" s="503">
        <v>0</v>
      </c>
      <c r="F167" s="504">
        <v>30.6</v>
      </c>
      <c r="G167" s="11">
        <v>28.4</v>
      </c>
      <c r="H167" s="221">
        <v>28.9</v>
      </c>
      <c r="I167" s="12">
        <v>6.7</v>
      </c>
      <c r="J167" s="219">
        <v>6.7</v>
      </c>
      <c r="K167" s="11">
        <v>7.9</v>
      </c>
      <c r="L167" s="219">
        <v>7.8</v>
      </c>
      <c r="M167" s="12">
        <v>36.700000000000003</v>
      </c>
      <c r="N167" s="221">
        <v>36.200000000000003</v>
      </c>
      <c r="O167" s="220">
        <v>93.5</v>
      </c>
      <c r="P167" s="220">
        <v>124.5</v>
      </c>
      <c r="Q167" s="561">
        <v>28</v>
      </c>
      <c r="R167" s="507">
        <v>250</v>
      </c>
      <c r="S167" s="562">
        <v>0.18</v>
      </c>
      <c r="T167" s="505"/>
      <c r="U167" s="593">
        <v>2593</v>
      </c>
      <c r="V167" s="80"/>
      <c r="W167" s="3"/>
      <c r="X167" s="921"/>
      <c r="Y167" s="288"/>
      <c r="Z167" s="287"/>
    </row>
    <row r="168" spans="1:26" x14ac:dyDescent="0.2">
      <c r="A168" s="1103"/>
      <c r="B168" s="330">
        <f>南八幡!B168</f>
        <v>45896</v>
      </c>
      <c r="C168" s="434" t="str">
        <f t="shared" si="28"/>
        <v>(水)</v>
      </c>
      <c r="D168" s="560" t="s">
        <v>405</v>
      </c>
      <c r="E168" s="503">
        <v>0</v>
      </c>
      <c r="F168" s="504">
        <v>31.4</v>
      </c>
      <c r="G168" s="11">
        <v>27.5</v>
      </c>
      <c r="H168" s="221">
        <v>27.5</v>
      </c>
      <c r="I168" s="12">
        <v>6.9</v>
      </c>
      <c r="J168" s="219">
        <v>5.2</v>
      </c>
      <c r="K168" s="11">
        <v>7.9</v>
      </c>
      <c r="L168" s="219">
        <v>7.8</v>
      </c>
      <c r="M168" s="12">
        <v>37</v>
      </c>
      <c r="N168" s="221">
        <v>36.4</v>
      </c>
      <c r="O168" s="220">
        <v>97</v>
      </c>
      <c r="P168" s="220">
        <v>129.30000000000001</v>
      </c>
      <c r="Q168" s="561">
        <v>27.6</v>
      </c>
      <c r="R168" s="507">
        <v>250</v>
      </c>
      <c r="S168" s="562">
        <v>0.23</v>
      </c>
      <c r="T168" s="505"/>
      <c r="U168" s="593">
        <v>2247</v>
      </c>
      <c r="V168" s="80"/>
      <c r="W168" s="3"/>
      <c r="X168" s="921"/>
      <c r="Y168" s="288"/>
      <c r="Z168" s="287"/>
    </row>
    <row r="169" spans="1:26" x14ac:dyDescent="0.2">
      <c r="A169" s="1103"/>
      <c r="B169" s="330">
        <f>南八幡!B169</f>
        <v>45897</v>
      </c>
      <c r="C169" s="434" t="str">
        <f t="shared" si="28"/>
        <v>(木)</v>
      </c>
      <c r="D169" s="560" t="s">
        <v>406</v>
      </c>
      <c r="E169" s="503">
        <v>0</v>
      </c>
      <c r="F169" s="504">
        <v>28.3</v>
      </c>
      <c r="G169" s="11">
        <v>28.3</v>
      </c>
      <c r="H169" s="221">
        <v>28.3</v>
      </c>
      <c r="I169" s="12">
        <v>15.1</v>
      </c>
      <c r="J169" s="219">
        <v>7.8</v>
      </c>
      <c r="K169" s="11">
        <v>8.1999999999999993</v>
      </c>
      <c r="L169" s="219">
        <v>7.7</v>
      </c>
      <c r="M169" s="12">
        <v>34.5</v>
      </c>
      <c r="N169" s="221">
        <v>35.299999999999997</v>
      </c>
      <c r="O169" s="220">
        <v>88.2</v>
      </c>
      <c r="P169" s="220">
        <v>120.5</v>
      </c>
      <c r="Q169" s="561">
        <v>30.8</v>
      </c>
      <c r="R169" s="507">
        <v>238</v>
      </c>
      <c r="S169" s="562">
        <v>0.27</v>
      </c>
      <c r="T169" s="505">
        <v>3.37</v>
      </c>
      <c r="U169" s="593">
        <v>4638</v>
      </c>
      <c r="V169" s="80"/>
      <c r="W169" s="289"/>
      <c r="X169" s="346"/>
      <c r="Y169" s="291"/>
      <c r="Z169" s="290"/>
    </row>
    <row r="170" spans="1:26" x14ac:dyDescent="0.2">
      <c r="A170" s="1103"/>
      <c r="B170" s="330">
        <f>南八幡!B170</f>
        <v>45898</v>
      </c>
      <c r="C170" s="434" t="str">
        <f t="shared" si="28"/>
        <v>(金)</v>
      </c>
      <c r="D170" s="560" t="s">
        <v>405</v>
      </c>
      <c r="E170" s="503">
        <v>0</v>
      </c>
      <c r="F170" s="504">
        <v>29.9</v>
      </c>
      <c r="G170" s="11">
        <v>27</v>
      </c>
      <c r="H170" s="221">
        <v>27.1</v>
      </c>
      <c r="I170" s="12">
        <v>8.8000000000000007</v>
      </c>
      <c r="J170" s="219">
        <v>5.0999999999999996</v>
      </c>
      <c r="K170" s="11">
        <v>7.9</v>
      </c>
      <c r="L170" s="219">
        <v>7.7</v>
      </c>
      <c r="M170" s="12">
        <v>36</v>
      </c>
      <c r="N170" s="221">
        <v>35.9</v>
      </c>
      <c r="O170" s="220">
        <v>94.4</v>
      </c>
      <c r="P170" s="220">
        <v>125.5</v>
      </c>
      <c r="Q170" s="561">
        <v>30</v>
      </c>
      <c r="R170" s="507">
        <v>218</v>
      </c>
      <c r="S170" s="562">
        <v>0.16</v>
      </c>
      <c r="T170" s="505"/>
      <c r="U170" s="593">
        <v>3121</v>
      </c>
      <c r="V170" s="80"/>
      <c r="W170" s="9" t="s">
        <v>23</v>
      </c>
      <c r="X170" s="82" t="s">
        <v>24</v>
      </c>
      <c r="Y170" s="1" t="s">
        <v>24</v>
      </c>
      <c r="Z170" s="335" t="s">
        <v>24</v>
      </c>
    </row>
    <row r="171" spans="1:26" x14ac:dyDescent="0.2">
      <c r="A171" s="1103"/>
      <c r="B171" s="330">
        <f>南八幡!B171</f>
        <v>45899</v>
      </c>
      <c r="C171" s="434" t="str">
        <f t="shared" si="28"/>
        <v>(土)</v>
      </c>
      <c r="D171" s="560" t="s">
        <v>405</v>
      </c>
      <c r="E171" s="503">
        <v>0</v>
      </c>
      <c r="F171" s="504">
        <v>30.6</v>
      </c>
      <c r="G171" s="11"/>
      <c r="H171" s="221">
        <v>28.9</v>
      </c>
      <c r="I171" s="12"/>
      <c r="J171" s="219">
        <v>6.3</v>
      </c>
      <c r="K171" s="11"/>
      <c r="L171" s="219">
        <v>7.8</v>
      </c>
      <c r="M171" s="12"/>
      <c r="N171" s="221"/>
      <c r="O171" s="220"/>
      <c r="P171" s="220"/>
      <c r="Q171" s="561"/>
      <c r="R171" s="507"/>
      <c r="S171" s="562"/>
      <c r="T171" s="505"/>
      <c r="U171" s="593">
        <v>4077</v>
      </c>
      <c r="V171" s="80"/>
      <c r="W171" s="749" t="s">
        <v>301</v>
      </c>
      <c r="X171" s="750"/>
      <c r="Y171" s="750"/>
      <c r="Z171" s="751"/>
    </row>
    <row r="172" spans="1:26" x14ac:dyDescent="0.2">
      <c r="A172" s="1103"/>
      <c r="B172" s="330">
        <f>南八幡!B172</f>
        <v>45900</v>
      </c>
      <c r="C172" s="434" t="str">
        <f t="shared" si="28"/>
        <v>(日)</v>
      </c>
      <c r="D172" s="573" t="s">
        <v>405</v>
      </c>
      <c r="E172" s="526">
        <v>0</v>
      </c>
      <c r="F172" s="564">
        <v>30.3</v>
      </c>
      <c r="G172" s="368"/>
      <c r="H172" s="298">
        <v>29.3</v>
      </c>
      <c r="I172" s="566"/>
      <c r="J172" s="565">
        <v>5.6</v>
      </c>
      <c r="K172" s="368"/>
      <c r="L172" s="298">
        <v>7.8</v>
      </c>
      <c r="M172" s="566"/>
      <c r="N172" s="565"/>
      <c r="O172" s="567"/>
      <c r="P172" s="567"/>
      <c r="Q172" s="568"/>
      <c r="R172" s="569"/>
      <c r="S172" s="570"/>
      <c r="T172" s="772"/>
      <c r="U172" s="546">
        <v>4000</v>
      </c>
      <c r="V172" s="80"/>
      <c r="W172" s="1115" t="s">
        <v>439</v>
      </c>
      <c r="X172" s="1116"/>
      <c r="Y172" s="1116"/>
      <c r="Z172" s="1117"/>
    </row>
    <row r="173" spans="1:26" s="1" customFormat="1" ht="13.5" customHeight="1" x14ac:dyDescent="0.2">
      <c r="A173" s="1103"/>
      <c r="B173" s="1051" t="s">
        <v>238</v>
      </c>
      <c r="C173" s="1051"/>
      <c r="D173" s="508"/>
      <c r="E173" s="493">
        <f>MAX(E142:E172)</f>
        <v>27.5</v>
      </c>
      <c r="F173" s="509">
        <f t="shared" ref="F173:U173" si="29">IF(COUNT(F142:F172)=0,"",MAX(F142:F172))</f>
        <v>32.299999999999997</v>
      </c>
      <c r="G173" s="10">
        <f t="shared" si="29"/>
        <v>29.4</v>
      </c>
      <c r="H173" s="218">
        <f t="shared" si="29"/>
        <v>30.1</v>
      </c>
      <c r="I173" s="495">
        <f t="shared" si="29"/>
        <v>15.1</v>
      </c>
      <c r="J173" s="496">
        <f t="shared" si="29"/>
        <v>7.8</v>
      </c>
      <c r="K173" s="10">
        <f t="shared" si="29"/>
        <v>8.1999999999999993</v>
      </c>
      <c r="L173" s="218">
        <f t="shared" si="29"/>
        <v>7.9</v>
      </c>
      <c r="M173" s="495">
        <f t="shared" si="29"/>
        <v>37</v>
      </c>
      <c r="N173" s="496">
        <f t="shared" si="29"/>
        <v>37.5</v>
      </c>
      <c r="O173" s="497">
        <f t="shared" si="29"/>
        <v>102.1</v>
      </c>
      <c r="P173" s="497">
        <f t="shared" si="29"/>
        <v>129.30000000000001</v>
      </c>
      <c r="Q173" s="547">
        <f t="shared" si="29"/>
        <v>37</v>
      </c>
      <c r="R173" s="513">
        <f t="shared" si="29"/>
        <v>272</v>
      </c>
      <c r="S173" s="514">
        <f t="shared" si="29"/>
        <v>0.46</v>
      </c>
      <c r="T173" s="514">
        <f t="shared" ref="T173" si="30">IF(COUNT(T142:T172)=0,"",MAX(T142:T172))</f>
        <v>3.4</v>
      </c>
      <c r="U173" s="515">
        <f t="shared" si="29"/>
        <v>4876</v>
      </c>
      <c r="V173" s="80"/>
      <c r="W173" s="1115"/>
      <c r="X173" s="1116"/>
      <c r="Y173" s="1116"/>
      <c r="Z173" s="1117"/>
    </row>
    <row r="174" spans="1:26" s="1" customFormat="1" ht="13.5" customHeight="1" x14ac:dyDescent="0.2">
      <c r="A174" s="1103"/>
      <c r="B174" s="1052" t="s">
        <v>239</v>
      </c>
      <c r="C174" s="1052"/>
      <c r="D174" s="229"/>
      <c r="E174" s="230"/>
      <c r="F174" s="516">
        <f t="shared" ref="F174:S174" si="31">IF(COUNT(F142:F172)=0,"",MIN(F142:F172))</f>
        <v>23.6</v>
      </c>
      <c r="G174" s="11">
        <f t="shared" si="31"/>
        <v>25.6</v>
      </c>
      <c r="H174" s="219">
        <f t="shared" si="31"/>
        <v>25.6</v>
      </c>
      <c r="I174" s="12">
        <f t="shared" si="31"/>
        <v>4.2</v>
      </c>
      <c r="J174" s="221">
        <f t="shared" si="31"/>
        <v>3.5</v>
      </c>
      <c r="K174" s="11">
        <f t="shared" si="31"/>
        <v>7.5</v>
      </c>
      <c r="L174" s="219">
        <f t="shared" si="31"/>
        <v>7.1</v>
      </c>
      <c r="M174" s="12">
        <f t="shared" si="31"/>
        <v>30.6</v>
      </c>
      <c r="N174" s="221">
        <f t="shared" si="31"/>
        <v>29.6</v>
      </c>
      <c r="O174" s="220">
        <f t="shared" si="31"/>
        <v>81.3</v>
      </c>
      <c r="P174" s="220">
        <f t="shared" si="31"/>
        <v>100.7</v>
      </c>
      <c r="Q174" s="519">
        <f t="shared" si="31"/>
        <v>22.1</v>
      </c>
      <c r="R174" s="520">
        <f t="shared" si="31"/>
        <v>184</v>
      </c>
      <c r="S174" s="521">
        <f t="shared" si="31"/>
        <v>0.16</v>
      </c>
      <c r="T174" s="521">
        <f t="shared" ref="T174" si="32">IF(COUNT(T142:T172)=0,"",MIN(T142:T172))</f>
        <v>2.02</v>
      </c>
      <c r="U174" s="522"/>
      <c r="V174" s="80"/>
      <c r="W174" s="752"/>
      <c r="X174" s="920"/>
      <c r="Y174" s="753"/>
      <c r="Z174" s="754"/>
    </row>
    <row r="175" spans="1:26" s="1" customFormat="1" ht="13.5" customHeight="1" x14ac:dyDescent="0.2">
      <c r="A175" s="1103"/>
      <c r="B175" s="1052" t="s">
        <v>240</v>
      </c>
      <c r="C175" s="1052"/>
      <c r="D175" s="229"/>
      <c r="E175" s="231"/>
      <c r="F175" s="523">
        <f t="shared" ref="F175:S175" si="33">IF(COUNT(F142:F172)=0,"",AVERAGE(F142:F172))</f>
        <v>29.958064516129031</v>
      </c>
      <c r="G175" s="307">
        <f t="shared" si="33"/>
        <v>27.53</v>
      </c>
      <c r="H175" s="539">
        <f t="shared" si="33"/>
        <v>27.751612903225801</v>
      </c>
      <c r="I175" s="540">
        <f t="shared" si="33"/>
        <v>6.7100000000000009</v>
      </c>
      <c r="J175" s="541">
        <f t="shared" si="33"/>
        <v>5.2967741935483863</v>
      </c>
      <c r="K175" s="307">
        <f t="shared" si="33"/>
        <v>7.7549999999999999</v>
      </c>
      <c r="L175" s="539">
        <f t="shared" si="33"/>
        <v>7.6258064516129043</v>
      </c>
      <c r="M175" s="540">
        <f t="shared" si="33"/>
        <v>34.935000000000002</v>
      </c>
      <c r="N175" s="541">
        <f t="shared" si="33"/>
        <v>35</v>
      </c>
      <c r="O175" s="542">
        <f t="shared" si="33"/>
        <v>94.435000000000002</v>
      </c>
      <c r="P175" s="542">
        <f t="shared" si="33"/>
        <v>118.75</v>
      </c>
      <c r="Q175" s="549">
        <f t="shared" si="33"/>
        <v>28.160000000000004</v>
      </c>
      <c r="R175" s="550">
        <f t="shared" si="33"/>
        <v>235.4</v>
      </c>
      <c r="S175" s="551">
        <f t="shared" si="33"/>
        <v>0.30399999999999999</v>
      </c>
      <c r="T175" s="551">
        <f t="shared" ref="T175" si="34">IF(COUNT(T142:T172)=0,"",AVERAGE(T142:T172))</f>
        <v>2.8975</v>
      </c>
      <c r="U175" s="552"/>
      <c r="V175" s="80"/>
      <c r="W175" s="752"/>
      <c r="X175" s="920"/>
      <c r="Y175" s="753"/>
      <c r="Z175" s="754"/>
    </row>
    <row r="176" spans="1:26" s="1" customFormat="1" ht="13.5" customHeight="1" x14ac:dyDescent="0.2">
      <c r="A176" s="1103"/>
      <c r="B176" s="1053" t="s">
        <v>241</v>
      </c>
      <c r="C176" s="1053"/>
      <c r="D176" s="525"/>
      <c r="E176" s="526">
        <f>SUM(E142:E172)</f>
        <v>82</v>
      </c>
      <c r="F176" s="232"/>
      <c r="G176" s="232"/>
      <c r="H176" s="390"/>
      <c r="I176" s="232"/>
      <c r="J176" s="390"/>
      <c r="K176" s="528"/>
      <c r="L176" s="529"/>
      <c r="M176" s="553"/>
      <c r="N176" s="554"/>
      <c r="O176" s="555"/>
      <c r="P176" s="555"/>
      <c r="Q176" s="556"/>
      <c r="R176" s="234"/>
      <c r="S176" s="235"/>
      <c r="T176" s="771"/>
      <c r="U176" s="764">
        <f>SUM(U142:U172)</f>
        <v>58608</v>
      </c>
      <c r="V176" s="80"/>
      <c r="W176" s="617"/>
      <c r="X176" s="923"/>
      <c r="Y176" s="618"/>
      <c r="Z176" s="334"/>
    </row>
    <row r="177" spans="1:26" ht="13.5" customHeight="1" x14ac:dyDescent="0.2">
      <c r="A177" s="1107" t="s">
        <v>215</v>
      </c>
      <c r="B177" s="329">
        <f>南八幡!B177</f>
        <v>45901</v>
      </c>
      <c r="C177" s="433" t="str">
        <f>IF(B177="","",IF(WEEKDAY(B177)=1,"(日)",IF(WEEKDAY(B177)=2,"(月)",IF(WEEKDAY(B177)=3,"(火)",IF(WEEKDAY(B177)=4,"(水)",IF(WEEKDAY(B177)=5,"(木)",IF(WEEKDAY(B177)=6,"(金)","(土)")))))))</f>
        <v>(月)</v>
      </c>
      <c r="D177" s="558" t="s">
        <v>405</v>
      </c>
      <c r="E177" s="493">
        <v>0</v>
      </c>
      <c r="F177" s="494">
        <v>31.1</v>
      </c>
      <c r="G177" s="10">
        <v>27.9</v>
      </c>
      <c r="H177" s="496">
        <v>28.1</v>
      </c>
      <c r="I177" s="495">
        <v>8.3000000000000007</v>
      </c>
      <c r="J177" s="218">
        <v>6</v>
      </c>
      <c r="K177" s="10">
        <v>7.9</v>
      </c>
      <c r="L177" s="218">
        <v>7.6</v>
      </c>
      <c r="M177" s="495">
        <v>36.5</v>
      </c>
      <c r="N177" s="496">
        <v>37.6</v>
      </c>
      <c r="O177" s="497">
        <v>91</v>
      </c>
      <c r="P177" s="497">
        <v>118.9</v>
      </c>
      <c r="Q177" s="547">
        <v>29.3</v>
      </c>
      <c r="R177" s="501">
        <v>273</v>
      </c>
      <c r="S177" s="559">
        <v>0.18</v>
      </c>
      <c r="T177" s="499"/>
      <c r="U177" s="761">
        <v>3503</v>
      </c>
      <c r="V177" s="80"/>
      <c r="W177" s="340" t="s">
        <v>284</v>
      </c>
      <c r="X177" s="356"/>
      <c r="Y177" s="342">
        <v>45904</v>
      </c>
      <c r="Z177" s="351"/>
    </row>
    <row r="178" spans="1:26" x14ac:dyDescent="0.2">
      <c r="A178" s="1108"/>
      <c r="B178" s="330">
        <f>南八幡!B178</f>
        <v>45902</v>
      </c>
      <c r="C178" s="434" t="str">
        <f t="shared" ref="C178:C206" si="35">IF(B178="","",IF(WEEKDAY(B178)=1,"(日)",IF(WEEKDAY(B178)=2,"(月)",IF(WEEKDAY(B178)=3,"(火)",IF(WEEKDAY(B178)=4,"(水)",IF(WEEKDAY(B178)=5,"(木)",IF(WEEKDAY(B178)=6,"(金)","(土)")))))))</f>
        <v>(火)</v>
      </c>
      <c r="D178" s="560" t="s">
        <v>405</v>
      </c>
      <c r="E178" s="503">
        <v>0</v>
      </c>
      <c r="F178" s="504">
        <v>32.200000000000003</v>
      </c>
      <c r="G178" s="11">
        <v>27.6</v>
      </c>
      <c r="H178" s="221">
        <v>27.4</v>
      </c>
      <c r="I178" s="12">
        <v>7.5</v>
      </c>
      <c r="J178" s="219">
        <v>7</v>
      </c>
      <c r="K178" s="11">
        <v>7.9</v>
      </c>
      <c r="L178" s="219">
        <v>7.8</v>
      </c>
      <c r="M178" s="12">
        <v>36.700000000000003</v>
      </c>
      <c r="N178" s="221">
        <v>36.6</v>
      </c>
      <c r="O178" s="220">
        <v>97.2</v>
      </c>
      <c r="P178" s="220">
        <v>123.5</v>
      </c>
      <c r="Q178" s="561">
        <v>27.6</v>
      </c>
      <c r="R178" s="507">
        <v>265</v>
      </c>
      <c r="S178" s="562">
        <v>0.31</v>
      </c>
      <c r="T178" s="505"/>
      <c r="U178" s="593">
        <v>2373</v>
      </c>
      <c r="V178" s="80"/>
      <c r="W178" s="345" t="s">
        <v>2</v>
      </c>
      <c r="X178" s="346" t="s">
        <v>303</v>
      </c>
      <c r="Y178" s="372">
        <v>25.7</v>
      </c>
      <c r="Z178" s="350"/>
    </row>
    <row r="179" spans="1:26" x14ac:dyDescent="0.2">
      <c r="A179" s="1108"/>
      <c r="B179" s="330">
        <f>南八幡!B179</f>
        <v>45903</v>
      </c>
      <c r="C179" s="434" t="str">
        <f t="shared" si="35"/>
        <v>(水)</v>
      </c>
      <c r="D179" s="560" t="s">
        <v>405</v>
      </c>
      <c r="E179" s="503">
        <v>0</v>
      </c>
      <c r="F179" s="504">
        <v>32</v>
      </c>
      <c r="G179" s="11">
        <v>28</v>
      </c>
      <c r="H179" s="221">
        <v>28.2</v>
      </c>
      <c r="I179" s="12">
        <v>10.4</v>
      </c>
      <c r="J179" s="219">
        <v>8.6999999999999993</v>
      </c>
      <c r="K179" s="11">
        <v>8</v>
      </c>
      <c r="L179" s="219">
        <v>7.7</v>
      </c>
      <c r="M179" s="12">
        <v>36.299999999999997</v>
      </c>
      <c r="N179" s="221">
        <v>37</v>
      </c>
      <c r="O179" s="220">
        <v>90</v>
      </c>
      <c r="P179" s="220">
        <v>120.7</v>
      </c>
      <c r="Q179" s="561">
        <v>31.3</v>
      </c>
      <c r="R179" s="507">
        <v>272</v>
      </c>
      <c r="S179" s="562">
        <v>0.25</v>
      </c>
      <c r="T179" s="505"/>
      <c r="U179" s="593">
        <v>5415</v>
      </c>
      <c r="V179" s="80"/>
      <c r="W179" s="4" t="s">
        <v>19</v>
      </c>
      <c r="X179" s="5" t="s">
        <v>20</v>
      </c>
      <c r="Y179" s="352" t="s">
        <v>21</v>
      </c>
      <c r="Z179" s="5" t="s">
        <v>22</v>
      </c>
    </row>
    <row r="180" spans="1:26" x14ac:dyDescent="0.2">
      <c r="A180" s="1108"/>
      <c r="B180" s="330">
        <f>南八幡!B180</f>
        <v>45904</v>
      </c>
      <c r="C180" s="434" t="str">
        <f t="shared" si="35"/>
        <v>(木)</v>
      </c>
      <c r="D180" s="560" t="s">
        <v>406</v>
      </c>
      <c r="E180" s="503">
        <v>7</v>
      </c>
      <c r="F180" s="504">
        <v>25.7</v>
      </c>
      <c r="G180" s="11">
        <v>28</v>
      </c>
      <c r="H180" s="221">
        <v>28.1</v>
      </c>
      <c r="I180" s="12">
        <v>16.899999999999999</v>
      </c>
      <c r="J180" s="219">
        <v>10.199999999999999</v>
      </c>
      <c r="K180" s="11">
        <v>8</v>
      </c>
      <c r="L180" s="219">
        <v>7.5</v>
      </c>
      <c r="M180" s="12">
        <v>37.4</v>
      </c>
      <c r="N180" s="221">
        <v>39.700000000000003</v>
      </c>
      <c r="O180" s="220">
        <v>83.1</v>
      </c>
      <c r="P180" s="220">
        <v>115.1</v>
      </c>
      <c r="Q180" s="561">
        <v>39</v>
      </c>
      <c r="R180" s="507">
        <v>246</v>
      </c>
      <c r="S180" s="562">
        <v>0.26</v>
      </c>
      <c r="T180" s="505">
        <v>3.27</v>
      </c>
      <c r="U180" s="593">
        <v>7142</v>
      </c>
      <c r="V180" s="80"/>
      <c r="W180" s="2" t="s">
        <v>182</v>
      </c>
      <c r="X180" s="398" t="s">
        <v>11</v>
      </c>
      <c r="Y180" s="353">
        <v>28</v>
      </c>
      <c r="Z180" s="218">
        <v>28.1</v>
      </c>
    </row>
    <row r="181" spans="1:26" x14ac:dyDescent="0.2">
      <c r="A181" s="1108"/>
      <c r="B181" s="330">
        <f>南八幡!B181</f>
        <v>45905</v>
      </c>
      <c r="C181" s="434" t="str">
        <f t="shared" si="35"/>
        <v>(金)</v>
      </c>
      <c r="D181" s="560" t="s">
        <v>404</v>
      </c>
      <c r="E181" s="503">
        <v>87</v>
      </c>
      <c r="F181" s="504">
        <v>25.1</v>
      </c>
      <c r="G181" s="11">
        <v>25.5</v>
      </c>
      <c r="H181" s="221">
        <v>25.3</v>
      </c>
      <c r="I181" s="12">
        <v>12.5</v>
      </c>
      <c r="J181" s="219">
        <v>4.5999999999999996</v>
      </c>
      <c r="K181" s="11">
        <v>7.4</v>
      </c>
      <c r="L181" s="219">
        <v>7.3</v>
      </c>
      <c r="M181" s="12">
        <v>26.5</v>
      </c>
      <c r="N181" s="221">
        <v>27.3</v>
      </c>
      <c r="O181" s="220">
        <v>54.2</v>
      </c>
      <c r="P181" s="220">
        <v>88</v>
      </c>
      <c r="Q181" s="561">
        <v>25.8</v>
      </c>
      <c r="R181" s="507">
        <v>202</v>
      </c>
      <c r="S181" s="562">
        <v>0.2</v>
      </c>
      <c r="T181" s="505"/>
      <c r="U181" s="593">
        <v>6689</v>
      </c>
      <c r="V181" s="80"/>
      <c r="W181" s="3" t="s">
        <v>183</v>
      </c>
      <c r="X181" s="921" t="s">
        <v>184</v>
      </c>
      <c r="Y181" s="354">
        <v>16.899999999999999</v>
      </c>
      <c r="Z181" s="219">
        <v>10.199999999999999</v>
      </c>
    </row>
    <row r="182" spans="1:26" x14ac:dyDescent="0.2">
      <c r="A182" s="1108"/>
      <c r="B182" s="330">
        <f>南八幡!B182</f>
        <v>45906</v>
      </c>
      <c r="C182" s="434" t="str">
        <f t="shared" si="35"/>
        <v>(土)</v>
      </c>
      <c r="D182" s="560" t="s">
        <v>405</v>
      </c>
      <c r="E182" s="503">
        <v>0</v>
      </c>
      <c r="F182" s="504">
        <v>26.8</v>
      </c>
      <c r="G182" s="11"/>
      <c r="H182" s="221">
        <v>26.1</v>
      </c>
      <c r="I182" s="12"/>
      <c r="J182" s="219">
        <v>5.0999999999999996</v>
      </c>
      <c r="K182" s="11"/>
      <c r="L182" s="219">
        <v>7.1</v>
      </c>
      <c r="M182" s="12"/>
      <c r="N182" s="221"/>
      <c r="O182" s="220"/>
      <c r="P182" s="220"/>
      <c r="Q182" s="561"/>
      <c r="R182" s="507"/>
      <c r="S182" s="562"/>
      <c r="T182" s="505"/>
      <c r="U182" s="593">
        <v>5791</v>
      </c>
      <c r="V182" s="80"/>
      <c r="W182" s="3" t="s">
        <v>12</v>
      </c>
      <c r="X182" s="921"/>
      <c r="Y182" s="354">
        <v>8</v>
      </c>
      <c r="Z182" s="219">
        <v>7.5</v>
      </c>
    </row>
    <row r="183" spans="1:26" x14ac:dyDescent="0.2">
      <c r="A183" s="1108"/>
      <c r="B183" s="330">
        <f>南八幡!B183</f>
        <v>45907</v>
      </c>
      <c r="C183" s="434" t="str">
        <f t="shared" si="35"/>
        <v>(日)</v>
      </c>
      <c r="D183" s="560" t="s">
        <v>405</v>
      </c>
      <c r="E183" s="503">
        <v>0</v>
      </c>
      <c r="F183" s="504">
        <v>29.7</v>
      </c>
      <c r="G183" s="11"/>
      <c r="H183" s="221">
        <v>26.8</v>
      </c>
      <c r="I183" s="12"/>
      <c r="J183" s="219">
        <v>5.8</v>
      </c>
      <c r="K183" s="11"/>
      <c r="L183" s="219">
        <v>7.5</v>
      </c>
      <c r="M183" s="12"/>
      <c r="N183" s="221"/>
      <c r="O183" s="220"/>
      <c r="P183" s="220"/>
      <c r="Q183" s="561"/>
      <c r="R183" s="507"/>
      <c r="S183" s="562"/>
      <c r="T183" s="505"/>
      <c r="U183" s="593">
        <v>1826</v>
      </c>
      <c r="V183" s="80"/>
      <c r="W183" s="3" t="s">
        <v>185</v>
      </c>
      <c r="X183" s="921" t="s">
        <v>13</v>
      </c>
      <c r="Y183" s="354">
        <v>37.4</v>
      </c>
      <c r="Z183" s="219">
        <v>39.700000000000003</v>
      </c>
    </row>
    <row r="184" spans="1:26" x14ac:dyDescent="0.2">
      <c r="A184" s="1108"/>
      <c r="B184" s="330">
        <f>南八幡!B184</f>
        <v>45908</v>
      </c>
      <c r="C184" s="434" t="str">
        <f t="shared" si="35"/>
        <v>(月)</v>
      </c>
      <c r="D184" s="560" t="s">
        <v>405</v>
      </c>
      <c r="E184" s="503">
        <v>0</v>
      </c>
      <c r="F184" s="504">
        <v>29.7</v>
      </c>
      <c r="G184" s="11">
        <v>26</v>
      </c>
      <c r="H184" s="221">
        <v>25.7</v>
      </c>
      <c r="I184" s="12">
        <v>6.7</v>
      </c>
      <c r="J184" s="219">
        <v>4.4000000000000004</v>
      </c>
      <c r="K184" s="11">
        <v>7.5</v>
      </c>
      <c r="L184" s="219">
        <v>7.6</v>
      </c>
      <c r="M184" s="12">
        <v>36.6</v>
      </c>
      <c r="N184" s="221">
        <v>36.700000000000003</v>
      </c>
      <c r="O184" s="220">
        <v>84.5</v>
      </c>
      <c r="P184" s="220">
        <v>117.5</v>
      </c>
      <c r="Q184" s="561">
        <v>38.4</v>
      </c>
      <c r="R184" s="507">
        <v>275</v>
      </c>
      <c r="S184" s="562">
        <v>0.36</v>
      </c>
      <c r="T184" s="505"/>
      <c r="U184" s="593">
        <v>1154</v>
      </c>
      <c r="V184" s="80"/>
      <c r="W184" s="3" t="s">
        <v>186</v>
      </c>
      <c r="X184" s="921" t="s">
        <v>311</v>
      </c>
      <c r="Y184" s="355">
        <v>90.1</v>
      </c>
      <c r="Z184" s="220">
        <v>83.1</v>
      </c>
    </row>
    <row r="185" spans="1:26" x14ac:dyDescent="0.2">
      <c r="A185" s="1108"/>
      <c r="B185" s="330">
        <f>南八幡!B185</f>
        <v>45909</v>
      </c>
      <c r="C185" s="434" t="str">
        <f t="shared" si="35"/>
        <v>(火)</v>
      </c>
      <c r="D185" s="560" t="s">
        <v>405</v>
      </c>
      <c r="E185" s="503">
        <v>0</v>
      </c>
      <c r="F185" s="504">
        <v>29.5</v>
      </c>
      <c r="G185" s="11">
        <v>26.9</v>
      </c>
      <c r="H185" s="221">
        <v>26.8</v>
      </c>
      <c r="I185" s="12">
        <v>5.0999999999999996</v>
      </c>
      <c r="J185" s="219">
        <v>5.4</v>
      </c>
      <c r="K185" s="11">
        <v>7.7</v>
      </c>
      <c r="L185" s="219">
        <v>7.7</v>
      </c>
      <c r="M185" s="12">
        <v>39.799999999999997</v>
      </c>
      <c r="N185" s="221">
        <v>39.299999999999997</v>
      </c>
      <c r="O185" s="220">
        <v>90</v>
      </c>
      <c r="P185" s="220">
        <v>126.7</v>
      </c>
      <c r="Q185" s="561">
        <v>37</v>
      </c>
      <c r="R185" s="507">
        <v>256</v>
      </c>
      <c r="S185" s="562">
        <v>0.38</v>
      </c>
      <c r="T185" s="505"/>
      <c r="U185" s="593">
        <v>1126</v>
      </c>
      <c r="V185" s="80"/>
      <c r="W185" s="3" t="s">
        <v>187</v>
      </c>
      <c r="X185" s="921" t="s">
        <v>311</v>
      </c>
      <c r="Y185" s="355">
        <v>118.1</v>
      </c>
      <c r="Z185" s="220">
        <v>115.1</v>
      </c>
    </row>
    <row r="186" spans="1:26" x14ac:dyDescent="0.2">
      <c r="A186" s="1108"/>
      <c r="B186" s="330">
        <f>南八幡!B186</f>
        <v>45910</v>
      </c>
      <c r="C186" s="434" t="str">
        <f t="shared" si="35"/>
        <v>(水)</v>
      </c>
      <c r="D186" s="560" t="s">
        <v>405</v>
      </c>
      <c r="E186" s="503">
        <v>0</v>
      </c>
      <c r="F186" s="504">
        <v>31.4</v>
      </c>
      <c r="G186" s="11">
        <v>26.5</v>
      </c>
      <c r="H186" s="221">
        <v>26.2</v>
      </c>
      <c r="I186" s="12">
        <v>4.3</v>
      </c>
      <c r="J186" s="219">
        <v>4.5999999999999996</v>
      </c>
      <c r="K186" s="11">
        <v>7.7</v>
      </c>
      <c r="L186" s="219">
        <v>7.7</v>
      </c>
      <c r="M186" s="12">
        <v>41.4</v>
      </c>
      <c r="N186" s="221">
        <v>41.6</v>
      </c>
      <c r="O186" s="220">
        <v>98.7</v>
      </c>
      <c r="P186" s="220">
        <v>126.9</v>
      </c>
      <c r="Q186" s="561">
        <v>39.200000000000003</v>
      </c>
      <c r="R186" s="507">
        <v>297</v>
      </c>
      <c r="S186" s="562">
        <v>0.31</v>
      </c>
      <c r="T186" s="505"/>
      <c r="U186" s="593">
        <v>1118</v>
      </c>
      <c r="V186" s="80"/>
      <c r="W186" s="3" t="s">
        <v>188</v>
      </c>
      <c r="X186" s="921" t="s">
        <v>311</v>
      </c>
      <c r="Y186" s="355">
        <v>80.8</v>
      </c>
      <c r="Z186" s="220">
        <v>75.599999999999994</v>
      </c>
    </row>
    <row r="187" spans="1:26" x14ac:dyDescent="0.2">
      <c r="A187" s="1108"/>
      <c r="B187" s="330">
        <f>南八幡!B187</f>
        <v>45911</v>
      </c>
      <c r="C187" s="434" t="str">
        <f t="shared" si="35"/>
        <v>(木)</v>
      </c>
      <c r="D187" s="560" t="s">
        <v>405</v>
      </c>
      <c r="E187" s="503">
        <v>5.5</v>
      </c>
      <c r="F187" s="504">
        <v>29.5</v>
      </c>
      <c r="G187" s="11">
        <v>25.8</v>
      </c>
      <c r="H187" s="221">
        <v>25.3</v>
      </c>
      <c r="I187" s="12">
        <v>9.1</v>
      </c>
      <c r="J187" s="219">
        <v>4.2</v>
      </c>
      <c r="K187" s="11">
        <v>7.6</v>
      </c>
      <c r="L187" s="219">
        <v>7.6</v>
      </c>
      <c r="M187" s="12">
        <v>34.700000000000003</v>
      </c>
      <c r="N187" s="221">
        <v>34.4</v>
      </c>
      <c r="O187" s="220">
        <v>85.1</v>
      </c>
      <c r="P187" s="220">
        <v>118.1</v>
      </c>
      <c r="Q187" s="561">
        <v>33.1</v>
      </c>
      <c r="R187" s="507">
        <v>304</v>
      </c>
      <c r="S187" s="562">
        <v>0.33</v>
      </c>
      <c r="T187" s="505">
        <v>3.55</v>
      </c>
      <c r="U187" s="593">
        <v>1702</v>
      </c>
      <c r="V187" s="80"/>
      <c r="W187" s="3" t="s">
        <v>189</v>
      </c>
      <c r="X187" s="921" t="s">
        <v>311</v>
      </c>
      <c r="Y187" s="355">
        <v>37.299999999999997</v>
      </c>
      <c r="Z187" s="220">
        <v>39.5</v>
      </c>
    </row>
    <row r="188" spans="1:26" x14ac:dyDescent="0.2">
      <c r="A188" s="1108"/>
      <c r="B188" s="330">
        <f>南八幡!B188</f>
        <v>45912</v>
      </c>
      <c r="C188" s="434" t="str">
        <f t="shared" si="35"/>
        <v>(金)</v>
      </c>
      <c r="D188" s="560" t="s">
        <v>406</v>
      </c>
      <c r="E188" s="503">
        <v>21</v>
      </c>
      <c r="F188" s="504">
        <v>25.4</v>
      </c>
      <c r="G188" s="11">
        <v>24.6</v>
      </c>
      <c r="H188" s="221">
        <v>24.5</v>
      </c>
      <c r="I188" s="12">
        <v>11.2</v>
      </c>
      <c r="J188" s="219">
        <v>6.1</v>
      </c>
      <c r="K188" s="11">
        <v>7.2</v>
      </c>
      <c r="L188" s="219">
        <v>7.2</v>
      </c>
      <c r="M188" s="12">
        <v>21.9</v>
      </c>
      <c r="N188" s="221">
        <v>21.8</v>
      </c>
      <c r="O188" s="220">
        <v>46.5</v>
      </c>
      <c r="P188" s="220">
        <v>75</v>
      </c>
      <c r="Q188" s="561">
        <v>20.7</v>
      </c>
      <c r="R188" s="507">
        <v>191</v>
      </c>
      <c r="S188" s="562">
        <v>0.39</v>
      </c>
      <c r="T188" s="505"/>
      <c r="U188" s="593">
        <v>3483</v>
      </c>
      <c r="V188" s="80"/>
      <c r="W188" s="3" t="s">
        <v>190</v>
      </c>
      <c r="X188" s="921" t="s">
        <v>311</v>
      </c>
      <c r="Y188" s="137">
        <v>34.9</v>
      </c>
      <c r="Z188" s="221">
        <v>39</v>
      </c>
    </row>
    <row r="189" spans="1:26" x14ac:dyDescent="0.2">
      <c r="A189" s="1108"/>
      <c r="B189" s="330">
        <f>南八幡!B189</f>
        <v>45913</v>
      </c>
      <c r="C189" s="434" t="str">
        <f t="shared" si="35"/>
        <v>(土)</v>
      </c>
      <c r="D189" s="560" t="s">
        <v>406</v>
      </c>
      <c r="E189" s="503">
        <v>12.5</v>
      </c>
      <c r="F189" s="504">
        <v>26.7</v>
      </c>
      <c r="G189" s="11"/>
      <c r="H189" s="221">
        <v>25.5</v>
      </c>
      <c r="I189" s="12"/>
      <c r="J189" s="219">
        <v>5.5</v>
      </c>
      <c r="K189" s="11"/>
      <c r="L189" s="219">
        <v>7.4</v>
      </c>
      <c r="M189" s="12"/>
      <c r="N189" s="221"/>
      <c r="O189" s="220"/>
      <c r="P189" s="220"/>
      <c r="Q189" s="561"/>
      <c r="R189" s="507"/>
      <c r="S189" s="562"/>
      <c r="T189" s="505"/>
      <c r="U189" s="593">
        <v>2293</v>
      </c>
      <c r="V189" s="80"/>
      <c r="W189" s="3" t="s">
        <v>191</v>
      </c>
      <c r="X189" s="921" t="s">
        <v>311</v>
      </c>
      <c r="Y189" s="139">
        <v>274</v>
      </c>
      <c r="Z189" s="222">
        <v>246</v>
      </c>
    </row>
    <row r="190" spans="1:26" x14ac:dyDescent="0.2">
      <c r="A190" s="1108"/>
      <c r="B190" s="330">
        <f>南八幡!B190</f>
        <v>45914</v>
      </c>
      <c r="C190" s="434" t="str">
        <f t="shared" si="35"/>
        <v>(日)</v>
      </c>
      <c r="D190" s="560" t="s">
        <v>405</v>
      </c>
      <c r="E190" s="503">
        <v>0</v>
      </c>
      <c r="F190" s="504">
        <v>30.5</v>
      </c>
      <c r="G190" s="11"/>
      <c r="H190" s="221">
        <v>26</v>
      </c>
      <c r="I190" s="12"/>
      <c r="J190" s="219">
        <v>5.2</v>
      </c>
      <c r="K190" s="11"/>
      <c r="L190" s="219">
        <v>7.6</v>
      </c>
      <c r="M190" s="12"/>
      <c r="N190" s="221"/>
      <c r="O190" s="220"/>
      <c r="P190" s="220"/>
      <c r="Q190" s="561"/>
      <c r="R190" s="507"/>
      <c r="S190" s="562"/>
      <c r="T190" s="505"/>
      <c r="U190" s="593">
        <v>1127</v>
      </c>
      <c r="V190" s="80"/>
      <c r="W190" s="3" t="s">
        <v>192</v>
      </c>
      <c r="X190" s="921" t="s">
        <v>311</v>
      </c>
      <c r="Y190" s="138">
        <v>0.46</v>
      </c>
      <c r="Z190" s="223">
        <v>0.26</v>
      </c>
    </row>
    <row r="191" spans="1:26" x14ac:dyDescent="0.2">
      <c r="A191" s="1108"/>
      <c r="B191" s="330">
        <f>南八幡!B191</f>
        <v>45915</v>
      </c>
      <c r="C191" s="434" t="str">
        <f t="shared" si="35"/>
        <v>(月)</v>
      </c>
      <c r="D191" s="560" t="s">
        <v>406</v>
      </c>
      <c r="E191" s="503">
        <v>0</v>
      </c>
      <c r="F191" s="504">
        <v>27.5</v>
      </c>
      <c r="G191" s="11"/>
      <c r="H191" s="221">
        <v>26.5</v>
      </c>
      <c r="I191" s="12"/>
      <c r="J191" s="219">
        <v>4.5</v>
      </c>
      <c r="K191" s="11"/>
      <c r="L191" s="219">
        <v>7.7</v>
      </c>
      <c r="M191" s="12"/>
      <c r="N191" s="221"/>
      <c r="O191" s="220"/>
      <c r="P191" s="220"/>
      <c r="Q191" s="561"/>
      <c r="R191" s="507"/>
      <c r="S191" s="562"/>
      <c r="T191" s="505"/>
      <c r="U191" s="593">
        <v>1118</v>
      </c>
      <c r="V191" s="80"/>
      <c r="W191" s="3" t="s">
        <v>14</v>
      </c>
      <c r="X191" s="921" t="s">
        <v>311</v>
      </c>
      <c r="Y191" s="136">
        <v>4.8</v>
      </c>
      <c r="Z191" s="224">
        <v>4.2</v>
      </c>
    </row>
    <row r="192" spans="1:26" x14ac:dyDescent="0.2">
      <c r="A192" s="1108"/>
      <c r="B192" s="330">
        <f>南八幡!B192</f>
        <v>45916</v>
      </c>
      <c r="C192" s="434" t="str">
        <f t="shared" si="35"/>
        <v>(火)</v>
      </c>
      <c r="D192" s="560" t="s">
        <v>406</v>
      </c>
      <c r="E192" s="503">
        <v>0</v>
      </c>
      <c r="F192" s="504">
        <v>29.5</v>
      </c>
      <c r="G192" s="11">
        <v>25</v>
      </c>
      <c r="H192" s="221">
        <v>24.9</v>
      </c>
      <c r="I192" s="12">
        <v>5.7</v>
      </c>
      <c r="J192" s="219">
        <v>3.4</v>
      </c>
      <c r="K192" s="11">
        <v>7.7</v>
      </c>
      <c r="L192" s="219">
        <v>7.6</v>
      </c>
      <c r="M192" s="12">
        <v>38.700000000000003</v>
      </c>
      <c r="N192" s="221">
        <v>40.4</v>
      </c>
      <c r="O192" s="220">
        <v>94.1</v>
      </c>
      <c r="P192" s="220">
        <v>128.5</v>
      </c>
      <c r="Q192" s="561">
        <v>34.200000000000003</v>
      </c>
      <c r="R192" s="507">
        <v>285</v>
      </c>
      <c r="S192" s="562">
        <v>0.34</v>
      </c>
      <c r="T192" s="505"/>
      <c r="U192" s="593">
        <v>1138</v>
      </c>
      <c r="V192" s="80"/>
      <c r="W192" s="3" t="s">
        <v>15</v>
      </c>
      <c r="X192" s="921" t="s">
        <v>311</v>
      </c>
      <c r="Y192" s="136">
        <v>1.7</v>
      </c>
      <c r="Z192" s="224">
        <v>0.9</v>
      </c>
    </row>
    <row r="193" spans="1:26" x14ac:dyDescent="0.2">
      <c r="A193" s="1108"/>
      <c r="B193" s="330">
        <f>南八幡!B193</f>
        <v>45917</v>
      </c>
      <c r="C193" s="434" t="str">
        <f t="shared" si="35"/>
        <v>(水)</v>
      </c>
      <c r="D193" s="560" t="s">
        <v>405</v>
      </c>
      <c r="E193" s="503">
        <v>0</v>
      </c>
      <c r="F193" s="504">
        <v>29.7</v>
      </c>
      <c r="G193" s="11">
        <v>25.6</v>
      </c>
      <c r="H193" s="221">
        <v>25.5</v>
      </c>
      <c r="I193" s="12">
        <v>8.8000000000000007</v>
      </c>
      <c r="J193" s="219">
        <v>3.6</v>
      </c>
      <c r="K193" s="11">
        <v>7.8</v>
      </c>
      <c r="L193" s="219">
        <v>7.8</v>
      </c>
      <c r="M193" s="12">
        <v>40.700000000000003</v>
      </c>
      <c r="N193" s="221">
        <v>40.700000000000003</v>
      </c>
      <c r="O193" s="220">
        <v>98.8</v>
      </c>
      <c r="P193" s="220">
        <v>133.30000000000001</v>
      </c>
      <c r="Q193" s="561">
        <v>36.700000000000003</v>
      </c>
      <c r="R193" s="507">
        <v>269</v>
      </c>
      <c r="S193" s="562">
        <v>0.28999999999999998</v>
      </c>
      <c r="T193" s="505"/>
      <c r="U193" s="593">
        <v>2034</v>
      </c>
      <c r="V193" s="80"/>
      <c r="W193" s="3" t="s">
        <v>193</v>
      </c>
      <c r="X193" s="921" t="s">
        <v>311</v>
      </c>
      <c r="Y193" s="136">
        <v>8.5</v>
      </c>
      <c r="Z193" s="224">
        <v>7.5</v>
      </c>
    </row>
    <row r="194" spans="1:26" x14ac:dyDescent="0.2">
      <c r="A194" s="1108"/>
      <c r="B194" s="330">
        <f>南八幡!B194</f>
        <v>45918</v>
      </c>
      <c r="C194" s="434" t="str">
        <f t="shared" si="35"/>
        <v>(木)</v>
      </c>
      <c r="D194" s="560" t="s">
        <v>405</v>
      </c>
      <c r="E194" s="503">
        <v>4</v>
      </c>
      <c r="F194" s="504">
        <v>31.3</v>
      </c>
      <c r="G194" s="11">
        <v>26.7</v>
      </c>
      <c r="H194" s="221">
        <v>26.5</v>
      </c>
      <c r="I194" s="12">
        <v>5.4</v>
      </c>
      <c r="J194" s="219">
        <v>4.3</v>
      </c>
      <c r="K194" s="11">
        <v>7.8</v>
      </c>
      <c r="L194" s="219">
        <v>7.9</v>
      </c>
      <c r="M194" s="12">
        <v>43.3</v>
      </c>
      <c r="N194" s="221">
        <v>42.5</v>
      </c>
      <c r="O194" s="220">
        <v>99.1</v>
      </c>
      <c r="P194" s="220">
        <v>134.69999999999999</v>
      </c>
      <c r="Q194" s="561">
        <v>38.6</v>
      </c>
      <c r="R194" s="507">
        <v>313</v>
      </c>
      <c r="S194" s="562">
        <v>0.28999999999999998</v>
      </c>
      <c r="T194" s="505">
        <v>3.86</v>
      </c>
      <c r="U194" s="593">
        <v>1856</v>
      </c>
      <c r="V194" s="80"/>
      <c r="W194" s="3" t="s">
        <v>194</v>
      </c>
      <c r="X194" s="921" t="s">
        <v>311</v>
      </c>
      <c r="Y194" s="301">
        <v>0</v>
      </c>
      <c r="Z194" s="302">
        <v>0</v>
      </c>
    </row>
    <row r="195" spans="1:26" x14ac:dyDescent="0.2">
      <c r="A195" s="1108"/>
      <c r="B195" s="330">
        <f>南八幡!B195</f>
        <v>45919</v>
      </c>
      <c r="C195" s="434" t="str">
        <f t="shared" si="35"/>
        <v>(金)</v>
      </c>
      <c r="D195" s="560" t="s">
        <v>406</v>
      </c>
      <c r="E195" s="503">
        <v>29</v>
      </c>
      <c r="F195" s="504">
        <v>21.6</v>
      </c>
      <c r="G195" s="11">
        <v>23.4</v>
      </c>
      <c r="H195" s="221">
        <v>23.3</v>
      </c>
      <c r="I195" s="12">
        <v>20.6</v>
      </c>
      <c r="J195" s="219">
        <v>2.2999999999999998</v>
      </c>
      <c r="K195" s="11">
        <v>7.3</v>
      </c>
      <c r="L195" s="219">
        <v>7.2</v>
      </c>
      <c r="M195" s="12">
        <v>21</v>
      </c>
      <c r="N195" s="221">
        <v>23.3</v>
      </c>
      <c r="O195" s="220">
        <v>46.2</v>
      </c>
      <c r="P195" s="220">
        <v>80</v>
      </c>
      <c r="Q195" s="561">
        <v>27.8</v>
      </c>
      <c r="R195" s="507">
        <v>184</v>
      </c>
      <c r="S195" s="562">
        <v>0.13</v>
      </c>
      <c r="T195" s="505"/>
      <c r="U195" s="593">
        <v>5166</v>
      </c>
      <c r="V195" s="80"/>
      <c r="W195" s="3" t="s">
        <v>278</v>
      </c>
      <c r="X195" s="921" t="s">
        <v>311</v>
      </c>
      <c r="Y195" s="138">
        <v>2.82</v>
      </c>
      <c r="Z195" s="225">
        <v>2.63</v>
      </c>
    </row>
    <row r="196" spans="1:26" x14ac:dyDescent="0.2">
      <c r="A196" s="1108"/>
      <c r="B196" s="330">
        <f>南八幡!B196</f>
        <v>45920</v>
      </c>
      <c r="C196" s="434" t="str">
        <f t="shared" si="35"/>
        <v>(土)</v>
      </c>
      <c r="D196" s="560" t="s">
        <v>406</v>
      </c>
      <c r="E196" s="503">
        <v>1.5</v>
      </c>
      <c r="F196" s="504">
        <v>24.4</v>
      </c>
      <c r="G196" s="11"/>
      <c r="H196" s="221">
        <v>24.3</v>
      </c>
      <c r="I196" s="12"/>
      <c r="J196" s="219">
        <v>3.1</v>
      </c>
      <c r="K196" s="11"/>
      <c r="L196" s="219">
        <v>7.5</v>
      </c>
      <c r="M196" s="12"/>
      <c r="N196" s="221"/>
      <c r="O196" s="220"/>
      <c r="P196" s="220"/>
      <c r="Q196" s="561"/>
      <c r="R196" s="507"/>
      <c r="S196" s="562"/>
      <c r="T196" s="505"/>
      <c r="U196" s="593">
        <v>1782</v>
      </c>
      <c r="V196" s="80"/>
      <c r="W196" s="3" t="s">
        <v>195</v>
      </c>
      <c r="X196" s="921" t="s">
        <v>311</v>
      </c>
      <c r="Y196" s="138">
        <v>3.58</v>
      </c>
      <c r="Z196" s="225">
        <v>3.27</v>
      </c>
    </row>
    <row r="197" spans="1:26" x14ac:dyDescent="0.2">
      <c r="A197" s="1108"/>
      <c r="B197" s="330">
        <f>南八幡!B197</f>
        <v>45921</v>
      </c>
      <c r="C197" s="434" t="str">
        <f t="shared" si="35"/>
        <v>(日)</v>
      </c>
      <c r="D197" s="560" t="s">
        <v>406</v>
      </c>
      <c r="E197" s="503">
        <v>0</v>
      </c>
      <c r="F197" s="504">
        <v>26.2</v>
      </c>
      <c r="G197" s="11"/>
      <c r="H197" s="221">
        <v>25</v>
      </c>
      <c r="I197" s="12"/>
      <c r="J197" s="219">
        <v>2.8</v>
      </c>
      <c r="K197" s="11"/>
      <c r="L197" s="219">
        <v>7.7</v>
      </c>
      <c r="M197" s="12"/>
      <c r="N197" s="221"/>
      <c r="O197" s="220"/>
      <c r="P197" s="220"/>
      <c r="Q197" s="561"/>
      <c r="R197" s="507"/>
      <c r="S197" s="562"/>
      <c r="T197" s="505"/>
      <c r="U197" s="593">
        <v>1098</v>
      </c>
      <c r="V197" s="80"/>
      <c r="W197" s="3" t="s">
        <v>196</v>
      </c>
      <c r="X197" s="921" t="s">
        <v>311</v>
      </c>
      <c r="Y197" s="138">
        <v>0.16300000000000001</v>
      </c>
      <c r="Z197" s="225">
        <v>0.152</v>
      </c>
    </row>
    <row r="198" spans="1:26" x14ac:dyDescent="0.2">
      <c r="A198" s="1108"/>
      <c r="B198" s="330">
        <f>南八幡!B198</f>
        <v>45922</v>
      </c>
      <c r="C198" s="434" t="str">
        <f t="shared" si="35"/>
        <v>(月)</v>
      </c>
      <c r="D198" s="560" t="s">
        <v>405</v>
      </c>
      <c r="E198" s="503">
        <v>0.5</v>
      </c>
      <c r="F198" s="504">
        <v>23</v>
      </c>
      <c r="G198" s="11">
        <v>23.7</v>
      </c>
      <c r="H198" s="221">
        <v>23.5</v>
      </c>
      <c r="I198" s="12">
        <v>4.8</v>
      </c>
      <c r="J198" s="219">
        <v>3.5</v>
      </c>
      <c r="K198" s="11">
        <v>7.6</v>
      </c>
      <c r="L198" s="219">
        <v>7.7</v>
      </c>
      <c r="M198" s="12">
        <v>32.799999999999997</v>
      </c>
      <c r="N198" s="221">
        <v>31.8</v>
      </c>
      <c r="O198" s="220">
        <v>91</v>
      </c>
      <c r="P198" s="220">
        <v>120.9</v>
      </c>
      <c r="Q198" s="561">
        <v>23.6</v>
      </c>
      <c r="R198" s="507">
        <v>276</v>
      </c>
      <c r="S198" s="562">
        <v>0.44</v>
      </c>
      <c r="T198" s="505"/>
      <c r="U198" s="593">
        <v>1111</v>
      </c>
      <c r="V198" s="80"/>
      <c r="W198" s="3" t="s">
        <v>197</v>
      </c>
      <c r="X198" s="921" t="s">
        <v>311</v>
      </c>
      <c r="Y198" s="136">
        <v>20.8</v>
      </c>
      <c r="Z198" s="224">
        <v>23.5</v>
      </c>
    </row>
    <row r="199" spans="1:26" x14ac:dyDescent="0.2">
      <c r="A199" s="1108"/>
      <c r="B199" s="330">
        <f>南八幡!B199</f>
        <v>45923</v>
      </c>
      <c r="C199" s="434" t="str">
        <f t="shared" si="35"/>
        <v>(火)</v>
      </c>
      <c r="D199" s="560" t="s">
        <v>405</v>
      </c>
      <c r="E199" s="503">
        <v>0</v>
      </c>
      <c r="F199" s="504">
        <v>23.2</v>
      </c>
      <c r="G199" s="11"/>
      <c r="H199" s="221">
        <v>23</v>
      </c>
      <c r="I199" s="12"/>
      <c r="J199" s="219">
        <v>3</v>
      </c>
      <c r="K199" s="11"/>
      <c r="L199" s="219">
        <v>7.8</v>
      </c>
      <c r="M199" s="12"/>
      <c r="N199" s="221"/>
      <c r="O199" s="220"/>
      <c r="P199" s="220"/>
      <c r="Q199" s="561"/>
      <c r="R199" s="507"/>
      <c r="S199" s="562"/>
      <c r="T199" s="505"/>
      <c r="U199" s="593">
        <v>1859</v>
      </c>
      <c r="V199" s="80"/>
      <c r="W199" s="3" t="s">
        <v>17</v>
      </c>
      <c r="X199" s="921" t="s">
        <v>311</v>
      </c>
      <c r="Y199" s="136">
        <v>29.2</v>
      </c>
      <c r="Z199" s="224">
        <v>23.5</v>
      </c>
    </row>
    <row r="200" spans="1:26" x14ac:dyDescent="0.2">
      <c r="A200" s="1108"/>
      <c r="B200" s="330">
        <f>南八幡!B200</f>
        <v>45924</v>
      </c>
      <c r="C200" s="434" t="str">
        <f t="shared" si="35"/>
        <v>(水)</v>
      </c>
      <c r="D200" s="560" t="s">
        <v>405</v>
      </c>
      <c r="E200" s="503">
        <v>0</v>
      </c>
      <c r="F200" s="504">
        <v>23.7</v>
      </c>
      <c r="G200" s="11">
        <v>21.2</v>
      </c>
      <c r="H200" s="221">
        <v>21</v>
      </c>
      <c r="I200" s="12">
        <v>6.1</v>
      </c>
      <c r="J200" s="219">
        <v>4</v>
      </c>
      <c r="K200" s="11">
        <v>7.9</v>
      </c>
      <c r="L200" s="219">
        <v>7.8</v>
      </c>
      <c r="M200" s="12">
        <v>32.200000000000003</v>
      </c>
      <c r="N200" s="221">
        <v>32.799999999999997</v>
      </c>
      <c r="O200" s="220">
        <v>94</v>
      </c>
      <c r="P200" s="220">
        <v>131.5</v>
      </c>
      <c r="Q200" s="561">
        <v>27</v>
      </c>
      <c r="R200" s="507">
        <v>255</v>
      </c>
      <c r="S200" s="562">
        <v>0.28999999999999998</v>
      </c>
      <c r="T200" s="505"/>
      <c r="U200" s="593">
        <v>2799</v>
      </c>
      <c r="V200" s="80"/>
      <c r="W200" s="3" t="s">
        <v>198</v>
      </c>
      <c r="X200" s="921" t="s">
        <v>184</v>
      </c>
      <c r="Y200" s="274">
        <v>13</v>
      </c>
      <c r="Z200" s="286">
        <v>9</v>
      </c>
    </row>
    <row r="201" spans="1:26" x14ac:dyDescent="0.2">
      <c r="A201" s="1108"/>
      <c r="B201" s="330">
        <f>南八幡!B201</f>
        <v>45925</v>
      </c>
      <c r="C201" s="434" t="str">
        <f t="shared" si="35"/>
        <v>(木)</v>
      </c>
      <c r="D201" s="560" t="s">
        <v>405</v>
      </c>
      <c r="E201" s="503">
        <v>0</v>
      </c>
      <c r="F201" s="504">
        <v>25.4</v>
      </c>
      <c r="G201" s="11">
        <v>21.3</v>
      </c>
      <c r="H201" s="221">
        <v>21</v>
      </c>
      <c r="I201" s="12">
        <v>2.9</v>
      </c>
      <c r="J201" s="219">
        <v>3.3</v>
      </c>
      <c r="K201" s="11">
        <v>7.9</v>
      </c>
      <c r="L201" s="219">
        <v>7.9</v>
      </c>
      <c r="M201" s="12">
        <v>33.299999999999997</v>
      </c>
      <c r="N201" s="221">
        <v>33.5</v>
      </c>
      <c r="O201" s="220">
        <v>100.2</v>
      </c>
      <c r="P201" s="220">
        <v>131.69999999999999</v>
      </c>
      <c r="Q201" s="561">
        <v>30.3</v>
      </c>
      <c r="R201" s="507">
        <v>275</v>
      </c>
      <c r="S201" s="562">
        <v>0.32</v>
      </c>
      <c r="T201" s="505">
        <v>4</v>
      </c>
      <c r="U201" s="593">
        <v>1429</v>
      </c>
      <c r="V201" s="80"/>
      <c r="W201" s="3" t="s">
        <v>199</v>
      </c>
      <c r="X201" s="921" t="s">
        <v>311</v>
      </c>
      <c r="Y201" s="274">
        <v>14</v>
      </c>
      <c r="Z201" s="286">
        <v>13</v>
      </c>
    </row>
    <row r="202" spans="1:26" x14ac:dyDescent="0.2">
      <c r="A202" s="1108"/>
      <c r="B202" s="330">
        <f>南八幡!B202</f>
        <v>45926</v>
      </c>
      <c r="C202" s="434" t="str">
        <f t="shared" si="35"/>
        <v>(金)</v>
      </c>
      <c r="D202" s="560" t="s">
        <v>405</v>
      </c>
      <c r="E202" s="503">
        <v>0</v>
      </c>
      <c r="F202" s="504">
        <v>26.5</v>
      </c>
      <c r="G202" s="11">
        <v>22.2</v>
      </c>
      <c r="H202" s="221">
        <v>22</v>
      </c>
      <c r="I202" s="12">
        <v>18.8</v>
      </c>
      <c r="J202" s="219">
        <v>3.6</v>
      </c>
      <c r="K202" s="11">
        <v>7.9</v>
      </c>
      <c r="L202" s="219">
        <v>7.9</v>
      </c>
      <c r="M202" s="12">
        <v>34.5</v>
      </c>
      <c r="N202" s="221">
        <v>34</v>
      </c>
      <c r="O202" s="220">
        <v>98</v>
      </c>
      <c r="P202" s="220">
        <v>136.5</v>
      </c>
      <c r="Q202" s="561">
        <v>28.9</v>
      </c>
      <c r="R202" s="507">
        <v>266</v>
      </c>
      <c r="S202" s="562">
        <v>0.33</v>
      </c>
      <c r="T202" s="505"/>
      <c r="U202" s="593">
        <v>2595</v>
      </c>
      <c r="V202" s="80"/>
      <c r="W202" s="3"/>
      <c r="X202" s="921"/>
      <c r="Y202" s="288"/>
      <c r="Z202" s="287"/>
    </row>
    <row r="203" spans="1:26" x14ac:dyDescent="0.2">
      <c r="A203" s="1108"/>
      <c r="B203" s="330">
        <f>南八幡!B203</f>
        <v>45927</v>
      </c>
      <c r="C203" s="434" t="str">
        <f t="shared" si="35"/>
        <v>(土)</v>
      </c>
      <c r="D203" s="560" t="s">
        <v>406</v>
      </c>
      <c r="E203" s="503">
        <v>0</v>
      </c>
      <c r="F203" s="504">
        <v>23.7</v>
      </c>
      <c r="G203" s="11"/>
      <c r="H203" s="221">
        <v>24.2</v>
      </c>
      <c r="I203" s="12"/>
      <c r="J203" s="219">
        <v>3.9</v>
      </c>
      <c r="K203" s="11"/>
      <c r="L203" s="219">
        <v>7.9</v>
      </c>
      <c r="M203" s="12"/>
      <c r="N203" s="221"/>
      <c r="O203" s="220"/>
      <c r="P203" s="220"/>
      <c r="Q203" s="561"/>
      <c r="R203" s="507"/>
      <c r="S203" s="562"/>
      <c r="T203" s="505"/>
      <c r="U203" s="593">
        <v>2813</v>
      </c>
      <c r="V203" s="80"/>
      <c r="W203" s="3"/>
      <c r="X203" s="921"/>
      <c r="Y203" s="288"/>
      <c r="Z203" s="287"/>
    </row>
    <row r="204" spans="1:26" x14ac:dyDescent="0.2">
      <c r="A204" s="1108"/>
      <c r="B204" s="330">
        <f>南八幡!B204</f>
        <v>45928</v>
      </c>
      <c r="C204" s="434" t="str">
        <f t="shared" si="35"/>
        <v>(日)</v>
      </c>
      <c r="D204" s="560" t="s">
        <v>405</v>
      </c>
      <c r="E204" s="503">
        <v>0</v>
      </c>
      <c r="F204" s="504">
        <v>24.9</v>
      </c>
      <c r="G204" s="11"/>
      <c r="H204" s="221">
        <v>23.4</v>
      </c>
      <c r="I204" s="12"/>
      <c r="J204" s="219">
        <v>4.2</v>
      </c>
      <c r="K204" s="11"/>
      <c r="L204" s="219">
        <v>7.9</v>
      </c>
      <c r="M204" s="12"/>
      <c r="N204" s="221"/>
      <c r="O204" s="220"/>
      <c r="P204" s="220"/>
      <c r="Q204" s="561"/>
      <c r="R204" s="507"/>
      <c r="S204" s="562"/>
      <c r="T204" s="505"/>
      <c r="U204" s="593">
        <v>2562</v>
      </c>
      <c r="V204" s="80"/>
      <c r="W204" s="289"/>
      <c r="X204" s="346"/>
      <c r="Y204" s="291"/>
      <c r="Z204" s="290"/>
    </row>
    <row r="205" spans="1:26" x14ac:dyDescent="0.2">
      <c r="A205" s="1108"/>
      <c r="B205" s="330">
        <f>南八幡!B205</f>
        <v>45929</v>
      </c>
      <c r="C205" s="434" t="str">
        <f t="shared" si="35"/>
        <v>(月)</v>
      </c>
      <c r="D205" s="560" t="s">
        <v>405</v>
      </c>
      <c r="E205" s="503">
        <v>8</v>
      </c>
      <c r="F205" s="504">
        <v>28.3</v>
      </c>
      <c r="G205" s="11">
        <v>22.3</v>
      </c>
      <c r="H205" s="221">
        <v>22</v>
      </c>
      <c r="I205" s="12">
        <v>7.3</v>
      </c>
      <c r="J205" s="219">
        <v>6</v>
      </c>
      <c r="K205" s="11">
        <v>7.9</v>
      </c>
      <c r="L205" s="219">
        <v>7.8</v>
      </c>
      <c r="M205" s="12">
        <v>33.799999999999997</v>
      </c>
      <c r="N205" s="221">
        <v>33.9</v>
      </c>
      <c r="O205" s="220">
        <v>96.2</v>
      </c>
      <c r="P205" s="220">
        <v>130.9</v>
      </c>
      <c r="Q205" s="561">
        <v>27.5</v>
      </c>
      <c r="R205" s="507">
        <v>290</v>
      </c>
      <c r="S205" s="562">
        <v>0.34</v>
      </c>
      <c r="T205" s="505"/>
      <c r="U205" s="593">
        <v>3243</v>
      </c>
      <c r="V205" s="80"/>
      <c r="W205" s="9" t="s">
        <v>23</v>
      </c>
      <c r="X205" s="82" t="s">
        <v>24</v>
      </c>
      <c r="Y205" s="1" t="s">
        <v>24</v>
      </c>
      <c r="Z205" s="335" t="s">
        <v>24</v>
      </c>
    </row>
    <row r="206" spans="1:26" x14ac:dyDescent="0.2">
      <c r="A206" s="1108"/>
      <c r="B206" s="330">
        <f>南八幡!B206</f>
        <v>45930</v>
      </c>
      <c r="C206" s="434" t="str">
        <f t="shared" si="35"/>
        <v>(火)</v>
      </c>
      <c r="D206" s="563" t="s">
        <v>406</v>
      </c>
      <c r="E206" s="503">
        <v>0.5</v>
      </c>
      <c r="F206" s="504">
        <v>22.8</v>
      </c>
      <c r="G206" s="368">
        <v>22.3</v>
      </c>
      <c r="H206" s="565">
        <v>22.2</v>
      </c>
      <c r="I206" s="566">
        <v>14.6</v>
      </c>
      <c r="J206" s="298">
        <v>7.3</v>
      </c>
      <c r="K206" s="368">
        <v>7.4</v>
      </c>
      <c r="L206" s="298">
        <v>7.5</v>
      </c>
      <c r="M206" s="566">
        <v>21.9</v>
      </c>
      <c r="N206" s="565">
        <v>23.2</v>
      </c>
      <c r="O206" s="220">
        <v>62.3</v>
      </c>
      <c r="P206" s="220">
        <v>91.8</v>
      </c>
      <c r="Q206" s="561">
        <v>18.600000000000001</v>
      </c>
      <c r="R206" s="507">
        <v>194</v>
      </c>
      <c r="S206" s="562">
        <v>0.43</v>
      </c>
      <c r="T206" s="505"/>
      <c r="U206" s="593">
        <v>4596</v>
      </c>
      <c r="V206" s="80"/>
      <c r="W206" s="749" t="s">
        <v>301</v>
      </c>
      <c r="X206" s="750"/>
      <c r="Y206" s="750"/>
      <c r="Z206" s="751"/>
    </row>
    <row r="207" spans="1:26" s="1" customFormat="1" ht="13.5" customHeight="1" x14ac:dyDescent="0.2">
      <c r="A207" s="1108"/>
      <c r="B207" s="1051" t="s">
        <v>238</v>
      </c>
      <c r="C207" s="1051"/>
      <c r="D207" s="508"/>
      <c r="E207" s="493">
        <f>MAX(E177:E206)</f>
        <v>87</v>
      </c>
      <c r="F207" s="509">
        <f t="shared" ref="F207:U207" si="36">IF(COUNT(F177:F206)=0,"",MAX(F177:F206))</f>
        <v>32.200000000000003</v>
      </c>
      <c r="G207" s="10">
        <f t="shared" si="36"/>
        <v>28</v>
      </c>
      <c r="H207" s="218">
        <f t="shared" si="36"/>
        <v>28.2</v>
      </c>
      <c r="I207" s="495">
        <f t="shared" si="36"/>
        <v>20.6</v>
      </c>
      <c r="J207" s="496">
        <f t="shared" si="36"/>
        <v>10.199999999999999</v>
      </c>
      <c r="K207" s="10">
        <f t="shared" si="36"/>
        <v>8</v>
      </c>
      <c r="L207" s="218">
        <f t="shared" si="36"/>
        <v>7.9</v>
      </c>
      <c r="M207" s="495">
        <f t="shared" si="36"/>
        <v>43.3</v>
      </c>
      <c r="N207" s="496">
        <f t="shared" si="36"/>
        <v>42.5</v>
      </c>
      <c r="O207" s="575">
        <f t="shared" si="36"/>
        <v>100.2</v>
      </c>
      <c r="P207" s="575">
        <f t="shared" si="36"/>
        <v>136.5</v>
      </c>
      <c r="Q207" s="547">
        <f t="shared" si="36"/>
        <v>39.200000000000003</v>
      </c>
      <c r="R207" s="513">
        <f t="shared" si="36"/>
        <v>313</v>
      </c>
      <c r="S207" s="514">
        <f t="shared" si="36"/>
        <v>0.44</v>
      </c>
      <c r="T207" s="514">
        <f>IF(COUNT(T177:T206)=0,"",MAX(T177:T206))</f>
        <v>4</v>
      </c>
      <c r="U207" s="515">
        <f t="shared" si="36"/>
        <v>7142</v>
      </c>
      <c r="V207" s="80"/>
      <c r="W207" s="1115" t="s">
        <v>439</v>
      </c>
      <c r="X207" s="1116"/>
      <c r="Y207" s="1116"/>
      <c r="Z207" s="1117"/>
    </row>
    <row r="208" spans="1:26" s="1" customFormat="1" ht="13.5" customHeight="1" x14ac:dyDescent="0.2">
      <c r="A208" s="1108"/>
      <c r="B208" s="1052" t="s">
        <v>239</v>
      </c>
      <c r="C208" s="1052"/>
      <c r="D208" s="229"/>
      <c r="E208" s="230"/>
      <c r="F208" s="516">
        <f t="shared" ref="F208:S208" si="37">IF(COUNT(F177:F206)=0,"",MIN(F177:F206))</f>
        <v>21.6</v>
      </c>
      <c r="G208" s="11">
        <f t="shared" si="37"/>
        <v>21.2</v>
      </c>
      <c r="H208" s="219">
        <f t="shared" si="37"/>
        <v>21</v>
      </c>
      <c r="I208" s="12">
        <f t="shared" si="37"/>
        <v>2.9</v>
      </c>
      <c r="J208" s="240">
        <f t="shared" si="37"/>
        <v>2.2999999999999998</v>
      </c>
      <c r="K208" s="11">
        <f t="shared" si="37"/>
        <v>7.2</v>
      </c>
      <c r="L208" s="516">
        <f t="shared" si="37"/>
        <v>7.1</v>
      </c>
      <c r="M208" s="12">
        <f t="shared" si="37"/>
        <v>21</v>
      </c>
      <c r="N208" s="240">
        <f t="shared" si="37"/>
        <v>21.8</v>
      </c>
      <c r="O208" s="239">
        <f t="shared" si="37"/>
        <v>46.2</v>
      </c>
      <c r="P208" s="239">
        <f t="shared" si="37"/>
        <v>75</v>
      </c>
      <c r="Q208" s="519">
        <f t="shared" si="37"/>
        <v>18.600000000000001</v>
      </c>
      <c r="R208" s="520">
        <f t="shared" si="37"/>
        <v>184</v>
      </c>
      <c r="S208" s="521">
        <f t="shared" si="37"/>
        <v>0.13</v>
      </c>
      <c r="T208" s="521">
        <f t="shared" ref="T208" si="38">IF(COUNT(T177:T206)=0,"",MIN(T177:T206))</f>
        <v>3.27</v>
      </c>
      <c r="U208" s="522"/>
      <c r="V208" s="80"/>
      <c r="W208" s="1115"/>
      <c r="X208" s="1116"/>
      <c r="Y208" s="1116"/>
      <c r="Z208" s="1117"/>
    </row>
    <row r="209" spans="1:26" s="1" customFormat="1" ht="13.5" customHeight="1" x14ac:dyDescent="0.2">
      <c r="A209" s="1108"/>
      <c r="B209" s="1052" t="s">
        <v>240</v>
      </c>
      <c r="C209" s="1052"/>
      <c r="D209" s="229"/>
      <c r="E209" s="231"/>
      <c r="F209" s="523">
        <f t="shared" ref="F209:S209" si="39">IF(COUNT(F177:F206)=0,"",AVERAGE(F177:F206))</f>
        <v>27.233333333333334</v>
      </c>
      <c r="G209" s="11">
        <f t="shared" si="39"/>
        <v>25.024999999999999</v>
      </c>
      <c r="H209" s="516">
        <f t="shared" si="39"/>
        <v>24.943333333333335</v>
      </c>
      <c r="I209" s="12">
        <f t="shared" si="39"/>
        <v>9.3500000000000014</v>
      </c>
      <c r="J209" s="240">
        <f t="shared" si="39"/>
        <v>4.8533333333333326</v>
      </c>
      <c r="K209" s="11">
        <f t="shared" si="39"/>
        <v>7.705000000000001</v>
      </c>
      <c r="L209" s="516">
        <f t="shared" si="39"/>
        <v>7.6300000000000008</v>
      </c>
      <c r="M209" s="12">
        <f t="shared" si="39"/>
        <v>33.999999999999993</v>
      </c>
      <c r="N209" s="240">
        <f t="shared" si="39"/>
        <v>34.405000000000001</v>
      </c>
      <c r="O209" s="239">
        <f t="shared" si="39"/>
        <v>85.01</v>
      </c>
      <c r="P209" s="239">
        <f t="shared" si="39"/>
        <v>117.51000000000002</v>
      </c>
      <c r="Q209" s="519">
        <f t="shared" si="39"/>
        <v>30.73</v>
      </c>
      <c r="R209" s="524">
        <f t="shared" si="39"/>
        <v>259.39999999999998</v>
      </c>
      <c r="S209" s="521">
        <f t="shared" si="39"/>
        <v>0.30850000000000005</v>
      </c>
      <c r="T209" s="521">
        <f t="shared" ref="T209" si="40">IF(COUNT(T177:T206)=0,"",AVERAGE(T177:T206))</f>
        <v>3.67</v>
      </c>
      <c r="U209" s="522"/>
      <c r="V209" s="80"/>
      <c r="W209" s="752"/>
      <c r="X209" s="920"/>
      <c r="Y209" s="753"/>
      <c r="Z209" s="754"/>
    </row>
    <row r="210" spans="1:26" s="1" customFormat="1" ht="13.5" customHeight="1" x14ac:dyDescent="0.2">
      <c r="A210" s="1109"/>
      <c r="B210" s="1053" t="s">
        <v>241</v>
      </c>
      <c r="C210" s="1053"/>
      <c r="D210" s="525"/>
      <c r="E210" s="526">
        <f>SUM(E177:E206)</f>
        <v>176.5</v>
      </c>
      <c r="F210" s="232"/>
      <c r="G210" s="233"/>
      <c r="H210" s="527"/>
      <c r="I210" s="233"/>
      <c r="J210" s="527"/>
      <c r="K210" s="528"/>
      <c r="L210" s="529"/>
      <c r="M210" s="530"/>
      <c r="N210" s="531"/>
      <c r="O210" s="532"/>
      <c r="P210" s="572"/>
      <c r="Q210" s="534"/>
      <c r="R210" s="234"/>
      <c r="S210" s="235"/>
      <c r="T210" s="235"/>
      <c r="U210" s="762">
        <f>SUM(U177:U206)</f>
        <v>81941</v>
      </c>
      <c r="V210" s="80"/>
      <c r="W210" s="755"/>
      <c r="X210" s="922"/>
      <c r="Y210" s="756"/>
      <c r="Z210" s="757"/>
    </row>
    <row r="211" spans="1:26" ht="13.5" customHeight="1" x14ac:dyDescent="0.2">
      <c r="A211" s="1104" t="s">
        <v>231</v>
      </c>
      <c r="B211" s="329">
        <f>南八幡!B211</f>
        <v>45931</v>
      </c>
      <c r="C211" s="433" t="str">
        <f>IF(B211="","",IF(WEEKDAY(B211)=1,"(日)",IF(WEEKDAY(B211)=2,"(月)",IF(WEEKDAY(B211)=3,"(火)",IF(WEEKDAY(B211)=4,"(水)",IF(WEEKDAY(B211)=5,"(木)",IF(WEEKDAY(B211)=6,"(金)","(土)")))))))</f>
        <v>(水)</v>
      </c>
      <c r="D211" s="558" t="s">
        <v>404</v>
      </c>
      <c r="E211" s="493">
        <v>20.5</v>
      </c>
      <c r="F211" s="494">
        <v>21.5</v>
      </c>
      <c r="G211" s="10">
        <v>22.5</v>
      </c>
      <c r="H211" s="496">
        <v>22.3</v>
      </c>
      <c r="I211" s="495">
        <v>4</v>
      </c>
      <c r="J211" s="218">
        <v>5</v>
      </c>
      <c r="K211" s="10">
        <v>7.4</v>
      </c>
      <c r="L211" s="218">
        <v>7.4</v>
      </c>
      <c r="M211" s="495">
        <v>30</v>
      </c>
      <c r="N211" s="496">
        <v>28.2</v>
      </c>
      <c r="O211" s="497">
        <v>69.8</v>
      </c>
      <c r="P211" s="497">
        <v>98.8</v>
      </c>
      <c r="Q211" s="547">
        <v>28.2</v>
      </c>
      <c r="R211" s="501">
        <v>163</v>
      </c>
      <c r="S211" s="559">
        <v>0.21</v>
      </c>
      <c r="T211" s="499"/>
      <c r="U211" s="761">
        <v>3262</v>
      </c>
      <c r="V211" s="80"/>
      <c r="W211" s="340" t="s">
        <v>284</v>
      </c>
      <c r="X211" s="356"/>
      <c r="Y211" s="342">
        <v>45932</v>
      </c>
      <c r="Z211" s="351"/>
    </row>
    <row r="212" spans="1:26" x14ac:dyDescent="0.2">
      <c r="A212" s="1105"/>
      <c r="B212" s="330">
        <f>南八幡!B212</f>
        <v>45932</v>
      </c>
      <c r="C212" s="434" t="str">
        <f t="shared" ref="C212:C241" si="41">IF(B212="","",IF(WEEKDAY(B212)=1,"(日)",IF(WEEKDAY(B212)=2,"(月)",IF(WEEKDAY(B212)=3,"(火)",IF(WEEKDAY(B212)=4,"(水)",IF(WEEKDAY(B212)=5,"(木)",IF(WEEKDAY(B212)=6,"(金)","(土)")))))))</f>
        <v>(木)</v>
      </c>
      <c r="D212" s="560" t="s">
        <v>405</v>
      </c>
      <c r="E212" s="503">
        <v>0</v>
      </c>
      <c r="F212" s="504">
        <v>19.899999999999999</v>
      </c>
      <c r="G212" s="11">
        <v>21</v>
      </c>
      <c r="H212" s="221">
        <v>20.8</v>
      </c>
      <c r="I212" s="12">
        <v>10.5</v>
      </c>
      <c r="J212" s="219">
        <v>5.4</v>
      </c>
      <c r="K212" s="11">
        <v>7.2</v>
      </c>
      <c r="L212" s="219">
        <v>7.2</v>
      </c>
      <c r="M212" s="12">
        <v>19.100000000000001</v>
      </c>
      <c r="N212" s="221">
        <v>20.2</v>
      </c>
      <c r="O212" s="220">
        <v>48</v>
      </c>
      <c r="P212" s="220">
        <v>77</v>
      </c>
      <c r="Q212" s="561">
        <v>19.100000000000001</v>
      </c>
      <c r="R212" s="507">
        <v>126</v>
      </c>
      <c r="S212" s="562">
        <v>0.18</v>
      </c>
      <c r="T212" s="505">
        <v>1.9</v>
      </c>
      <c r="U212" s="593">
        <v>3324</v>
      </c>
      <c r="V212" s="80"/>
      <c r="W212" s="345" t="s">
        <v>2</v>
      </c>
      <c r="X212" s="346" t="s">
        <v>303</v>
      </c>
      <c r="Y212" s="372">
        <v>19.899999999999999</v>
      </c>
      <c r="Z212" s="350"/>
    </row>
    <row r="213" spans="1:26" x14ac:dyDescent="0.2">
      <c r="A213" s="1105"/>
      <c r="B213" s="330">
        <f>南八幡!B213</f>
        <v>45933</v>
      </c>
      <c r="C213" s="434" t="str">
        <f t="shared" si="41"/>
        <v>(金)</v>
      </c>
      <c r="D213" s="560" t="s">
        <v>405</v>
      </c>
      <c r="E213" s="503">
        <v>0</v>
      </c>
      <c r="F213" s="504">
        <v>23.5</v>
      </c>
      <c r="G213" s="11">
        <v>21.5</v>
      </c>
      <c r="H213" s="221">
        <v>21.3</v>
      </c>
      <c r="I213" s="12">
        <v>6.7</v>
      </c>
      <c r="J213" s="219">
        <v>4.8</v>
      </c>
      <c r="K213" s="11">
        <v>7.4</v>
      </c>
      <c r="L213" s="219">
        <v>7.5</v>
      </c>
      <c r="M213" s="12">
        <v>29.6</v>
      </c>
      <c r="N213" s="221">
        <v>29.5</v>
      </c>
      <c r="O213" s="220">
        <v>75.099999999999994</v>
      </c>
      <c r="P213" s="220">
        <v>104.9</v>
      </c>
      <c r="Q213" s="561">
        <v>25.7</v>
      </c>
      <c r="R213" s="507">
        <v>233</v>
      </c>
      <c r="S213" s="562">
        <v>0.3</v>
      </c>
      <c r="T213" s="505"/>
      <c r="U213" s="593">
        <v>1595</v>
      </c>
      <c r="V213" s="80"/>
      <c r="W213" s="4" t="s">
        <v>19</v>
      </c>
      <c r="X213" s="5" t="s">
        <v>20</v>
      </c>
      <c r="Y213" s="352" t="s">
        <v>21</v>
      </c>
      <c r="Z213" s="5" t="s">
        <v>22</v>
      </c>
    </row>
    <row r="214" spans="1:26" x14ac:dyDescent="0.2">
      <c r="A214" s="1105"/>
      <c r="B214" s="330">
        <f>南八幡!B214</f>
        <v>45934</v>
      </c>
      <c r="C214" s="434" t="str">
        <f t="shared" si="41"/>
        <v>(土)</v>
      </c>
      <c r="D214" s="560" t="s">
        <v>405</v>
      </c>
      <c r="E214" s="503">
        <v>0.5</v>
      </c>
      <c r="F214" s="504">
        <v>24.5</v>
      </c>
      <c r="G214" s="11"/>
      <c r="H214" s="221">
        <v>21.9</v>
      </c>
      <c r="I214" s="12"/>
      <c r="J214" s="219">
        <v>5.6</v>
      </c>
      <c r="K214" s="11"/>
      <c r="L214" s="219">
        <v>7.7</v>
      </c>
      <c r="M214" s="12"/>
      <c r="N214" s="221"/>
      <c r="O214" s="220"/>
      <c r="P214" s="220"/>
      <c r="Q214" s="561"/>
      <c r="R214" s="507"/>
      <c r="S214" s="562"/>
      <c r="T214" s="505"/>
      <c r="U214" s="593">
        <v>1163</v>
      </c>
      <c r="V214" s="80"/>
      <c r="W214" s="2" t="s">
        <v>182</v>
      </c>
      <c r="X214" s="398" t="s">
        <v>11</v>
      </c>
      <c r="Y214" s="353">
        <v>21</v>
      </c>
      <c r="Z214" s="218">
        <v>20.8</v>
      </c>
    </row>
    <row r="215" spans="1:26" x14ac:dyDescent="0.2">
      <c r="A215" s="1105"/>
      <c r="B215" s="330">
        <f>南八幡!B215</f>
        <v>45935</v>
      </c>
      <c r="C215" s="434" t="str">
        <f t="shared" si="41"/>
        <v>(日)</v>
      </c>
      <c r="D215" s="560" t="s">
        <v>405</v>
      </c>
      <c r="E215" s="503">
        <v>0</v>
      </c>
      <c r="F215" s="504">
        <v>23.6</v>
      </c>
      <c r="G215" s="11"/>
      <c r="H215" s="221">
        <v>22.2</v>
      </c>
      <c r="I215" s="12"/>
      <c r="J215" s="219">
        <v>5.0999999999999996</v>
      </c>
      <c r="K215" s="11"/>
      <c r="L215" s="219">
        <v>7.8</v>
      </c>
      <c r="M215" s="12"/>
      <c r="N215" s="221"/>
      <c r="O215" s="220"/>
      <c r="P215" s="220"/>
      <c r="Q215" s="561"/>
      <c r="R215" s="507"/>
      <c r="S215" s="562"/>
      <c r="T215" s="505"/>
      <c r="U215" s="593">
        <v>1162</v>
      </c>
      <c r="V215" s="80"/>
      <c r="W215" s="3" t="s">
        <v>183</v>
      </c>
      <c r="X215" s="921" t="s">
        <v>184</v>
      </c>
      <c r="Y215" s="354">
        <v>10.5</v>
      </c>
      <c r="Z215" s="219">
        <v>5.4</v>
      </c>
    </row>
    <row r="216" spans="1:26" x14ac:dyDescent="0.2">
      <c r="A216" s="1105"/>
      <c r="B216" s="330">
        <f>南八幡!B216</f>
        <v>45936</v>
      </c>
      <c r="C216" s="434" t="str">
        <f t="shared" si="41"/>
        <v>(月)</v>
      </c>
      <c r="D216" s="560" t="s">
        <v>406</v>
      </c>
      <c r="E216" s="503">
        <v>0</v>
      </c>
      <c r="F216" s="504">
        <v>25.2</v>
      </c>
      <c r="G216" s="11">
        <v>22.7</v>
      </c>
      <c r="H216" s="221">
        <v>22.4</v>
      </c>
      <c r="I216" s="12">
        <v>4.7</v>
      </c>
      <c r="J216" s="219">
        <v>4.5999999999999996</v>
      </c>
      <c r="K216" s="11">
        <v>7.7</v>
      </c>
      <c r="L216" s="219">
        <v>7.7</v>
      </c>
      <c r="M216" s="12">
        <v>37.5</v>
      </c>
      <c r="N216" s="221">
        <v>37.5</v>
      </c>
      <c r="O216" s="220">
        <v>98</v>
      </c>
      <c r="P216" s="220">
        <v>130.1</v>
      </c>
      <c r="Q216" s="561">
        <v>35.299999999999997</v>
      </c>
      <c r="R216" s="507">
        <v>301</v>
      </c>
      <c r="S216" s="562">
        <v>0.34</v>
      </c>
      <c r="T216" s="505"/>
      <c r="U216" s="593">
        <v>1243</v>
      </c>
      <c r="V216" s="80"/>
      <c r="W216" s="3" t="s">
        <v>12</v>
      </c>
      <c r="X216" s="921"/>
      <c r="Y216" s="354">
        <v>7.2</v>
      </c>
      <c r="Z216" s="219">
        <v>7.2</v>
      </c>
    </row>
    <row r="217" spans="1:26" x14ac:dyDescent="0.2">
      <c r="A217" s="1105"/>
      <c r="B217" s="330">
        <f>南八幡!B217</f>
        <v>45937</v>
      </c>
      <c r="C217" s="434" t="str">
        <f t="shared" si="41"/>
        <v>(火)</v>
      </c>
      <c r="D217" s="560" t="s">
        <v>406</v>
      </c>
      <c r="E217" s="503">
        <v>0</v>
      </c>
      <c r="F217" s="504">
        <v>23.5</v>
      </c>
      <c r="G217" s="11">
        <v>21.5</v>
      </c>
      <c r="H217" s="221">
        <v>21.5</v>
      </c>
      <c r="I217" s="12">
        <v>5.2</v>
      </c>
      <c r="J217" s="219">
        <v>5.6</v>
      </c>
      <c r="K217" s="11">
        <v>7.8</v>
      </c>
      <c r="L217" s="219">
        <v>7.8</v>
      </c>
      <c r="M217" s="12">
        <v>37.799999999999997</v>
      </c>
      <c r="N217" s="221">
        <v>38.700000000000003</v>
      </c>
      <c r="O217" s="220">
        <v>98</v>
      </c>
      <c r="P217" s="220">
        <v>134.30000000000001</v>
      </c>
      <c r="Q217" s="561">
        <v>38.5</v>
      </c>
      <c r="R217" s="507">
        <v>267</v>
      </c>
      <c r="S217" s="562">
        <v>0.36</v>
      </c>
      <c r="T217" s="505"/>
      <c r="U217" s="593">
        <v>1949</v>
      </c>
      <c r="V217" s="80"/>
      <c r="W217" s="3" t="s">
        <v>185</v>
      </c>
      <c r="X217" s="921" t="s">
        <v>13</v>
      </c>
      <c r="Y217" s="354">
        <v>19.100000000000001</v>
      </c>
      <c r="Z217" s="219">
        <v>20.2</v>
      </c>
    </row>
    <row r="218" spans="1:26" x14ac:dyDescent="0.2">
      <c r="A218" s="1105"/>
      <c r="B218" s="330">
        <f>南八幡!B218</f>
        <v>45938</v>
      </c>
      <c r="C218" s="434" t="str">
        <f t="shared" si="41"/>
        <v>(水)</v>
      </c>
      <c r="D218" s="560" t="s">
        <v>406</v>
      </c>
      <c r="E218" s="503">
        <v>0</v>
      </c>
      <c r="F218" s="504">
        <v>23.3</v>
      </c>
      <c r="G218" s="11">
        <v>21.3</v>
      </c>
      <c r="H218" s="221">
        <v>21.1</v>
      </c>
      <c r="I218" s="12">
        <v>4.9000000000000004</v>
      </c>
      <c r="J218" s="219">
        <v>6.5</v>
      </c>
      <c r="K218" s="11">
        <v>7.9</v>
      </c>
      <c r="L218" s="219">
        <v>7.8</v>
      </c>
      <c r="M218" s="12">
        <v>36.9</v>
      </c>
      <c r="N218" s="221">
        <v>36.700000000000003</v>
      </c>
      <c r="O218" s="220">
        <v>97.8</v>
      </c>
      <c r="P218" s="220">
        <v>130.5</v>
      </c>
      <c r="Q218" s="561">
        <v>35.299999999999997</v>
      </c>
      <c r="R218" s="507">
        <v>261</v>
      </c>
      <c r="S218" s="562">
        <v>0.36</v>
      </c>
      <c r="T218" s="505"/>
      <c r="U218" s="593">
        <v>2320</v>
      </c>
      <c r="V218" s="80"/>
      <c r="W218" s="3" t="s">
        <v>186</v>
      </c>
      <c r="X218" s="921" t="s">
        <v>311</v>
      </c>
      <c r="Y218" s="355">
        <v>54</v>
      </c>
      <c r="Z218" s="220">
        <v>48</v>
      </c>
    </row>
    <row r="219" spans="1:26" x14ac:dyDescent="0.2">
      <c r="A219" s="1105"/>
      <c r="B219" s="330">
        <f>南八幡!B219</f>
        <v>45939</v>
      </c>
      <c r="C219" s="434" t="str">
        <f t="shared" si="41"/>
        <v>(木)</v>
      </c>
      <c r="D219" s="560" t="s">
        <v>406</v>
      </c>
      <c r="E219" s="503">
        <v>0</v>
      </c>
      <c r="F219" s="504">
        <v>21.8</v>
      </c>
      <c r="G219" s="11">
        <v>21.8</v>
      </c>
      <c r="H219" s="221">
        <v>21.6</v>
      </c>
      <c r="I219" s="12">
        <v>5.9</v>
      </c>
      <c r="J219" s="219">
        <v>7.3</v>
      </c>
      <c r="K219" s="11">
        <v>7.9</v>
      </c>
      <c r="L219" s="219">
        <v>7.9</v>
      </c>
      <c r="M219" s="12">
        <v>37.1</v>
      </c>
      <c r="N219" s="221">
        <v>37.1</v>
      </c>
      <c r="O219" s="220">
        <v>97.9</v>
      </c>
      <c r="P219" s="220">
        <v>130.69999999999999</v>
      </c>
      <c r="Q219" s="561">
        <v>37.799999999999997</v>
      </c>
      <c r="R219" s="507">
        <v>252</v>
      </c>
      <c r="S219" s="562">
        <v>0.37</v>
      </c>
      <c r="T219" s="505">
        <v>4.1100000000000003</v>
      </c>
      <c r="U219" s="593">
        <v>1934</v>
      </c>
      <c r="V219" s="80"/>
      <c r="W219" s="3" t="s">
        <v>187</v>
      </c>
      <c r="X219" s="921" t="s">
        <v>311</v>
      </c>
      <c r="Y219" s="355">
        <v>76</v>
      </c>
      <c r="Z219" s="220">
        <v>77</v>
      </c>
    </row>
    <row r="220" spans="1:26" x14ac:dyDescent="0.2">
      <c r="A220" s="1105"/>
      <c r="B220" s="330">
        <f>南八幡!B220</f>
        <v>45940</v>
      </c>
      <c r="C220" s="434" t="str">
        <f t="shared" si="41"/>
        <v>(金)</v>
      </c>
      <c r="D220" s="560" t="s">
        <v>406</v>
      </c>
      <c r="E220" s="503">
        <v>0</v>
      </c>
      <c r="F220" s="504">
        <v>19.5</v>
      </c>
      <c r="G220" s="11">
        <v>19.5</v>
      </c>
      <c r="H220" s="221">
        <v>19.399999999999999</v>
      </c>
      <c r="I220" s="12">
        <v>7.8</v>
      </c>
      <c r="J220" s="219">
        <v>6.9</v>
      </c>
      <c r="K220" s="11">
        <v>7.9</v>
      </c>
      <c r="L220" s="219">
        <v>7.8</v>
      </c>
      <c r="M220" s="12">
        <v>36.5</v>
      </c>
      <c r="N220" s="221">
        <v>36.5</v>
      </c>
      <c r="O220" s="220">
        <v>96.3</v>
      </c>
      <c r="P220" s="220">
        <v>134.1</v>
      </c>
      <c r="Q220" s="561">
        <v>41.2</v>
      </c>
      <c r="R220" s="507">
        <v>239</v>
      </c>
      <c r="S220" s="562">
        <v>0.31</v>
      </c>
      <c r="T220" s="505"/>
      <c r="U220" s="593">
        <v>3034</v>
      </c>
      <c r="V220" s="80"/>
      <c r="W220" s="3" t="s">
        <v>188</v>
      </c>
      <c r="X220" s="921" t="s">
        <v>311</v>
      </c>
      <c r="Y220" s="355">
        <v>50.8</v>
      </c>
      <c r="Z220" s="220">
        <v>56.2</v>
      </c>
    </row>
    <row r="221" spans="1:26" x14ac:dyDescent="0.2">
      <c r="A221" s="1105"/>
      <c r="B221" s="330">
        <f>南八幡!B221</f>
        <v>45941</v>
      </c>
      <c r="C221" s="434" t="str">
        <f t="shared" si="41"/>
        <v>(土)</v>
      </c>
      <c r="D221" s="560" t="s">
        <v>404</v>
      </c>
      <c r="E221" s="503">
        <v>9</v>
      </c>
      <c r="F221" s="504">
        <v>16.899999999999999</v>
      </c>
      <c r="G221" s="11"/>
      <c r="H221" s="221">
        <v>20</v>
      </c>
      <c r="I221" s="12"/>
      <c r="J221" s="219">
        <v>6.1</v>
      </c>
      <c r="K221" s="11"/>
      <c r="L221" s="219">
        <v>7.9</v>
      </c>
      <c r="M221" s="12"/>
      <c r="N221" s="221"/>
      <c r="O221" s="220"/>
      <c r="P221" s="220"/>
      <c r="Q221" s="561"/>
      <c r="R221" s="507"/>
      <c r="S221" s="562"/>
      <c r="T221" s="505"/>
      <c r="U221" s="593">
        <v>1763</v>
      </c>
      <c r="V221" s="80"/>
      <c r="W221" s="3" t="s">
        <v>189</v>
      </c>
      <c r="X221" s="921" t="s">
        <v>311</v>
      </c>
      <c r="Y221" s="355">
        <v>25.2</v>
      </c>
      <c r="Z221" s="220">
        <v>20.8</v>
      </c>
    </row>
    <row r="222" spans="1:26" x14ac:dyDescent="0.2">
      <c r="A222" s="1105"/>
      <c r="B222" s="330">
        <f>南八幡!B222</f>
        <v>45942</v>
      </c>
      <c r="C222" s="434" t="str">
        <f t="shared" si="41"/>
        <v>(日)</v>
      </c>
      <c r="D222" s="560" t="s">
        <v>405</v>
      </c>
      <c r="E222" s="503">
        <v>0</v>
      </c>
      <c r="F222" s="504">
        <v>18.899999999999999</v>
      </c>
      <c r="G222" s="11"/>
      <c r="H222" s="221">
        <v>19.600000000000001</v>
      </c>
      <c r="I222" s="12"/>
      <c r="J222" s="219">
        <v>5.9</v>
      </c>
      <c r="K222" s="11"/>
      <c r="L222" s="219">
        <v>7.7</v>
      </c>
      <c r="M222" s="12"/>
      <c r="N222" s="221"/>
      <c r="O222" s="220"/>
      <c r="P222" s="220"/>
      <c r="Q222" s="561"/>
      <c r="R222" s="507"/>
      <c r="S222" s="562"/>
      <c r="T222" s="505"/>
      <c r="U222" s="593">
        <v>1166</v>
      </c>
      <c r="V222" s="80"/>
      <c r="W222" s="3" t="s">
        <v>190</v>
      </c>
      <c r="X222" s="921" t="s">
        <v>311</v>
      </c>
      <c r="Y222" s="137">
        <v>14.1</v>
      </c>
      <c r="Z222" s="221">
        <v>19.100000000000001</v>
      </c>
    </row>
    <row r="223" spans="1:26" x14ac:dyDescent="0.2">
      <c r="A223" s="1105"/>
      <c r="B223" s="330">
        <f>南八幡!B223</f>
        <v>45943</v>
      </c>
      <c r="C223" s="434" t="str">
        <f t="shared" si="41"/>
        <v>(月)</v>
      </c>
      <c r="D223" s="560" t="s">
        <v>406</v>
      </c>
      <c r="E223" s="503">
        <v>0.5</v>
      </c>
      <c r="F223" s="504">
        <v>21.1</v>
      </c>
      <c r="G223" s="11"/>
      <c r="H223" s="221">
        <v>20.7</v>
      </c>
      <c r="I223" s="12"/>
      <c r="J223" s="219">
        <v>5.8</v>
      </c>
      <c r="K223" s="11"/>
      <c r="L223" s="219">
        <v>7.8</v>
      </c>
      <c r="M223" s="12"/>
      <c r="N223" s="221"/>
      <c r="O223" s="220"/>
      <c r="P223" s="220"/>
      <c r="Q223" s="561"/>
      <c r="R223" s="507"/>
      <c r="S223" s="562"/>
      <c r="T223" s="505"/>
      <c r="U223" s="593">
        <v>1152</v>
      </c>
      <c r="V223" s="80"/>
      <c r="W223" s="3" t="s">
        <v>191</v>
      </c>
      <c r="X223" s="921" t="s">
        <v>311</v>
      </c>
      <c r="Y223" s="139">
        <v>133</v>
      </c>
      <c r="Z223" s="222">
        <v>126</v>
      </c>
    </row>
    <row r="224" spans="1:26" x14ac:dyDescent="0.2">
      <c r="A224" s="1105"/>
      <c r="B224" s="330">
        <f>南八幡!B224</f>
        <v>45944</v>
      </c>
      <c r="C224" s="434" t="str">
        <f t="shared" si="41"/>
        <v>(火)</v>
      </c>
      <c r="D224" s="560" t="s">
        <v>406</v>
      </c>
      <c r="E224" s="503">
        <v>1</v>
      </c>
      <c r="F224" s="504">
        <v>20</v>
      </c>
      <c r="G224" s="11">
        <v>19.2</v>
      </c>
      <c r="H224" s="221">
        <v>19.2</v>
      </c>
      <c r="I224" s="12">
        <v>5.8</v>
      </c>
      <c r="J224" s="219">
        <v>4.8</v>
      </c>
      <c r="K224" s="11">
        <v>7.8</v>
      </c>
      <c r="L224" s="219">
        <v>7.8</v>
      </c>
      <c r="M224" s="12">
        <v>34.9</v>
      </c>
      <c r="N224" s="221">
        <v>35.4</v>
      </c>
      <c r="O224" s="220">
        <v>97</v>
      </c>
      <c r="P224" s="220">
        <v>133.9</v>
      </c>
      <c r="Q224" s="561">
        <v>41.6</v>
      </c>
      <c r="R224" s="507">
        <v>265</v>
      </c>
      <c r="S224" s="562">
        <v>0.34</v>
      </c>
      <c r="T224" s="505"/>
      <c r="U224" s="593">
        <v>1167</v>
      </c>
      <c r="V224" s="80"/>
      <c r="W224" s="3" t="s">
        <v>192</v>
      </c>
      <c r="X224" s="921" t="s">
        <v>311</v>
      </c>
      <c r="Y224" s="138">
        <v>0.51</v>
      </c>
      <c r="Z224" s="223">
        <v>0.18</v>
      </c>
    </row>
    <row r="225" spans="1:26" x14ac:dyDescent="0.2">
      <c r="A225" s="1105"/>
      <c r="B225" s="330">
        <f>南八幡!B225</f>
        <v>45945</v>
      </c>
      <c r="C225" s="434" t="str">
        <f t="shared" si="41"/>
        <v>(水)</v>
      </c>
      <c r="D225" s="560" t="s">
        <v>406</v>
      </c>
      <c r="E225" s="503">
        <v>3.5</v>
      </c>
      <c r="F225" s="504">
        <v>17.399999999999999</v>
      </c>
      <c r="G225" s="11">
        <v>18.5</v>
      </c>
      <c r="H225" s="221">
        <v>18.399999999999999</v>
      </c>
      <c r="I225" s="12">
        <v>5.3</v>
      </c>
      <c r="J225" s="219">
        <v>4.5</v>
      </c>
      <c r="K225" s="11">
        <v>7.8</v>
      </c>
      <c r="L225" s="219">
        <v>7.8</v>
      </c>
      <c r="M225" s="12">
        <v>34.799999999999997</v>
      </c>
      <c r="N225" s="221">
        <v>35.700000000000003</v>
      </c>
      <c r="O225" s="220">
        <v>94</v>
      </c>
      <c r="P225" s="220">
        <v>132.69999999999999</v>
      </c>
      <c r="Q225" s="561">
        <v>42</v>
      </c>
      <c r="R225" s="507">
        <v>302</v>
      </c>
      <c r="S225" s="562">
        <v>0.33</v>
      </c>
      <c r="T225" s="505"/>
      <c r="U225" s="593">
        <v>1396</v>
      </c>
      <c r="V225" s="80"/>
      <c r="W225" s="3" t="s">
        <v>14</v>
      </c>
      <c r="X225" s="921" t="s">
        <v>311</v>
      </c>
      <c r="Y225" s="136">
        <v>4.0999999999999996</v>
      </c>
      <c r="Z225" s="224">
        <v>3.6</v>
      </c>
    </row>
    <row r="226" spans="1:26" x14ac:dyDescent="0.2">
      <c r="A226" s="1105"/>
      <c r="B226" s="330">
        <f>南八幡!B226</f>
        <v>45946</v>
      </c>
      <c r="C226" s="434" t="str">
        <f t="shared" si="41"/>
        <v>(木)</v>
      </c>
      <c r="D226" s="560" t="s">
        <v>406</v>
      </c>
      <c r="E226" s="503">
        <v>2.5</v>
      </c>
      <c r="F226" s="504">
        <v>17.7</v>
      </c>
      <c r="G226" s="11">
        <v>18.3</v>
      </c>
      <c r="H226" s="221">
        <v>18.3</v>
      </c>
      <c r="I226" s="12">
        <v>4.5999999999999996</v>
      </c>
      <c r="J226" s="219">
        <v>5.6</v>
      </c>
      <c r="K226" s="11">
        <v>7.8</v>
      </c>
      <c r="L226" s="219">
        <v>7.8</v>
      </c>
      <c r="M226" s="12">
        <v>34</v>
      </c>
      <c r="N226" s="221">
        <v>35.4</v>
      </c>
      <c r="O226" s="220">
        <v>95.1</v>
      </c>
      <c r="P226" s="220">
        <v>134.1</v>
      </c>
      <c r="Q226" s="561">
        <v>43</v>
      </c>
      <c r="R226" s="507">
        <v>283</v>
      </c>
      <c r="S226" s="562">
        <v>0.34</v>
      </c>
      <c r="T226" s="505">
        <v>3.76</v>
      </c>
      <c r="U226" s="593">
        <v>1180</v>
      </c>
      <c r="V226" s="80"/>
      <c r="W226" s="3" t="s">
        <v>15</v>
      </c>
      <c r="X226" s="921" t="s">
        <v>311</v>
      </c>
      <c r="Y226" s="136">
        <v>1.7</v>
      </c>
      <c r="Z226" s="224">
        <v>1.5</v>
      </c>
    </row>
    <row r="227" spans="1:26" x14ac:dyDescent="0.2">
      <c r="A227" s="1105"/>
      <c r="B227" s="330">
        <f>南八幡!B227</f>
        <v>45947</v>
      </c>
      <c r="C227" s="434" t="str">
        <f t="shared" si="41"/>
        <v>(金)</v>
      </c>
      <c r="D227" s="560" t="s">
        <v>405</v>
      </c>
      <c r="E227" s="503">
        <v>0</v>
      </c>
      <c r="F227" s="504">
        <v>20.9</v>
      </c>
      <c r="G227" s="11">
        <v>19</v>
      </c>
      <c r="H227" s="221">
        <v>18.7</v>
      </c>
      <c r="I227" s="12">
        <v>5.4</v>
      </c>
      <c r="J227" s="219">
        <v>6</v>
      </c>
      <c r="K227" s="11">
        <v>7.8</v>
      </c>
      <c r="L227" s="219">
        <v>7.9</v>
      </c>
      <c r="M227" s="12">
        <v>34.6</v>
      </c>
      <c r="N227" s="221">
        <v>34.6</v>
      </c>
      <c r="O227" s="220">
        <v>94</v>
      </c>
      <c r="P227" s="220">
        <v>133.30000000000001</v>
      </c>
      <c r="Q227" s="561">
        <v>39</v>
      </c>
      <c r="R227" s="507">
        <v>260</v>
      </c>
      <c r="S227" s="562">
        <v>0.34</v>
      </c>
      <c r="T227" s="505"/>
      <c r="U227" s="593">
        <v>1885</v>
      </c>
      <c r="V227" s="80"/>
      <c r="W227" s="3" t="s">
        <v>193</v>
      </c>
      <c r="X227" s="921" t="s">
        <v>311</v>
      </c>
      <c r="Y227" s="136">
        <v>7.5</v>
      </c>
      <c r="Z227" s="224">
        <v>8.1</v>
      </c>
    </row>
    <row r="228" spans="1:26" x14ac:dyDescent="0.2">
      <c r="A228" s="1105"/>
      <c r="B228" s="330">
        <f>南八幡!B228</f>
        <v>45948</v>
      </c>
      <c r="C228" s="434" t="str">
        <f t="shared" si="41"/>
        <v>(土)</v>
      </c>
      <c r="D228" s="560" t="s">
        <v>405</v>
      </c>
      <c r="E228" s="503">
        <v>0</v>
      </c>
      <c r="F228" s="504">
        <v>19.3</v>
      </c>
      <c r="G228" s="11"/>
      <c r="H228" s="221">
        <v>20.5</v>
      </c>
      <c r="I228" s="12"/>
      <c r="J228" s="219">
        <v>5.0999999999999996</v>
      </c>
      <c r="K228" s="11"/>
      <c r="L228" s="219">
        <v>7.8</v>
      </c>
      <c r="M228" s="12"/>
      <c r="N228" s="221"/>
      <c r="O228" s="220"/>
      <c r="P228" s="220"/>
      <c r="Q228" s="561"/>
      <c r="R228" s="507"/>
      <c r="S228" s="562"/>
      <c r="T228" s="505"/>
      <c r="U228" s="593">
        <v>3048</v>
      </c>
      <c r="V228" s="80"/>
      <c r="W228" s="3" t="s">
        <v>194</v>
      </c>
      <c r="X228" s="921" t="s">
        <v>311</v>
      </c>
      <c r="Y228" s="301">
        <v>0</v>
      </c>
      <c r="Z228" s="302">
        <v>0</v>
      </c>
    </row>
    <row r="229" spans="1:26" x14ac:dyDescent="0.2">
      <c r="A229" s="1105"/>
      <c r="B229" s="330">
        <f>南八幡!B229</f>
        <v>45949</v>
      </c>
      <c r="C229" s="434" t="str">
        <f t="shared" si="41"/>
        <v>(日)</v>
      </c>
      <c r="D229" s="560" t="s">
        <v>406</v>
      </c>
      <c r="E229" s="503">
        <v>1</v>
      </c>
      <c r="F229" s="504">
        <v>22.5</v>
      </c>
      <c r="G229" s="11"/>
      <c r="H229" s="221">
        <v>20.8</v>
      </c>
      <c r="I229" s="12"/>
      <c r="J229" s="219">
        <v>5.2</v>
      </c>
      <c r="K229" s="11"/>
      <c r="L229" s="219">
        <v>7.9</v>
      </c>
      <c r="M229" s="12"/>
      <c r="N229" s="221"/>
      <c r="O229" s="220"/>
      <c r="P229" s="220"/>
      <c r="Q229" s="561"/>
      <c r="R229" s="507"/>
      <c r="S229" s="562"/>
      <c r="T229" s="505"/>
      <c r="U229" s="593">
        <v>3824</v>
      </c>
      <c r="V229" s="80"/>
      <c r="W229" s="3" t="s">
        <v>278</v>
      </c>
      <c r="X229" s="921" t="s">
        <v>311</v>
      </c>
      <c r="Y229" s="138">
        <v>1.41</v>
      </c>
      <c r="Z229" s="225">
        <v>1.51</v>
      </c>
    </row>
    <row r="230" spans="1:26" x14ac:dyDescent="0.2">
      <c r="A230" s="1105"/>
      <c r="B230" s="330">
        <f>南八幡!B230</f>
        <v>45950</v>
      </c>
      <c r="C230" s="434" t="str">
        <f t="shared" si="41"/>
        <v>(月)</v>
      </c>
      <c r="D230" s="560" t="s">
        <v>404</v>
      </c>
      <c r="E230" s="503">
        <v>6</v>
      </c>
      <c r="F230" s="504">
        <v>16</v>
      </c>
      <c r="G230" s="11">
        <v>18.5</v>
      </c>
      <c r="H230" s="221">
        <v>18.7</v>
      </c>
      <c r="I230" s="12">
        <v>5.5</v>
      </c>
      <c r="J230" s="219">
        <v>5.6</v>
      </c>
      <c r="K230" s="11">
        <v>7.8</v>
      </c>
      <c r="L230" s="219">
        <v>7.8</v>
      </c>
      <c r="M230" s="12">
        <v>34</v>
      </c>
      <c r="N230" s="221">
        <v>35.200000000000003</v>
      </c>
      <c r="O230" s="220">
        <v>93.8</v>
      </c>
      <c r="P230" s="220">
        <v>132.69999999999999</v>
      </c>
      <c r="Q230" s="561">
        <v>39.299999999999997</v>
      </c>
      <c r="R230" s="507">
        <v>255</v>
      </c>
      <c r="S230" s="562">
        <v>0.33</v>
      </c>
      <c r="T230" s="505"/>
      <c r="U230" s="593">
        <v>1218</v>
      </c>
      <c r="V230" s="80"/>
      <c r="W230" s="3" t="s">
        <v>195</v>
      </c>
      <c r="X230" s="921" t="s">
        <v>311</v>
      </c>
      <c r="Y230" s="138">
        <v>1.77</v>
      </c>
      <c r="Z230" s="225">
        <v>1.9</v>
      </c>
    </row>
    <row r="231" spans="1:26" x14ac:dyDescent="0.2">
      <c r="A231" s="1105"/>
      <c r="B231" s="330">
        <f>南八幡!B231</f>
        <v>45951</v>
      </c>
      <c r="C231" s="434" t="str">
        <f t="shared" si="41"/>
        <v>(火)</v>
      </c>
      <c r="D231" s="560" t="s">
        <v>406</v>
      </c>
      <c r="E231" s="503">
        <v>0</v>
      </c>
      <c r="F231" s="504">
        <v>15.8</v>
      </c>
      <c r="G231" s="11">
        <v>17.5</v>
      </c>
      <c r="H231" s="221">
        <v>17.5</v>
      </c>
      <c r="I231" s="12">
        <v>6.1</v>
      </c>
      <c r="J231" s="219">
        <v>7</v>
      </c>
      <c r="K231" s="11">
        <v>7.7</v>
      </c>
      <c r="L231" s="219">
        <v>7.8</v>
      </c>
      <c r="M231" s="12">
        <v>31.3</v>
      </c>
      <c r="N231" s="221">
        <v>31.6</v>
      </c>
      <c r="O231" s="220">
        <v>87.3</v>
      </c>
      <c r="P231" s="220">
        <v>122.9</v>
      </c>
      <c r="Q231" s="561">
        <v>36</v>
      </c>
      <c r="R231" s="507">
        <v>224</v>
      </c>
      <c r="S231" s="562">
        <v>0.34</v>
      </c>
      <c r="T231" s="505"/>
      <c r="U231" s="593">
        <v>1199</v>
      </c>
      <c r="V231" s="80"/>
      <c r="W231" s="3" t="s">
        <v>196</v>
      </c>
      <c r="X231" s="921" t="s">
        <v>311</v>
      </c>
      <c r="Y231" s="138">
        <v>0.10299999999999999</v>
      </c>
      <c r="Z231" s="225">
        <v>0.112</v>
      </c>
    </row>
    <row r="232" spans="1:26" x14ac:dyDescent="0.2">
      <c r="A232" s="1105"/>
      <c r="B232" s="330">
        <f>南八幡!B232</f>
        <v>45952</v>
      </c>
      <c r="C232" s="434" t="str">
        <f t="shared" si="41"/>
        <v>(水)</v>
      </c>
      <c r="D232" s="560" t="s">
        <v>404</v>
      </c>
      <c r="E232" s="503">
        <v>7</v>
      </c>
      <c r="F232" s="504">
        <v>12.7</v>
      </c>
      <c r="G232" s="11">
        <v>16.3</v>
      </c>
      <c r="H232" s="221">
        <v>16.2</v>
      </c>
      <c r="I232" s="12">
        <v>5</v>
      </c>
      <c r="J232" s="219">
        <v>5.7</v>
      </c>
      <c r="K232" s="11">
        <v>7.8</v>
      </c>
      <c r="L232" s="219">
        <v>7.8</v>
      </c>
      <c r="M232" s="12">
        <v>29.9</v>
      </c>
      <c r="N232" s="221">
        <v>29.2</v>
      </c>
      <c r="O232" s="220">
        <v>92</v>
      </c>
      <c r="P232" s="220">
        <v>132.1</v>
      </c>
      <c r="Q232" s="561">
        <v>29.6</v>
      </c>
      <c r="R232" s="507">
        <v>237</v>
      </c>
      <c r="S232" s="562">
        <v>0.32</v>
      </c>
      <c r="T232" s="505"/>
      <c r="U232" s="593">
        <v>1192</v>
      </c>
      <c r="V232" s="80"/>
      <c r="W232" s="3" t="s">
        <v>197</v>
      </c>
      <c r="X232" s="921" t="s">
        <v>311</v>
      </c>
      <c r="Y232" s="136">
        <v>20</v>
      </c>
      <c r="Z232" s="224">
        <v>19.2</v>
      </c>
    </row>
    <row r="233" spans="1:26" x14ac:dyDescent="0.2">
      <c r="A233" s="1105"/>
      <c r="B233" s="330">
        <f>南八幡!B233</f>
        <v>45953</v>
      </c>
      <c r="C233" s="434" t="str">
        <f t="shared" si="41"/>
        <v>(木)</v>
      </c>
      <c r="D233" s="560" t="s">
        <v>406</v>
      </c>
      <c r="E233" s="503">
        <v>0</v>
      </c>
      <c r="F233" s="504">
        <v>13.9</v>
      </c>
      <c r="G233" s="11">
        <v>15.3</v>
      </c>
      <c r="H233" s="221">
        <v>15.1</v>
      </c>
      <c r="I233" s="12">
        <v>6.9</v>
      </c>
      <c r="J233" s="219">
        <v>5.7</v>
      </c>
      <c r="K233" s="11">
        <v>7.7</v>
      </c>
      <c r="L233" s="219">
        <v>7.7</v>
      </c>
      <c r="M233" s="12">
        <v>25.3</v>
      </c>
      <c r="N233" s="221">
        <v>25.9</v>
      </c>
      <c r="O233" s="220">
        <v>88.2</v>
      </c>
      <c r="P233" s="220">
        <v>126.1</v>
      </c>
      <c r="Q233" s="561">
        <v>22.6</v>
      </c>
      <c r="R233" s="507">
        <v>212</v>
      </c>
      <c r="S233" s="562">
        <v>0.32</v>
      </c>
      <c r="T233" s="505">
        <v>3.69</v>
      </c>
      <c r="U233" s="593">
        <v>1195</v>
      </c>
      <c r="V233" s="80"/>
      <c r="W233" s="3" t="s">
        <v>17</v>
      </c>
      <c r="X233" s="921" t="s">
        <v>311</v>
      </c>
      <c r="Y233" s="136">
        <v>23.2</v>
      </c>
      <c r="Z233" s="224">
        <v>22</v>
      </c>
    </row>
    <row r="234" spans="1:26" x14ac:dyDescent="0.2">
      <c r="A234" s="1105"/>
      <c r="B234" s="330">
        <f>南八幡!B234</f>
        <v>45954</v>
      </c>
      <c r="C234" s="434" t="str">
        <f t="shared" si="41"/>
        <v>(金)</v>
      </c>
      <c r="D234" s="560" t="s">
        <v>406</v>
      </c>
      <c r="E234" s="503">
        <v>1.5</v>
      </c>
      <c r="F234" s="504">
        <v>14.3</v>
      </c>
      <c r="G234" s="11">
        <v>15.4</v>
      </c>
      <c r="H234" s="221">
        <v>15.4</v>
      </c>
      <c r="I234" s="12">
        <v>5.9</v>
      </c>
      <c r="J234" s="219">
        <v>6</v>
      </c>
      <c r="K234" s="11">
        <v>7.7</v>
      </c>
      <c r="L234" s="219">
        <v>7.6</v>
      </c>
      <c r="M234" s="12">
        <v>26.7</v>
      </c>
      <c r="N234" s="221">
        <v>27.3</v>
      </c>
      <c r="O234" s="220">
        <v>89</v>
      </c>
      <c r="P234" s="220">
        <v>122.9</v>
      </c>
      <c r="Q234" s="561">
        <v>23.8</v>
      </c>
      <c r="R234" s="507">
        <v>218</v>
      </c>
      <c r="S234" s="562">
        <v>0.37</v>
      </c>
      <c r="T234" s="505"/>
      <c r="U234" s="593">
        <v>1630</v>
      </c>
      <c r="V234" s="80"/>
      <c r="W234" s="3" t="s">
        <v>198</v>
      </c>
      <c r="X234" s="921" t="s">
        <v>184</v>
      </c>
      <c r="Y234" s="274">
        <v>14</v>
      </c>
      <c r="Z234" s="286">
        <v>13</v>
      </c>
    </row>
    <row r="235" spans="1:26" x14ac:dyDescent="0.2">
      <c r="A235" s="1105"/>
      <c r="B235" s="330">
        <f>南八幡!B235</f>
        <v>45955</v>
      </c>
      <c r="C235" s="434" t="str">
        <f t="shared" si="41"/>
        <v>(土)</v>
      </c>
      <c r="D235" s="560" t="s">
        <v>404</v>
      </c>
      <c r="E235" s="503">
        <v>11</v>
      </c>
      <c r="F235" s="504">
        <v>13</v>
      </c>
      <c r="G235" s="11"/>
      <c r="H235" s="221">
        <v>16.2</v>
      </c>
      <c r="I235" s="12"/>
      <c r="J235" s="219">
        <v>6.2</v>
      </c>
      <c r="K235" s="11"/>
      <c r="L235" s="219">
        <v>7.7</v>
      </c>
      <c r="M235" s="12"/>
      <c r="N235" s="221"/>
      <c r="O235" s="220"/>
      <c r="P235" s="220"/>
      <c r="Q235" s="561"/>
      <c r="R235" s="507"/>
      <c r="S235" s="562"/>
      <c r="T235" s="505"/>
      <c r="U235" s="593">
        <v>1529</v>
      </c>
      <c r="V235" s="80"/>
      <c r="W235" s="3" t="s">
        <v>199</v>
      </c>
      <c r="X235" s="921" t="s">
        <v>311</v>
      </c>
      <c r="Y235" s="274">
        <v>9</v>
      </c>
      <c r="Z235" s="286">
        <v>7</v>
      </c>
    </row>
    <row r="236" spans="1:26" x14ac:dyDescent="0.2">
      <c r="A236" s="1105"/>
      <c r="B236" s="330">
        <f>南八幡!B236</f>
        <v>45956</v>
      </c>
      <c r="C236" s="434" t="str">
        <f t="shared" si="41"/>
        <v>(日)</v>
      </c>
      <c r="D236" s="560" t="s">
        <v>404</v>
      </c>
      <c r="E236" s="503">
        <v>8.5</v>
      </c>
      <c r="F236" s="504">
        <v>15.1</v>
      </c>
      <c r="G236" s="11"/>
      <c r="H236" s="221">
        <v>16.7</v>
      </c>
      <c r="I236" s="12"/>
      <c r="J236" s="219">
        <v>6.3</v>
      </c>
      <c r="K236" s="11"/>
      <c r="L236" s="219">
        <v>7.3</v>
      </c>
      <c r="M236" s="12"/>
      <c r="N236" s="221"/>
      <c r="O236" s="220"/>
      <c r="P236" s="220"/>
      <c r="Q236" s="561"/>
      <c r="R236" s="507"/>
      <c r="S236" s="562"/>
      <c r="T236" s="505"/>
      <c r="U236" s="593">
        <v>3690</v>
      </c>
      <c r="V236" s="80"/>
      <c r="W236" s="3"/>
      <c r="X236" s="921"/>
      <c r="Y236" s="288"/>
      <c r="Z236" s="287"/>
    </row>
    <row r="237" spans="1:26" x14ac:dyDescent="0.2">
      <c r="A237" s="1105"/>
      <c r="B237" s="330">
        <f>南八幡!B237</f>
        <v>45957</v>
      </c>
      <c r="C237" s="434" t="str">
        <f t="shared" si="41"/>
        <v>(月)</v>
      </c>
      <c r="D237" s="560" t="s">
        <v>406</v>
      </c>
      <c r="E237" s="503">
        <v>0</v>
      </c>
      <c r="F237" s="504">
        <v>17.100000000000001</v>
      </c>
      <c r="G237" s="11">
        <v>17.2</v>
      </c>
      <c r="H237" s="221">
        <v>17</v>
      </c>
      <c r="I237" s="12">
        <v>6.6</v>
      </c>
      <c r="J237" s="219">
        <v>5.4</v>
      </c>
      <c r="K237" s="11">
        <v>7.4</v>
      </c>
      <c r="L237" s="219">
        <v>7.3</v>
      </c>
      <c r="M237" s="12">
        <v>24.2</v>
      </c>
      <c r="N237" s="221">
        <v>24.3</v>
      </c>
      <c r="O237" s="220">
        <v>72.599999999999994</v>
      </c>
      <c r="P237" s="220">
        <v>112.1</v>
      </c>
      <c r="Q237" s="561">
        <v>20.7</v>
      </c>
      <c r="R237" s="507">
        <v>213</v>
      </c>
      <c r="S237" s="562">
        <v>0.36</v>
      </c>
      <c r="T237" s="505"/>
      <c r="U237" s="593">
        <v>2307</v>
      </c>
      <c r="V237" s="80"/>
      <c r="W237" s="3"/>
      <c r="X237" s="921"/>
      <c r="Y237" s="288"/>
      <c r="Z237" s="287"/>
    </row>
    <row r="238" spans="1:26" x14ac:dyDescent="0.2">
      <c r="A238" s="1105"/>
      <c r="B238" s="330">
        <f>南八幡!B238</f>
        <v>45958</v>
      </c>
      <c r="C238" s="434" t="str">
        <f t="shared" si="41"/>
        <v>(火)</v>
      </c>
      <c r="D238" s="560" t="s">
        <v>405</v>
      </c>
      <c r="E238" s="503">
        <v>0</v>
      </c>
      <c r="F238" s="504">
        <v>17</v>
      </c>
      <c r="G238" s="11">
        <v>17.399999999999999</v>
      </c>
      <c r="H238" s="221">
        <v>17.399999999999999</v>
      </c>
      <c r="I238" s="12">
        <v>6.1</v>
      </c>
      <c r="J238" s="219">
        <v>5.6</v>
      </c>
      <c r="K238" s="11">
        <v>7.6</v>
      </c>
      <c r="L238" s="219">
        <v>7.7</v>
      </c>
      <c r="M238" s="12">
        <v>28.7</v>
      </c>
      <c r="N238" s="221">
        <v>28.8</v>
      </c>
      <c r="O238" s="220">
        <v>88.3</v>
      </c>
      <c r="P238" s="220">
        <v>130.1</v>
      </c>
      <c r="Q238" s="561">
        <v>25.4</v>
      </c>
      <c r="R238" s="507">
        <v>235</v>
      </c>
      <c r="S238" s="562">
        <v>0.37</v>
      </c>
      <c r="T238" s="505"/>
      <c r="U238" s="593">
        <v>1290</v>
      </c>
      <c r="V238" s="80"/>
      <c r="W238" s="289"/>
      <c r="X238" s="346"/>
      <c r="Y238" s="291"/>
      <c r="Z238" s="290"/>
    </row>
    <row r="239" spans="1:26" x14ac:dyDescent="0.2">
      <c r="A239" s="1105"/>
      <c r="B239" s="330">
        <f>南八幡!B239</f>
        <v>45959</v>
      </c>
      <c r="C239" s="434" t="str">
        <f t="shared" si="41"/>
        <v>(水)</v>
      </c>
      <c r="D239" s="560" t="s">
        <v>406</v>
      </c>
      <c r="E239" s="503">
        <v>0</v>
      </c>
      <c r="F239" s="504">
        <v>13.2</v>
      </c>
      <c r="G239" s="11">
        <v>16</v>
      </c>
      <c r="H239" s="221">
        <v>16.100000000000001</v>
      </c>
      <c r="I239" s="12">
        <v>4.8</v>
      </c>
      <c r="J239" s="219">
        <v>5.5</v>
      </c>
      <c r="K239" s="11">
        <v>7.7</v>
      </c>
      <c r="L239" s="219">
        <v>7.8</v>
      </c>
      <c r="M239" s="12">
        <v>29</v>
      </c>
      <c r="N239" s="221">
        <v>29.3</v>
      </c>
      <c r="O239" s="220">
        <v>94.3</v>
      </c>
      <c r="P239" s="220">
        <v>134.5</v>
      </c>
      <c r="Q239" s="561">
        <v>28.7</v>
      </c>
      <c r="R239" s="507">
        <v>241</v>
      </c>
      <c r="S239" s="562">
        <v>0.41</v>
      </c>
      <c r="T239" s="505"/>
      <c r="U239" s="593">
        <v>1212</v>
      </c>
      <c r="V239" s="80"/>
      <c r="W239" s="9" t="s">
        <v>23</v>
      </c>
      <c r="X239" s="82" t="s">
        <v>24</v>
      </c>
      <c r="Y239" s="1" t="s">
        <v>24</v>
      </c>
      <c r="Z239" s="335" t="s">
        <v>24</v>
      </c>
    </row>
    <row r="240" spans="1:26" x14ac:dyDescent="0.2">
      <c r="A240" s="1105"/>
      <c r="B240" s="330">
        <f>南八幡!B240</f>
        <v>45960</v>
      </c>
      <c r="C240" s="434" t="str">
        <f t="shared" si="41"/>
        <v>(木)</v>
      </c>
      <c r="D240" s="560" t="s">
        <v>405</v>
      </c>
      <c r="E240" s="503">
        <v>0</v>
      </c>
      <c r="F240" s="504">
        <v>14.1</v>
      </c>
      <c r="G240" s="11">
        <v>14.5</v>
      </c>
      <c r="H240" s="221">
        <v>14.3</v>
      </c>
      <c r="I240" s="12">
        <v>4.7</v>
      </c>
      <c r="J240" s="219">
        <v>5</v>
      </c>
      <c r="K240" s="11">
        <v>7.8</v>
      </c>
      <c r="L240" s="219">
        <v>7.8</v>
      </c>
      <c r="M240" s="12">
        <v>29.3</v>
      </c>
      <c r="N240" s="221">
        <v>29.5</v>
      </c>
      <c r="O240" s="220">
        <v>96.8</v>
      </c>
      <c r="P240" s="220">
        <v>135.1</v>
      </c>
      <c r="Q240" s="561">
        <v>26.9</v>
      </c>
      <c r="R240" s="507">
        <v>225</v>
      </c>
      <c r="S240" s="562">
        <v>0.35</v>
      </c>
      <c r="T240" s="505">
        <v>3.98</v>
      </c>
      <c r="U240" s="593">
        <v>1201</v>
      </c>
      <c r="V240" s="80"/>
      <c r="W240" s="749" t="s">
        <v>301</v>
      </c>
      <c r="X240" s="750"/>
      <c r="Y240" s="750"/>
      <c r="Z240" s="751"/>
    </row>
    <row r="241" spans="1:26" x14ac:dyDescent="0.2">
      <c r="A241" s="1105"/>
      <c r="B241" s="330">
        <f>南八幡!B241</f>
        <v>45961</v>
      </c>
      <c r="C241" s="434" t="str">
        <f t="shared" si="41"/>
        <v>(金)</v>
      </c>
      <c r="D241" s="573" t="s">
        <v>406</v>
      </c>
      <c r="E241" s="526">
        <v>49</v>
      </c>
      <c r="F241" s="564">
        <v>15.4</v>
      </c>
      <c r="G241" s="368">
        <v>15</v>
      </c>
      <c r="H241" s="298">
        <v>14.9</v>
      </c>
      <c r="I241" s="566">
        <v>7.9</v>
      </c>
      <c r="J241" s="565">
        <v>8.9</v>
      </c>
      <c r="K241" s="368">
        <v>7.8</v>
      </c>
      <c r="L241" s="298">
        <v>7.8</v>
      </c>
      <c r="M241" s="566">
        <v>29.4</v>
      </c>
      <c r="N241" s="565">
        <v>31.3</v>
      </c>
      <c r="O241" s="567">
        <v>97.8</v>
      </c>
      <c r="P241" s="567">
        <v>138.69999999999999</v>
      </c>
      <c r="Q241" s="568">
        <v>29.5</v>
      </c>
      <c r="R241" s="569">
        <v>245</v>
      </c>
      <c r="S241" s="570">
        <v>0.52</v>
      </c>
      <c r="T241" s="772"/>
      <c r="U241" s="546">
        <v>2586</v>
      </c>
      <c r="V241" s="80"/>
      <c r="W241" s="1115" t="s">
        <v>439</v>
      </c>
      <c r="X241" s="1116"/>
      <c r="Y241" s="1116"/>
      <c r="Z241" s="1117"/>
    </row>
    <row r="242" spans="1:26" s="1" customFormat="1" ht="13.5" customHeight="1" x14ac:dyDescent="0.2">
      <c r="A242" s="1105"/>
      <c r="B242" s="1051" t="s">
        <v>238</v>
      </c>
      <c r="C242" s="1051"/>
      <c r="D242" s="508"/>
      <c r="E242" s="493">
        <f>MAX(E211:E241)</f>
        <v>49</v>
      </c>
      <c r="F242" s="509">
        <f t="shared" ref="F242:U242" si="42">IF(COUNT(F211:F241)=0,"",MAX(F211:F241))</f>
        <v>25.2</v>
      </c>
      <c r="G242" s="10">
        <f t="shared" si="42"/>
        <v>22.7</v>
      </c>
      <c r="H242" s="218">
        <f t="shared" si="42"/>
        <v>22.4</v>
      </c>
      <c r="I242" s="495">
        <f t="shared" si="42"/>
        <v>10.5</v>
      </c>
      <c r="J242" s="496">
        <f t="shared" si="42"/>
        <v>8.9</v>
      </c>
      <c r="K242" s="10">
        <f t="shared" si="42"/>
        <v>7.9</v>
      </c>
      <c r="L242" s="218">
        <f t="shared" si="42"/>
        <v>7.9</v>
      </c>
      <c r="M242" s="495">
        <f t="shared" si="42"/>
        <v>37.799999999999997</v>
      </c>
      <c r="N242" s="496">
        <f t="shared" si="42"/>
        <v>38.700000000000003</v>
      </c>
      <c r="O242" s="497">
        <f t="shared" si="42"/>
        <v>98</v>
      </c>
      <c r="P242" s="497">
        <f t="shared" si="42"/>
        <v>138.69999999999999</v>
      </c>
      <c r="Q242" s="547">
        <f t="shared" si="42"/>
        <v>43</v>
      </c>
      <c r="R242" s="513">
        <f t="shared" si="42"/>
        <v>302</v>
      </c>
      <c r="S242" s="514">
        <f t="shared" si="42"/>
        <v>0.52</v>
      </c>
      <c r="T242" s="514">
        <f t="shared" ref="T242" si="43">IF(COUNT(T211:T241)=0,"",MAX(T211:T241))</f>
        <v>4.1100000000000003</v>
      </c>
      <c r="U242" s="515">
        <f t="shared" si="42"/>
        <v>3824</v>
      </c>
      <c r="V242" s="80"/>
      <c r="W242" s="1115"/>
      <c r="X242" s="1116"/>
      <c r="Y242" s="1116"/>
      <c r="Z242" s="1117"/>
    </row>
    <row r="243" spans="1:26" s="1" customFormat="1" ht="13.5" customHeight="1" x14ac:dyDescent="0.2">
      <c r="A243" s="1105"/>
      <c r="B243" s="1052" t="s">
        <v>239</v>
      </c>
      <c r="C243" s="1052"/>
      <c r="D243" s="229"/>
      <c r="E243" s="230"/>
      <c r="F243" s="516">
        <f t="shared" ref="F243:S243" si="44">IF(COUNT(F211:F241)=0,"",MIN(F211:F241))</f>
        <v>12.7</v>
      </c>
      <c r="G243" s="11">
        <f t="shared" si="44"/>
        <v>14.5</v>
      </c>
      <c r="H243" s="219">
        <f t="shared" si="44"/>
        <v>14.3</v>
      </c>
      <c r="I243" s="12">
        <f t="shared" si="44"/>
        <v>4</v>
      </c>
      <c r="J243" s="221">
        <f t="shared" si="44"/>
        <v>4.5</v>
      </c>
      <c r="K243" s="11">
        <f t="shared" si="44"/>
        <v>7.2</v>
      </c>
      <c r="L243" s="219">
        <f t="shared" si="44"/>
        <v>7.2</v>
      </c>
      <c r="M243" s="12">
        <f t="shared" si="44"/>
        <v>19.100000000000001</v>
      </c>
      <c r="N243" s="221">
        <f t="shared" si="44"/>
        <v>20.2</v>
      </c>
      <c r="O243" s="220">
        <f t="shared" si="44"/>
        <v>48</v>
      </c>
      <c r="P243" s="220">
        <f t="shared" si="44"/>
        <v>77</v>
      </c>
      <c r="Q243" s="519">
        <f t="shared" si="44"/>
        <v>19.100000000000001</v>
      </c>
      <c r="R243" s="520">
        <f t="shared" si="44"/>
        <v>126</v>
      </c>
      <c r="S243" s="521">
        <f t="shared" si="44"/>
        <v>0.18</v>
      </c>
      <c r="T243" s="521">
        <f t="shared" ref="T243" si="45">IF(COUNT(T211:T241)=0,"",MIN(T211:T241))</f>
        <v>1.9</v>
      </c>
      <c r="U243" s="522"/>
      <c r="V243" s="80"/>
      <c r="W243" s="752"/>
      <c r="X243" s="920"/>
      <c r="Y243" s="753"/>
      <c r="Z243" s="754"/>
    </row>
    <row r="244" spans="1:26" s="1" customFormat="1" ht="13.5" customHeight="1" x14ac:dyDescent="0.2">
      <c r="A244" s="1105"/>
      <c r="B244" s="1052" t="s">
        <v>240</v>
      </c>
      <c r="C244" s="1052"/>
      <c r="D244" s="229"/>
      <c r="E244" s="231"/>
      <c r="F244" s="523">
        <f t="shared" ref="F244:S244" si="46">IF(COUNT(F211:F241)=0,"",AVERAGE(F211:F241))</f>
        <v>18.664516129032258</v>
      </c>
      <c r="G244" s="307">
        <f t="shared" si="46"/>
        <v>18.631818181818179</v>
      </c>
      <c r="H244" s="539">
        <f t="shared" si="46"/>
        <v>18.909677419354836</v>
      </c>
      <c r="I244" s="540">
        <f t="shared" si="46"/>
        <v>5.922727272727272</v>
      </c>
      <c r="J244" s="541">
        <f t="shared" si="46"/>
        <v>5.7645161290322573</v>
      </c>
      <c r="K244" s="307">
        <f t="shared" si="46"/>
        <v>7.7</v>
      </c>
      <c r="L244" s="539">
        <f t="shared" si="46"/>
        <v>7.7129032258064534</v>
      </c>
      <c r="M244" s="540">
        <f t="shared" si="46"/>
        <v>31.390909090909091</v>
      </c>
      <c r="N244" s="541">
        <f t="shared" si="46"/>
        <v>31.722727272727262</v>
      </c>
      <c r="O244" s="542">
        <f t="shared" si="46"/>
        <v>89.140909090909076</v>
      </c>
      <c r="P244" s="542">
        <f t="shared" si="46"/>
        <v>125.5272727272727</v>
      </c>
      <c r="Q244" s="549">
        <f t="shared" si="46"/>
        <v>32.236363636363642</v>
      </c>
      <c r="R244" s="550">
        <f t="shared" si="46"/>
        <v>238.95454545454547</v>
      </c>
      <c r="S244" s="551">
        <f t="shared" si="46"/>
        <v>0.33954545454545459</v>
      </c>
      <c r="T244" s="551">
        <f t="shared" ref="T244" si="47">IF(COUNT(T211:T241)=0,"",AVERAGE(T211:T241))</f>
        <v>3.4879999999999995</v>
      </c>
      <c r="U244" s="552"/>
      <c r="V244" s="80"/>
      <c r="W244" s="752"/>
      <c r="X244" s="920"/>
      <c r="Y244" s="753"/>
      <c r="Z244" s="754"/>
    </row>
    <row r="245" spans="1:26" s="1" customFormat="1" ht="13.5" customHeight="1" x14ac:dyDescent="0.2">
      <c r="A245" s="1106"/>
      <c r="B245" s="1053" t="s">
        <v>241</v>
      </c>
      <c r="C245" s="1053"/>
      <c r="D245" s="525"/>
      <c r="E245" s="526">
        <f>SUM(E211:E241)</f>
        <v>121.5</v>
      </c>
      <c r="F245" s="232"/>
      <c r="G245" s="232"/>
      <c r="H245" s="390"/>
      <c r="I245" s="232"/>
      <c r="J245" s="390"/>
      <c r="K245" s="528"/>
      <c r="L245" s="529"/>
      <c r="M245" s="553"/>
      <c r="N245" s="554"/>
      <c r="O245" s="555"/>
      <c r="P245" s="555"/>
      <c r="Q245" s="556"/>
      <c r="R245" s="234"/>
      <c r="S245" s="235"/>
      <c r="T245" s="771"/>
      <c r="U245" s="764">
        <f>SUM(U211:U241)</f>
        <v>57816</v>
      </c>
      <c r="V245" s="80"/>
      <c r="W245" s="617"/>
      <c r="X245" s="923"/>
      <c r="Y245" s="618"/>
      <c r="Z245" s="334"/>
    </row>
    <row r="246" spans="1:26" ht="13.5" customHeight="1" x14ac:dyDescent="0.2">
      <c r="A246" s="1104" t="s">
        <v>232</v>
      </c>
      <c r="B246" s="329">
        <f>南八幡!B246</f>
        <v>45962</v>
      </c>
      <c r="C246" s="433" t="str">
        <f>IF(B246="","",IF(WEEKDAY(B246)=1,"(日)",IF(WEEKDAY(B246)=2,"(月)",IF(WEEKDAY(B246)=3,"(火)",IF(WEEKDAY(B246)=4,"(水)",IF(WEEKDAY(B246)=5,"(木)",IF(WEEKDAY(B246)=6,"(金)","(土)")))))))</f>
        <v>(土)</v>
      </c>
      <c r="D246" s="558" t="s">
        <v>405</v>
      </c>
      <c r="E246" s="493">
        <v>0.5</v>
      </c>
      <c r="F246" s="494">
        <v>19.8</v>
      </c>
      <c r="G246" s="10"/>
      <c r="H246" s="496">
        <v>17.399999999999999</v>
      </c>
      <c r="I246" s="495"/>
      <c r="J246" s="218">
        <v>5.6</v>
      </c>
      <c r="K246" s="10"/>
      <c r="L246" s="218">
        <v>7</v>
      </c>
      <c r="M246" s="495"/>
      <c r="N246" s="496"/>
      <c r="O246" s="497"/>
      <c r="P246" s="497"/>
      <c r="Q246" s="547"/>
      <c r="R246" s="501"/>
      <c r="S246" s="559"/>
      <c r="T246" s="499"/>
      <c r="U246" s="761">
        <v>7495</v>
      </c>
      <c r="V246" s="83" t="s">
        <v>24</v>
      </c>
      <c r="W246" s="340" t="s">
        <v>284</v>
      </c>
      <c r="X246" s="356"/>
      <c r="Y246" s="342">
        <v>45967</v>
      </c>
      <c r="Z246" s="351"/>
    </row>
    <row r="247" spans="1:26" x14ac:dyDescent="0.2">
      <c r="A247" s="1105"/>
      <c r="B247" s="330">
        <f>南八幡!B247</f>
        <v>45963</v>
      </c>
      <c r="C247" s="434" t="str">
        <f t="shared" ref="C247:C275" si="48">IF(B247="","",IF(WEEKDAY(B247)=1,"(日)",IF(WEEKDAY(B247)=2,"(月)",IF(WEEKDAY(B247)=3,"(火)",IF(WEEKDAY(B247)=4,"(水)",IF(WEEKDAY(B247)=5,"(木)",IF(WEEKDAY(B247)=6,"(金)","(土)")))))))</f>
        <v>(日)</v>
      </c>
      <c r="D247" s="560" t="s">
        <v>406</v>
      </c>
      <c r="E247" s="503">
        <v>0</v>
      </c>
      <c r="F247" s="504">
        <v>13.2</v>
      </c>
      <c r="G247" s="11"/>
      <c r="H247" s="221">
        <v>17.100000000000001</v>
      </c>
      <c r="I247" s="12"/>
      <c r="J247" s="219">
        <v>7.1</v>
      </c>
      <c r="K247" s="11"/>
      <c r="L247" s="219">
        <v>7.3</v>
      </c>
      <c r="M247" s="12"/>
      <c r="N247" s="221"/>
      <c r="O247" s="220"/>
      <c r="P247" s="220"/>
      <c r="Q247" s="561"/>
      <c r="R247" s="507"/>
      <c r="S247" s="562"/>
      <c r="T247" s="505"/>
      <c r="U247" s="593">
        <v>2726</v>
      </c>
      <c r="V247" s="83" t="s">
        <v>24</v>
      </c>
      <c r="W247" s="345" t="s">
        <v>2</v>
      </c>
      <c r="X247" s="346" t="s">
        <v>303</v>
      </c>
      <c r="Y247" s="372">
        <v>12.9</v>
      </c>
      <c r="Z247" s="350"/>
    </row>
    <row r="248" spans="1:26" x14ac:dyDescent="0.2">
      <c r="A248" s="1105"/>
      <c r="B248" s="330">
        <f>南八幡!B248</f>
        <v>45964</v>
      </c>
      <c r="C248" s="434" t="str">
        <f t="shared" si="48"/>
        <v>(月)</v>
      </c>
      <c r="D248" s="560" t="s">
        <v>405</v>
      </c>
      <c r="E248" s="503">
        <v>0</v>
      </c>
      <c r="F248" s="504">
        <v>14.9</v>
      </c>
      <c r="G248" s="11"/>
      <c r="H248" s="221">
        <v>16.5</v>
      </c>
      <c r="I248" s="12"/>
      <c r="J248" s="219">
        <v>6.2</v>
      </c>
      <c r="K248" s="11"/>
      <c r="L248" s="219">
        <v>7.5</v>
      </c>
      <c r="M248" s="12"/>
      <c r="N248" s="221"/>
      <c r="O248" s="220"/>
      <c r="P248" s="220"/>
      <c r="Q248" s="561"/>
      <c r="R248" s="507"/>
      <c r="S248" s="562"/>
      <c r="T248" s="505"/>
      <c r="U248" s="593">
        <v>1325</v>
      </c>
      <c r="V248" s="83" t="s">
        <v>24</v>
      </c>
      <c r="W248" s="4" t="s">
        <v>19</v>
      </c>
      <c r="X248" s="5" t="s">
        <v>20</v>
      </c>
      <c r="Y248" s="352" t="s">
        <v>21</v>
      </c>
      <c r="Z248" s="5" t="s">
        <v>22</v>
      </c>
    </row>
    <row r="249" spans="1:26" x14ac:dyDescent="0.2">
      <c r="A249" s="1105"/>
      <c r="B249" s="330">
        <f>南八幡!B249</f>
        <v>45965</v>
      </c>
      <c r="C249" s="434" t="str">
        <f t="shared" si="48"/>
        <v>(火)</v>
      </c>
      <c r="D249" s="560" t="s">
        <v>405</v>
      </c>
      <c r="E249" s="503">
        <v>0</v>
      </c>
      <c r="F249" s="504">
        <v>12.6</v>
      </c>
      <c r="G249" s="11">
        <v>14</v>
      </c>
      <c r="H249" s="221">
        <v>14</v>
      </c>
      <c r="I249" s="12">
        <v>5.2</v>
      </c>
      <c r="J249" s="219">
        <v>4.5</v>
      </c>
      <c r="K249" s="11">
        <v>7.6</v>
      </c>
      <c r="L249" s="219">
        <v>7.6</v>
      </c>
      <c r="M249" s="12">
        <v>26.1</v>
      </c>
      <c r="N249" s="221">
        <v>26.1</v>
      </c>
      <c r="O249" s="220">
        <v>89.1</v>
      </c>
      <c r="P249" s="220">
        <v>124.1</v>
      </c>
      <c r="Q249" s="561">
        <v>24.8</v>
      </c>
      <c r="R249" s="507">
        <v>236</v>
      </c>
      <c r="S249" s="562">
        <v>0.39</v>
      </c>
      <c r="T249" s="505"/>
      <c r="U249" s="593">
        <v>1316</v>
      </c>
      <c r="V249" s="83" t="s">
        <v>24</v>
      </c>
      <c r="W249" s="2" t="s">
        <v>182</v>
      </c>
      <c r="X249" s="398" t="s">
        <v>11</v>
      </c>
      <c r="Y249" s="353">
        <v>14.4</v>
      </c>
      <c r="Z249" s="218">
        <v>14.2</v>
      </c>
    </row>
    <row r="250" spans="1:26" x14ac:dyDescent="0.2">
      <c r="A250" s="1105"/>
      <c r="B250" s="330">
        <f>南八幡!B250</f>
        <v>45966</v>
      </c>
      <c r="C250" s="434" t="str">
        <f t="shared" si="48"/>
        <v>(水)</v>
      </c>
      <c r="D250" s="560" t="s">
        <v>405</v>
      </c>
      <c r="E250" s="503">
        <v>0</v>
      </c>
      <c r="F250" s="504">
        <v>10.8</v>
      </c>
      <c r="G250" s="11">
        <v>13.6</v>
      </c>
      <c r="H250" s="221">
        <v>13.7</v>
      </c>
      <c r="I250" s="12">
        <v>3.6</v>
      </c>
      <c r="J250" s="219">
        <v>4.2</v>
      </c>
      <c r="K250" s="11">
        <v>7.7</v>
      </c>
      <c r="L250" s="219">
        <v>7.7</v>
      </c>
      <c r="M250" s="12">
        <v>27.7</v>
      </c>
      <c r="N250" s="221">
        <v>27.6</v>
      </c>
      <c r="O250" s="220">
        <v>96.7</v>
      </c>
      <c r="P250" s="220">
        <v>128.9</v>
      </c>
      <c r="Q250" s="561">
        <v>25.2</v>
      </c>
      <c r="R250" s="507">
        <v>253</v>
      </c>
      <c r="S250" s="562">
        <v>0.43</v>
      </c>
      <c r="T250" s="505"/>
      <c r="U250" s="593">
        <v>1304</v>
      </c>
      <c r="V250" s="83" t="s">
        <v>24</v>
      </c>
      <c r="W250" s="3" t="s">
        <v>183</v>
      </c>
      <c r="X250" s="921" t="s">
        <v>184</v>
      </c>
      <c r="Y250" s="354">
        <v>4.5</v>
      </c>
      <c r="Z250" s="219">
        <v>4.3</v>
      </c>
    </row>
    <row r="251" spans="1:26" x14ac:dyDescent="0.2">
      <c r="A251" s="1105"/>
      <c r="B251" s="330">
        <f>南八幡!B251</f>
        <v>45967</v>
      </c>
      <c r="C251" s="434" t="str">
        <f t="shared" si="48"/>
        <v>(木)</v>
      </c>
      <c r="D251" s="560" t="s">
        <v>406</v>
      </c>
      <c r="E251" s="503">
        <v>7.5</v>
      </c>
      <c r="F251" s="504">
        <v>12.9</v>
      </c>
      <c r="G251" s="11">
        <v>14.4</v>
      </c>
      <c r="H251" s="221">
        <v>14.2</v>
      </c>
      <c r="I251" s="12">
        <v>4.5</v>
      </c>
      <c r="J251" s="219">
        <v>4.3</v>
      </c>
      <c r="K251" s="11">
        <v>7.7</v>
      </c>
      <c r="L251" s="219">
        <v>7.7</v>
      </c>
      <c r="M251" s="12">
        <v>26.2</v>
      </c>
      <c r="N251" s="221">
        <v>28.4</v>
      </c>
      <c r="O251" s="220">
        <v>86.1</v>
      </c>
      <c r="P251" s="220">
        <v>123.1</v>
      </c>
      <c r="Q251" s="561">
        <v>28.3</v>
      </c>
      <c r="R251" s="507">
        <v>256</v>
      </c>
      <c r="S251" s="562">
        <v>0.41</v>
      </c>
      <c r="T251" s="505">
        <v>3.5</v>
      </c>
      <c r="U251" s="593">
        <v>1286</v>
      </c>
      <c r="V251" s="83" t="s">
        <v>24</v>
      </c>
      <c r="W251" s="3" t="s">
        <v>12</v>
      </c>
      <c r="X251" s="921"/>
      <c r="Y251" s="354">
        <v>7.7</v>
      </c>
      <c r="Z251" s="219">
        <v>7.7</v>
      </c>
    </row>
    <row r="252" spans="1:26" x14ac:dyDescent="0.2">
      <c r="A252" s="1105"/>
      <c r="B252" s="330">
        <f>南八幡!B252</f>
        <v>45968</v>
      </c>
      <c r="C252" s="434" t="str">
        <f t="shared" si="48"/>
        <v>(金)</v>
      </c>
      <c r="D252" s="560" t="s">
        <v>405</v>
      </c>
      <c r="E252" s="503">
        <v>0</v>
      </c>
      <c r="F252" s="504">
        <v>15.2</v>
      </c>
      <c r="G252" s="11">
        <v>14.4</v>
      </c>
      <c r="H252" s="221">
        <v>14.3</v>
      </c>
      <c r="I252" s="12">
        <v>4.4000000000000004</v>
      </c>
      <c r="J252" s="219">
        <v>4.7</v>
      </c>
      <c r="K252" s="11">
        <v>7.6</v>
      </c>
      <c r="L252" s="219">
        <v>7.6</v>
      </c>
      <c r="M252" s="12">
        <v>25.4</v>
      </c>
      <c r="N252" s="221">
        <v>24.6</v>
      </c>
      <c r="O252" s="220">
        <v>80.8</v>
      </c>
      <c r="P252" s="220">
        <v>111.1</v>
      </c>
      <c r="Q252" s="561">
        <v>26.9</v>
      </c>
      <c r="R252" s="507">
        <v>223</v>
      </c>
      <c r="S252" s="562">
        <v>0.42</v>
      </c>
      <c r="T252" s="505"/>
      <c r="U252" s="593">
        <v>1294</v>
      </c>
      <c r="V252" s="83" t="s">
        <v>24</v>
      </c>
      <c r="W252" s="3" t="s">
        <v>185</v>
      </c>
      <c r="X252" s="921" t="s">
        <v>13</v>
      </c>
      <c r="Y252" s="354">
        <v>26.2</v>
      </c>
      <c r="Z252" s="219">
        <v>28.4</v>
      </c>
    </row>
    <row r="253" spans="1:26" x14ac:dyDescent="0.2">
      <c r="A253" s="1105"/>
      <c r="B253" s="330">
        <f>南八幡!B253</f>
        <v>45969</v>
      </c>
      <c r="C253" s="434" t="str">
        <f t="shared" si="48"/>
        <v>(土)</v>
      </c>
      <c r="D253" s="560" t="s">
        <v>405</v>
      </c>
      <c r="E253" s="503">
        <v>0</v>
      </c>
      <c r="F253" s="504">
        <v>13.4</v>
      </c>
      <c r="G253" s="11"/>
      <c r="H253" s="221">
        <v>14.9</v>
      </c>
      <c r="I253" s="12"/>
      <c r="J253" s="219">
        <v>4</v>
      </c>
      <c r="K253" s="11"/>
      <c r="L253" s="219">
        <v>7.8</v>
      </c>
      <c r="M253" s="12"/>
      <c r="N253" s="221"/>
      <c r="O253" s="220"/>
      <c r="P253" s="220"/>
      <c r="Q253" s="561"/>
      <c r="R253" s="507"/>
      <c r="S253" s="562"/>
      <c r="T253" s="505"/>
      <c r="U253" s="593">
        <v>1255</v>
      </c>
      <c r="V253" s="83" t="s">
        <v>24</v>
      </c>
      <c r="W253" s="3" t="s">
        <v>186</v>
      </c>
      <c r="X253" s="921" t="s">
        <v>311</v>
      </c>
      <c r="Y253" s="355">
        <v>85</v>
      </c>
      <c r="Z253" s="220">
        <v>86.1</v>
      </c>
    </row>
    <row r="254" spans="1:26" x14ac:dyDescent="0.2">
      <c r="A254" s="1105"/>
      <c r="B254" s="330">
        <f>南八幡!B254</f>
        <v>45970</v>
      </c>
      <c r="C254" s="434" t="str">
        <f t="shared" si="48"/>
        <v>(日)</v>
      </c>
      <c r="D254" s="560" t="s">
        <v>404</v>
      </c>
      <c r="E254" s="503">
        <v>23</v>
      </c>
      <c r="F254" s="504">
        <v>10.3</v>
      </c>
      <c r="G254" s="11"/>
      <c r="H254" s="221">
        <v>14.6</v>
      </c>
      <c r="I254" s="12"/>
      <c r="J254" s="219">
        <v>4.8</v>
      </c>
      <c r="K254" s="11"/>
      <c r="L254" s="219">
        <v>7.7</v>
      </c>
      <c r="M254" s="12"/>
      <c r="N254" s="221"/>
      <c r="O254" s="220"/>
      <c r="P254" s="220"/>
      <c r="Q254" s="561"/>
      <c r="R254" s="507"/>
      <c r="S254" s="562"/>
      <c r="T254" s="505"/>
      <c r="U254" s="593">
        <v>2051</v>
      </c>
      <c r="V254" s="83" t="s">
        <v>24</v>
      </c>
      <c r="W254" s="3" t="s">
        <v>187</v>
      </c>
      <c r="X254" s="921" t="s">
        <v>311</v>
      </c>
      <c r="Y254" s="355">
        <v>112.5</v>
      </c>
      <c r="Z254" s="220">
        <v>123.1</v>
      </c>
    </row>
    <row r="255" spans="1:26" x14ac:dyDescent="0.2">
      <c r="A255" s="1105"/>
      <c r="B255" s="330">
        <f>南八幡!B255</f>
        <v>45971</v>
      </c>
      <c r="C255" s="434" t="str">
        <f t="shared" si="48"/>
        <v>(月)</v>
      </c>
      <c r="D255" s="560" t="s">
        <v>405</v>
      </c>
      <c r="E255" s="503">
        <v>0</v>
      </c>
      <c r="F255" s="504">
        <v>14.9</v>
      </c>
      <c r="G255" s="11">
        <v>14.5</v>
      </c>
      <c r="H255" s="221">
        <v>14.4</v>
      </c>
      <c r="I255" s="12">
        <v>6.5</v>
      </c>
      <c r="J255" s="219">
        <v>6.6</v>
      </c>
      <c r="K255" s="11">
        <v>7.4</v>
      </c>
      <c r="L255" s="219">
        <v>7.5</v>
      </c>
      <c r="M255" s="12">
        <v>21</v>
      </c>
      <c r="N255" s="221">
        <v>21.3</v>
      </c>
      <c r="O255" s="220">
        <v>68.5</v>
      </c>
      <c r="P255" s="220">
        <v>100.9</v>
      </c>
      <c r="Q255" s="561">
        <v>21.2</v>
      </c>
      <c r="R255" s="507">
        <v>217</v>
      </c>
      <c r="S255" s="562">
        <v>0.48</v>
      </c>
      <c r="T255" s="505"/>
      <c r="U255" s="593">
        <v>1442</v>
      </c>
      <c r="V255" s="83" t="s">
        <v>24</v>
      </c>
      <c r="W255" s="3" t="s">
        <v>188</v>
      </c>
      <c r="X255" s="921" t="s">
        <v>311</v>
      </c>
      <c r="Y255" s="355">
        <v>75</v>
      </c>
      <c r="Z255" s="220">
        <v>76</v>
      </c>
    </row>
    <row r="256" spans="1:26" x14ac:dyDescent="0.2">
      <c r="A256" s="1105"/>
      <c r="B256" s="330">
        <f>南八幡!B256</f>
        <v>45972</v>
      </c>
      <c r="C256" s="434" t="str">
        <f t="shared" si="48"/>
        <v>(火)</v>
      </c>
      <c r="D256" s="560" t="s">
        <v>406</v>
      </c>
      <c r="E256" s="503">
        <v>0</v>
      </c>
      <c r="F256" s="504">
        <v>11.4</v>
      </c>
      <c r="G256" s="11">
        <v>13.7</v>
      </c>
      <c r="H256" s="221">
        <v>13.8</v>
      </c>
      <c r="I256" s="12">
        <v>3.6</v>
      </c>
      <c r="J256" s="219">
        <v>4</v>
      </c>
      <c r="K256" s="11">
        <v>7.6</v>
      </c>
      <c r="L256" s="219">
        <v>7.7</v>
      </c>
      <c r="M256" s="12">
        <v>32.6</v>
      </c>
      <c r="N256" s="221">
        <v>31.9</v>
      </c>
      <c r="O256" s="220">
        <v>82.1</v>
      </c>
      <c r="P256" s="220">
        <v>118.5</v>
      </c>
      <c r="Q256" s="561">
        <v>26.5</v>
      </c>
      <c r="R256" s="507">
        <v>239</v>
      </c>
      <c r="S256" s="562">
        <v>0.44</v>
      </c>
      <c r="T256" s="505"/>
      <c r="U256" s="593">
        <v>1254</v>
      </c>
      <c r="V256" s="83" t="s">
        <v>24</v>
      </c>
      <c r="W256" s="3" t="s">
        <v>189</v>
      </c>
      <c r="X256" s="921" t="s">
        <v>311</v>
      </c>
      <c r="Y256" s="355">
        <v>37.5</v>
      </c>
      <c r="Z256" s="220">
        <v>47.1</v>
      </c>
    </row>
    <row r="257" spans="1:26" x14ac:dyDescent="0.2">
      <c r="A257" s="1105"/>
      <c r="B257" s="330">
        <f>南八幡!B257</f>
        <v>45973</v>
      </c>
      <c r="C257" s="434" t="str">
        <f t="shared" si="48"/>
        <v>(水)</v>
      </c>
      <c r="D257" s="560" t="s">
        <v>405</v>
      </c>
      <c r="E257" s="503">
        <v>0</v>
      </c>
      <c r="F257" s="504">
        <v>11.5</v>
      </c>
      <c r="G257" s="11">
        <v>12.5</v>
      </c>
      <c r="H257" s="221">
        <v>12.7</v>
      </c>
      <c r="I257" s="12">
        <v>2.5</v>
      </c>
      <c r="J257" s="219">
        <v>3</v>
      </c>
      <c r="K257" s="11">
        <v>7.7</v>
      </c>
      <c r="L257" s="219">
        <v>7.8</v>
      </c>
      <c r="M257" s="12">
        <v>37.9</v>
      </c>
      <c r="N257" s="221">
        <v>38.700000000000003</v>
      </c>
      <c r="O257" s="220">
        <v>93</v>
      </c>
      <c r="P257" s="220">
        <v>127.7</v>
      </c>
      <c r="Q257" s="561">
        <v>33.799999999999997</v>
      </c>
      <c r="R257" s="507">
        <v>262</v>
      </c>
      <c r="S257" s="562">
        <v>0.34</v>
      </c>
      <c r="T257" s="505"/>
      <c r="U257" s="593">
        <v>1266</v>
      </c>
      <c r="V257" s="83" t="s">
        <v>24</v>
      </c>
      <c r="W257" s="3" t="s">
        <v>190</v>
      </c>
      <c r="X257" s="921" t="s">
        <v>311</v>
      </c>
      <c r="Y257" s="137">
        <v>26.9</v>
      </c>
      <c r="Z257" s="221">
        <v>28.3</v>
      </c>
    </row>
    <row r="258" spans="1:26" x14ac:dyDescent="0.2">
      <c r="A258" s="1105"/>
      <c r="B258" s="330">
        <f>南八幡!B258</f>
        <v>45974</v>
      </c>
      <c r="C258" s="434" t="str">
        <f t="shared" si="48"/>
        <v>(木)</v>
      </c>
      <c r="D258" s="560" t="s">
        <v>406</v>
      </c>
      <c r="E258" s="503">
        <v>0</v>
      </c>
      <c r="F258" s="504">
        <v>10.199999999999999</v>
      </c>
      <c r="G258" s="11">
        <v>12.6</v>
      </c>
      <c r="H258" s="221">
        <v>12.5</v>
      </c>
      <c r="I258" s="12">
        <v>2.5</v>
      </c>
      <c r="J258" s="219">
        <v>3.2</v>
      </c>
      <c r="K258" s="11">
        <v>7.7</v>
      </c>
      <c r="L258" s="219">
        <v>7.8</v>
      </c>
      <c r="M258" s="12">
        <v>41.2</v>
      </c>
      <c r="N258" s="221">
        <v>41</v>
      </c>
      <c r="O258" s="220">
        <v>96.2</v>
      </c>
      <c r="P258" s="220">
        <v>136.5</v>
      </c>
      <c r="Q258" s="561">
        <v>39.200000000000003</v>
      </c>
      <c r="R258" s="507">
        <v>277</v>
      </c>
      <c r="S258" s="562">
        <v>0.35</v>
      </c>
      <c r="T258" s="505">
        <v>3.71</v>
      </c>
      <c r="U258" s="593">
        <v>1221</v>
      </c>
      <c r="V258" s="83" t="s">
        <v>24</v>
      </c>
      <c r="W258" s="3" t="s">
        <v>191</v>
      </c>
      <c r="X258" s="921" t="s">
        <v>311</v>
      </c>
      <c r="Y258" s="139">
        <v>219</v>
      </c>
      <c r="Z258" s="222">
        <v>256</v>
      </c>
    </row>
    <row r="259" spans="1:26" x14ac:dyDescent="0.2">
      <c r="A259" s="1105"/>
      <c r="B259" s="330">
        <f>南八幡!B259</f>
        <v>45975</v>
      </c>
      <c r="C259" s="434" t="str">
        <f t="shared" si="48"/>
        <v>(金)</v>
      </c>
      <c r="D259" s="560" t="s">
        <v>405</v>
      </c>
      <c r="E259" s="503">
        <v>0</v>
      </c>
      <c r="F259" s="504">
        <v>13.2</v>
      </c>
      <c r="G259" s="11">
        <v>12.6</v>
      </c>
      <c r="H259" s="221">
        <v>12.5</v>
      </c>
      <c r="I259" s="12">
        <v>3.1</v>
      </c>
      <c r="J259" s="219">
        <v>3.9</v>
      </c>
      <c r="K259" s="11">
        <v>7.6</v>
      </c>
      <c r="L259" s="219">
        <v>7.7</v>
      </c>
      <c r="M259" s="12">
        <v>41.4</v>
      </c>
      <c r="N259" s="221">
        <v>40.5</v>
      </c>
      <c r="O259" s="220">
        <v>96.5</v>
      </c>
      <c r="P259" s="220">
        <v>136.69999999999999</v>
      </c>
      <c r="Q259" s="561">
        <v>35.700000000000003</v>
      </c>
      <c r="R259" s="507">
        <v>273</v>
      </c>
      <c r="S259" s="562">
        <v>0.34</v>
      </c>
      <c r="T259" s="505"/>
      <c r="U259" s="593">
        <v>1229</v>
      </c>
      <c r="V259" s="83" t="s">
        <v>24</v>
      </c>
      <c r="W259" s="3" t="s">
        <v>192</v>
      </c>
      <c r="X259" s="921" t="s">
        <v>311</v>
      </c>
      <c r="Y259" s="138">
        <v>0.43</v>
      </c>
      <c r="Z259" s="223">
        <v>0.41</v>
      </c>
    </row>
    <row r="260" spans="1:26" x14ac:dyDescent="0.2">
      <c r="A260" s="1105"/>
      <c r="B260" s="330">
        <f>南八幡!B260</f>
        <v>45976</v>
      </c>
      <c r="C260" s="434" t="str">
        <f t="shared" si="48"/>
        <v>(土)</v>
      </c>
      <c r="D260" s="560" t="s">
        <v>405</v>
      </c>
      <c r="E260" s="503">
        <v>0</v>
      </c>
      <c r="F260" s="504">
        <v>13</v>
      </c>
      <c r="G260" s="11"/>
      <c r="H260" s="221">
        <v>14.6</v>
      </c>
      <c r="I260" s="12"/>
      <c r="J260" s="219">
        <v>3.7</v>
      </c>
      <c r="K260" s="11"/>
      <c r="L260" s="219">
        <v>7.8</v>
      </c>
      <c r="M260" s="12"/>
      <c r="N260" s="221"/>
      <c r="O260" s="220"/>
      <c r="P260" s="220"/>
      <c r="Q260" s="561"/>
      <c r="R260" s="507"/>
      <c r="S260" s="562"/>
      <c r="T260" s="505"/>
      <c r="U260" s="593">
        <v>1238</v>
      </c>
      <c r="V260" s="83" t="s">
        <v>24</v>
      </c>
      <c r="W260" s="3" t="s">
        <v>14</v>
      </c>
      <c r="X260" s="921" t="s">
        <v>311</v>
      </c>
      <c r="Y260" s="136">
        <v>3.1</v>
      </c>
      <c r="Z260" s="224">
        <v>2.5</v>
      </c>
    </row>
    <row r="261" spans="1:26" x14ac:dyDescent="0.2">
      <c r="A261" s="1105"/>
      <c r="B261" s="330">
        <f>南八幡!B261</f>
        <v>45977</v>
      </c>
      <c r="C261" s="434" t="str">
        <f t="shared" si="48"/>
        <v>(日)</v>
      </c>
      <c r="D261" s="560" t="s">
        <v>405</v>
      </c>
      <c r="E261" s="503">
        <v>0</v>
      </c>
      <c r="F261" s="504">
        <v>10.1</v>
      </c>
      <c r="G261" s="11"/>
      <c r="H261" s="221">
        <v>14.2</v>
      </c>
      <c r="I261" s="12"/>
      <c r="J261" s="219">
        <v>3.7</v>
      </c>
      <c r="K261" s="11"/>
      <c r="L261" s="219">
        <v>7.8</v>
      </c>
      <c r="M261" s="12"/>
      <c r="N261" s="221"/>
      <c r="O261" s="220"/>
      <c r="P261" s="220"/>
      <c r="Q261" s="561"/>
      <c r="R261" s="507"/>
      <c r="S261" s="562"/>
      <c r="T261" s="505"/>
      <c r="U261" s="593">
        <v>1213</v>
      </c>
      <c r="V261" s="83" t="s">
        <v>24</v>
      </c>
      <c r="W261" s="3" t="s">
        <v>15</v>
      </c>
      <c r="X261" s="921" t="s">
        <v>311</v>
      </c>
      <c r="Y261" s="136">
        <v>1.4</v>
      </c>
      <c r="Z261" s="224">
        <v>1.2</v>
      </c>
    </row>
    <row r="262" spans="1:26" x14ac:dyDescent="0.2">
      <c r="A262" s="1105"/>
      <c r="B262" s="330">
        <f>南八幡!B262</f>
        <v>45978</v>
      </c>
      <c r="C262" s="434" t="str">
        <f t="shared" si="48"/>
        <v>(月)</v>
      </c>
      <c r="D262" s="560" t="s">
        <v>405</v>
      </c>
      <c r="E262" s="503">
        <v>0</v>
      </c>
      <c r="F262" s="504">
        <v>14.1</v>
      </c>
      <c r="G262" s="11">
        <v>13</v>
      </c>
      <c r="H262" s="221">
        <v>12.8</v>
      </c>
      <c r="I262" s="12">
        <v>2.4</v>
      </c>
      <c r="J262" s="219">
        <v>3</v>
      </c>
      <c r="K262" s="11">
        <v>7.8</v>
      </c>
      <c r="L262" s="219">
        <v>7.9</v>
      </c>
      <c r="M262" s="12">
        <v>42.1</v>
      </c>
      <c r="N262" s="221">
        <v>42.2</v>
      </c>
      <c r="O262" s="220">
        <v>95.8</v>
      </c>
      <c r="P262" s="220">
        <v>138.1</v>
      </c>
      <c r="Q262" s="561">
        <v>39.1</v>
      </c>
      <c r="R262" s="507">
        <v>328</v>
      </c>
      <c r="S262" s="562">
        <v>0.34</v>
      </c>
      <c r="T262" s="505"/>
      <c r="U262" s="593">
        <v>1242</v>
      </c>
      <c r="V262" s="83" t="s">
        <v>24</v>
      </c>
      <c r="W262" s="3" t="s">
        <v>193</v>
      </c>
      <c r="X262" s="921" t="s">
        <v>311</v>
      </c>
      <c r="Y262" s="136">
        <v>9.4</v>
      </c>
      <c r="Z262" s="224">
        <v>9.6999999999999993</v>
      </c>
    </row>
    <row r="263" spans="1:26" x14ac:dyDescent="0.2">
      <c r="A263" s="1105"/>
      <c r="B263" s="330">
        <f>南八幡!B263</f>
        <v>45979</v>
      </c>
      <c r="C263" s="434" t="str">
        <f t="shared" si="48"/>
        <v>(火)</v>
      </c>
      <c r="D263" s="560" t="s">
        <v>406</v>
      </c>
      <c r="E263" s="503">
        <v>0</v>
      </c>
      <c r="F263" s="504">
        <v>11.7</v>
      </c>
      <c r="G263" s="11">
        <v>13.9</v>
      </c>
      <c r="H263" s="221">
        <v>13.7</v>
      </c>
      <c r="I263" s="12">
        <v>3.2</v>
      </c>
      <c r="J263" s="219">
        <v>3.9</v>
      </c>
      <c r="K263" s="11">
        <v>7.9</v>
      </c>
      <c r="L263" s="219">
        <v>7.9</v>
      </c>
      <c r="M263" s="12">
        <v>43</v>
      </c>
      <c r="N263" s="221">
        <v>42.6</v>
      </c>
      <c r="O263" s="220">
        <v>98</v>
      </c>
      <c r="P263" s="220">
        <v>138.30000000000001</v>
      </c>
      <c r="Q263" s="561">
        <v>37.5</v>
      </c>
      <c r="R263" s="507">
        <v>305</v>
      </c>
      <c r="S263" s="562">
        <v>0.33</v>
      </c>
      <c r="T263" s="505"/>
      <c r="U263" s="593">
        <v>1241</v>
      </c>
      <c r="V263" s="83" t="s">
        <v>24</v>
      </c>
      <c r="W263" s="3" t="s">
        <v>194</v>
      </c>
      <c r="X263" s="921" t="s">
        <v>311</v>
      </c>
      <c r="Y263" s="301">
        <v>0</v>
      </c>
      <c r="Z263" s="302">
        <v>0</v>
      </c>
    </row>
    <row r="264" spans="1:26" x14ac:dyDescent="0.2">
      <c r="A264" s="1105"/>
      <c r="B264" s="330">
        <f>南八幡!B264</f>
        <v>45980</v>
      </c>
      <c r="C264" s="434" t="str">
        <f t="shared" si="48"/>
        <v>(水)</v>
      </c>
      <c r="D264" s="560" t="s">
        <v>405</v>
      </c>
      <c r="E264" s="503">
        <v>0</v>
      </c>
      <c r="F264" s="504">
        <v>8</v>
      </c>
      <c r="G264" s="11">
        <v>13.3</v>
      </c>
      <c r="H264" s="221">
        <v>12.8</v>
      </c>
      <c r="I264" s="12">
        <v>4.5</v>
      </c>
      <c r="J264" s="219">
        <v>4.5999999999999996</v>
      </c>
      <c r="K264" s="11">
        <v>7.9</v>
      </c>
      <c r="L264" s="219">
        <v>8</v>
      </c>
      <c r="M264" s="12">
        <v>41.1</v>
      </c>
      <c r="N264" s="221">
        <v>41.4</v>
      </c>
      <c r="O264" s="220">
        <v>96.7</v>
      </c>
      <c r="P264" s="220">
        <v>140.1</v>
      </c>
      <c r="Q264" s="561">
        <v>39.200000000000003</v>
      </c>
      <c r="R264" s="507">
        <v>256</v>
      </c>
      <c r="S264" s="562">
        <v>0.41</v>
      </c>
      <c r="T264" s="505"/>
      <c r="U264" s="593">
        <v>1327</v>
      </c>
      <c r="V264" s="83" t="s">
        <v>24</v>
      </c>
      <c r="W264" s="3" t="s">
        <v>278</v>
      </c>
      <c r="X264" s="921" t="s">
        <v>311</v>
      </c>
      <c r="Y264" s="138">
        <v>2.63</v>
      </c>
      <c r="Z264" s="225">
        <v>2.64</v>
      </c>
    </row>
    <row r="265" spans="1:26" x14ac:dyDescent="0.2">
      <c r="A265" s="1105"/>
      <c r="B265" s="330">
        <f>南八幡!B265</f>
        <v>45981</v>
      </c>
      <c r="C265" s="434" t="str">
        <f t="shared" si="48"/>
        <v>(木)</v>
      </c>
      <c r="D265" s="560" t="s">
        <v>406</v>
      </c>
      <c r="E265" s="503">
        <v>0</v>
      </c>
      <c r="F265" s="504">
        <v>7.2</v>
      </c>
      <c r="G265" s="11">
        <v>11.1</v>
      </c>
      <c r="H265" s="221">
        <v>11.2</v>
      </c>
      <c r="I265" s="12">
        <v>3.3</v>
      </c>
      <c r="J265" s="219">
        <v>3.2</v>
      </c>
      <c r="K265" s="11">
        <v>8</v>
      </c>
      <c r="L265" s="219">
        <v>8</v>
      </c>
      <c r="M265" s="12">
        <v>42.3</v>
      </c>
      <c r="N265" s="221">
        <v>41.2</v>
      </c>
      <c r="O265" s="220">
        <v>99.4</v>
      </c>
      <c r="P265" s="220">
        <v>140.30000000000001</v>
      </c>
      <c r="Q265" s="561">
        <v>41.2</v>
      </c>
      <c r="R265" s="507">
        <v>312</v>
      </c>
      <c r="S265" s="562">
        <v>0.35</v>
      </c>
      <c r="T265" s="505">
        <v>4.1100000000000003</v>
      </c>
      <c r="U265" s="593">
        <v>1728</v>
      </c>
      <c r="V265" s="83" t="s">
        <v>24</v>
      </c>
      <c r="W265" s="3" t="s">
        <v>195</v>
      </c>
      <c r="X265" s="921" t="s">
        <v>311</v>
      </c>
      <c r="Y265" s="138">
        <v>3.28</v>
      </c>
      <c r="Z265" s="225">
        <v>3.5</v>
      </c>
    </row>
    <row r="266" spans="1:26" x14ac:dyDescent="0.2">
      <c r="A266" s="1105"/>
      <c r="B266" s="330">
        <f>南八幡!B266</f>
        <v>45982</v>
      </c>
      <c r="C266" s="434" t="str">
        <f t="shared" si="48"/>
        <v>(金)</v>
      </c>
      <c r="D266" s="560" t="s">
        <v>405</v>
      </c>
      <c r="E266" s="503">
        <v>0</v>
      </c>
      <c r="F266" s="504">
        <v>7.7</v>
      </c>
      <c r="G266" s="11">
        <v>11.2</v>
      </c>
      <c r="H266" s="221">
        <v>11.2</v>
      </c>
      <c r="I266" s="12">
        <v>3.2</v>
      </c>
      <c r="J266" s="219">
        <v>3.6</v>
      </c>
      <c r="K266" s="11">
        <v>7.9</v>
      </c>
      <c r="L266" s="219">
        <v>7.9</v>
      </c>
      <c r="M266" s="12">
        <v>41.6</v>
      </c>
      <c r="N266" s="221">
        <v>42.7</v>
      </c>
      <c r="O266" s="220">
        <v>96</v>
      </c>
      <c r="P266" s="220">
        <v>140.30000000000001</v>
      </c>
      <c r="Q266" s="561">
        <v>44.9</v>
      </c>
      <c r="R266" s="507">
        <v>287</v>
      </c>
      <c r="S266" s="562">
        <v>0.3</v>
      </c>
      <c r="T266" s="505"/>
      <c r="U266" s="593">
        <v>1826</v>
      </c>
      <c r="V266" s="83" t="s">
        <v>24</v>
      </c>
      <c r="W266" s="3" t="s">
        <v>196</v>
      </c>
      <c r="X266" s="921" t="s">
        <v>311</v>
      </c>
      <c r="Y266" s="138">
        <v>0.107</v>
      </c>
      <c r="Z266" s="225">
        <v>0.09</v>
      </c>
    </row>
    <row r="267" spans="1:26" x14ac:dyDescent="0.2">
      <c r="A267" s="1105"/>
      <c r="B267" s="330">
        <f>南八幡!B267</f>
        <v>45983</v>
      </c>
      <c r="C267" s="434" t="str">
        <f t="shared" si="48"/>
        <v>(土)</v>
      </c>
      <c r="D267" s="560" t="s">
        <v>405</v>
      </c>
      <c r="E267" s="503">
        <v>0</v>
      </c>
      <c r="F267" s="504">
        <v>10.6</v>
      </c>
      <c r="G267" s="11"/>
      <c r="H267" s="221">
        <v>12.5</v>
      </c>
      <c r="I267" s="12"/>
      <c r="J267" s="219">
        <v>3.6</v>
      </c>
      <c r="K267" s="11"/>
      <c r="L267" s="219">
        <v>8</v>
      </c>
      <c r="M267" s="12"/>
      <c r="N267" s="221"/>
      <c r="O267" s="220"/>
      <c r="P267" s="220"/>
      <c r="Q267" s="561"/>
      <c r="R267" s="507"/>
      <c r="S267" s="562"/>
      <c r="T267" s="505"/>
      <c r="U267" s="593">
        <v>1841</v>
      </c>
      <c r="V267" s="83" t="s">
        <v>24</v>
      </c>
      <c r="W267" s="3" t="s">
        <v>197</v>
      </c>
      <c r="X267" s="921" t="s">
        <v>311</v>
      </c>
      <c r="Y267" s="136">
        <v>20.5</v>
      </c>
      <c r="Z267" s="224">
        <v>20.3</v>
      </c>
    </row>
    <row r="268" spans="1:26" x14ac:dyDescent="0.2">
      <c r="A268" s="1105"/>
      <c r="B268" s="330">
        <f>南八幡!B268</f>
        <v>45984</v>
      </c>
      <c r="C268" s="434" t="str">
        <f t="shared" si="48"/>
        <v>(日)</v>
      </c>
      <c r="D268" s="560" t="s">
        <v>406</v>
      </c>
      <c r="E268" s="503">
        <v>1</v>
      </c>
      <c r="F268" s="504">
        <v>10.5</v>
      </c>
      <c r="G268" s="11"/>
      <c r="H268" s="221">
        <v>13.2</v>
      </c>
      <c r="I268" s="12"/>
      <c r="J268" s="219">
        <v>3.6</v>
      </c>
      <c r="K268" s="11"/>
      <c r="L268" s="219">
        <v>8</v>
      </c>
      <c r="M268" s="12"/>
      <c r="N268" s="221"/>
      <c r="O268" s="220"/>
      <c r="P268" s="220"/>
      <c r="Q268" s="561"/>
      <c r="R268" s="507"/>
      <c r="S268" s="562"/>
      <c r="T268" s="505"/>
      <c r="U268" s="593">
        <v>1978</v>
      </c>
      <c r="V268" s="83" t="s">
        <v>24</v>
      </c>
      <c r="W268" s="3" t="s">
        <v>17</v>
      </c>
      <c r="X268" s="921" t="s">
        <v>311</v>
      </c>
      <c r="Y268" s="136">
        <v>29.3</v>
      </c>
      <c r="Z268" s="224">
        <v>28.5</v>
      </c>
    </row>
    <row r="269" spans="1:26" x14ac:dyDescent="0.2">
      <c r="A269" s="1105"/>
      <c r="B269" s="330">
        <f>南八幡!B269</f>
        <v>45985</v>
      </c>
      <c r="C269" s="434" t="str">
        <f t="shared" si="48"/>
        <v>(月)</v>
      </c>
      <c r="D269" s="560" t="s">
        <v>405</v>
      </c>
      <c r="E269" s="503">
        <v>0</v>
      </c>
      <c r="F269" s="504">
        <v>9.5</v>
      </c>
      <c r="G269" s="11"/>
      <c r="H269" s="221">
        <v>13.8</v>
      </c>
      <c r="I269" s="12"/>
      <c r="J269" s="219">
        <v>3.9</v>
      </c>
      <c r="K269" s="11"/>
      <c r="L269" s="219">
        <v>8</v>
      </c>
      <c r="M269" s="12"/>
      <c r="N269" s="221"/>
      <c r="O269" s="220"/>
      <c r="P269" s="220"/>
      <c r="Q269" s="561"/>
      <c r="R269" s="507"/>
      <c r="S269" s="562"/>
      <c r="T269" s="505"/>
      <c r="U269" s="593">
        <v>1490</v>
      </c>
      <c r="V269" s="83" t="s">
        <v>24</v>
      </c>
      <c r="W269" s="3" t="s">
        <v>198</v>
      </c>
      <c r="X269" s="921" t="s">
        <v>184</v>
      </c>
      <c r="Y269" s="274">
        <v>10</v>
      </c>
      <c r="Z269" s="286">
        <v>8</v>
      </c>
    </row>
    <row r="270" spans="1:26" x14ac:dyDescent="0.2">
      <c r="A270" s="1105"/>
      <c r="B270" s="330">
        <f>南八幡!B270</f>
        <v>45986</v>
      </c>
      <c r="C270" s="434" t="str">
        <f t="shared" si="48"/>
        <v>(火)</v>
      </c>
      <c r="D270" s="560" t="s">
        <v>406</v>
      </c>
      <c r="E270" s="503">
        <v>0</v>
      </c>
      <c r="F270" s="504">
        <v>9.6999999999999993</v>
      </c>
      <c r="G270" s="11">
        <v>12.5</v>
      </c>
      <c r="H270" s="221">
        <v>12.6</v>
      </c>
      <c r="I270" s="12">
        <v>3.4</v>
      </c>
      <c r="J270" s="219">
        <v>3.4</v>
      </c>
      <c r="K270" s="11">
        <v>7.9</v>
      </c>
      <c r="L270" s="219">
        <v>7.9</v>
      </c>
      <c r="M270" s="12">
        <v>38</v>
      </c>
      <c r="N270" s="221">
        <v>39.700000000000003</v>
      </c>
      <c r="O270" s="220">
        <v>95.1</v>
      </c>
      <c r="P270" s="220">
        <v>138.69999999999999</v>
      </c>
      <c r="Q270" s="561">
        <v>29.5</v>
      </c>
      <c r="R270" s="507">
        <v>273</v>
      </c>
      <c r="S270" s="562">
        <v>0.34</v>
      </c>
      <c r="T270" s="505"/>
      <c r="U270" s="593">
        <v>1452</v>
      </c>
      <c r="V270" s="83" t="s">
        <v>24</v>
      </c>
      <c r="W270" s="3" t="s">
        <v>199</v>
      </c>
      <c r="X270" s="921" t="s">
        <v>311</v>
      </c>
      <c r="Y270" s="274">
        <v>5</v>
      </c>
      <c r="Z270" s="286">
        <v>3</v>
      </c>
    </row>
    <row r="271" spans="1:26" x14ac:dyDescent="0.2">
      <c r="A271" s="1105"/>
      <c r="B271" s="330">
        <f>南八幡!B271</f>
        <v>45987</v>
      </c>
      <c r="C271" s="434" t="str">
        <f t="shared" si="48"/>
        <v>(水)</v>
      </c>
      <c r="D271" s="560" t="s">
        <v>406</v>
      </c>
      <c r="E271" s="503">
        <v>0</v>
      </c>
      <c r="F271" s="504">
        <v>5.5</v>
      </c>
      <c r="G271" s="11">
        <v>13</v>
      </c>
      <c r="H271" s="221">
        <v>12.6</v>
      </c>
      <c r="I271" s="12">
        <v>8.3000000000000007</v>
      </c>
      <c r="J271" s="219">
        <v>8</v>
      </c>
      <c r="K271" s="11">
        <v>8.1999999999999993</v>
      </c>
      <c r="L271" s="219">
        <v>7.9</v>
      </c>
      <c r="M271" s="12">
        <v>36.6</v>
      </c>
      <c r="N271" s="221">
        <v>37.5</v>
      </c>
      <c r="O271" s="220">
        <v>93.4</v>
      </c>
      <c r="P271" s="220">
        <v>135.5</v>
      </c>
      <c r="Q271" s="561">
        <v>28.3</v>
      </c>
      <c r="R271" s="507">
        <v>332</v>
      </c>
      <c r="S271" s="562">
        <v>0.47</v>
      </c>
      <c r="T271" s="505"/>
      <c r="U271" s="593">
        <v>1899</v>
      </c>
      <c r="V271" s="83" t="s">
        <v>24</v>
      </c>
      <c r="W271" s="3"/>
      <c r="X271" s="921"/>
      <c r="Y271" s="288"/>
      <c r="Z271" s="287"/>
    </row>
    <row r="272" spans="1:26" x14ac:dyDescent="0.2">
      <c r="A272" s="1105"/>
      <c r="B272" s="330">
        <f>南八幡!B272</f>
        <v>45988</v>
      </c>
      <c r="C272" s="434" t="str">
        <f t="shared" si="48"/>
        <v>(木)</v>
      </c>
      <c r="D272" s="560" t="s">
        <v>405</v>
      </c>
      <c r="E272" s="503">
        <v>0</v>
      </c>
      <c r="F272" s="504">
        <v>10.7</v>
      </c>
      <c r="G272" s="11">
        <v>11.4</v>
      </c>
      <c r="H272" s="221">
        <v>11.5</v>
      </c>
      <c r="I272" s="12">
        <v>4.2</v>
      </c>
      <c r="J272" s="219">
        <v>4.3</v>
      </c>
      <c r="K272" s="11">
        <v>8</v>
      </c>
      <c r="L272" s="219">
        <v>7.9</v>
      </c>
      <c r="M272" s="12">
        <v>37.9</v>
      </c>
      <c r="N272" s="221">
        <v>38.299999999999997</v>
      </c>
      <c r="O272" s="220">
        <v>96.5</v>
      </c>
      <c r="P272" s="220">
        <v>135.1</v>
      </c>
      <c r="Q272" s="561">
        <v>30.1</v>
      </c>
      <c r="R272" s="507">
        <v>293</v>
      </c>
      <c r="S272" s="562">
        <v>0.37</v>
      </c>
      <c r="T272" s="505">
        <v>4.22</v>
      </c>
      <c r="U272" s="593">
        <v>2385</v>
      </c>
      <c r="V272" s="83" t="s">
        <v>24</v>
      </c>
      <c r="W272" s="3"/>
      <c r="X272" s="921"/>
      <c r="Y272" s="288"/>
      <c r="Z272" s="287"/>
    </row>
    <row r="273" spans="1:26" x14ac:dyDescent="0.2">
      <c r="A273" s="1105"/>
      <c r="B273" s="330">
        <f>南八幡!B273</f>
        <v>45989</v>
      </c>
      <c r="C273" s="434" t="str">
        <f t="shared" si="48"/>
        <v>(金)</v>
      </c>
      <c r="D273" s="560" t="s">
        <v>405</v>
      </c>
      <c r="E273" s="503">
        <v>0</v>
      </c>
      <c r="F273" s="504">
        <v>11.1</v>
      </c>
      <c r="G273" s="11">
        <v>12.1</v>
      </c>
      <c r="H273" s="221">
        <v>12</v>
      </c>
      <c r="I273" s="12">
        <v>4.3</v>
      </c>
      <c r="J273" s="219">
        <v>4.5</v>
      </c>
      <c r="K273" s="11">
        <v>8.1</v>
      </c>
      <c r="L273" s="219">
        <v>8</v>
      </c>
      <c r="M273" s="12">
        <v>37.6</v>
      </c>
      <c r="N273" s="221">
        <v>39.1</v>
      </c>
      <c r="O273" s="220">
        <v>99</v>
      </c>
      <c r="P273" s="220">
        <v>140.1</v>
      </c>
      <c r="Q273" s="561">
        <v>28.9</v>
      </c>
      <c r="R273" s="507">
        <v>243</v>
      </c>
      <c r="S273" s="562">
        <v>0.4</v>
      </c>
      <c r="T273" s="505"/>
      <c r="U273" s="593">
        <v>2505</v>
      </c>
      <c r="V273" s="83" t="s">
        <v>24</v>
      </c>
      <c r="W273" s="289"/>
      <c r="X273" s="346"/>
      <c r="Y273" s="291"/>
      <c r="Z273" s="290"/>
    </row>
    <row r="274" spans="1:26" x14ac:dyDescent="0.2">
      <c r="A274" s="1105"/>
      <c r="B274" s="330">
        <f>南八幡!B274</f>
        <v>45990</v>
      </c>
      <c r="C274" s="434" t="str">
        <f t="shared" si="48"/>
        <v>(土)</v>
      </c>
      <c r="D274" s="560" t="s">
        <v>405</v>
      </c>
      <c r="E274" s="503">
        <v>0</v>
      </c>
      <c r="F274" s="504">
        <v>10.6</v>
      </c>
      <c r="G274" s="11"/>
      <c r="H274" s="221">
        <v>13.3</v>
      </c>
      <c r="I274" s="12"/>
      <c r="J274" s="219">
        <v>4.4000000000000004</v>
      </c>
      <c r="K274" s="11"/>
      <c r="L274" s="219">
        <v>7.9</v>
      </c>
      <c r="M274" s="12"/>
      <c r="N274" s="221"/>
      <c r="O274" s="220"/>
      <c r="P274" s="220"/>
      <c r="Q274" s="561"/>
      <c r="R274" s="507"/>
      <c r="S274" s="562"/>
      <c r="T274" s="505"/>
      <c r="U274" s="593">
        <v>2969</v>
      </c>
      <c r="V274" s="83" t="s">
        <v>24</v>
      </c>
      <c r="W274" s="9" t="s">
        <v>23</v>
      </c>
      <c r="X274" s="82" t="s">
        <v>24</v>
      </c>
      <c r="Y274" s="1" t="s">
        <v>24</v>
      </c>
      <c r="Z274" s="335" t="s">
        <v>24</v>
      </c>
    </row>
    <row r="275" spans="1:26" x14ac:dyDescent="0.2">
      <c r="A275" s="1105"/>
      <c r="B275" s="330">
        <f>南八幡!B275</f>
        <v>45991</v>
      </c>
      <c r="C275" s="434" t="str">
        <f t="shared" si="48"/>
        <v>(日)</v>
      </c>
      <c r="D275" s="563" t="s">
        <v>405</v>
      </c>
      <c r="E275" s="526">
        <v>0</v>
      </c>
      <c r="F275" s="564">
        <v>9.1999999999999993</v>
      </c>
      <c r="G275" s="368"/>
      <c r="H275" s="565">
        <v>13.1</v>
      </c>
      <c r="I275" s="566"/>
      <c r="J275" s="298">
        <v>4.2</v>
      </c>
      <c r="K275" s="368"/>
      <c r="L275" s="298">
        <v>8</v>
      </c>
      <c r="M275" s="566"/>
      <c r="N275" s="565"/>
      <c r="O275" s="567"/>
      <c r="P275" s="567"/>
      <c r="Q275" s="568"/>
      <c r="R275" s="569"/>
      <c r="S275" s="570"/>
      <c r="T275" s="772"/>
      <c r="U275" s="766">
        <v>2120</v>
      </c>
      <c r="V275" s="83" t="s">
        <v>24</v>
      </c>
      <c r="W275" s="749" t="s">
        <v>301</v>
      </c>
      <c r="X275" s="750"/>
      <c r="Y275" s="750"/>
      <c r="Z275" s="751"/>
    </row>
    <row r="276" spans="1:26" s="1" customFormat="1" ht="13.5" customHeight="1" x14ac:dyDescent="0.2">
      <c r="A276" s="1105"/>
      <c r="B276" s="1051" t="s">
        <v>238</v>
      </c>
      <c r="C276" s="1051"/>
      <c r="D276" s="508"/>
      <c r="E276" s="493">
        <f>MAX(E246:E275)</f>
        <v>23</v>
      </c>
      <c r="F276" s="509">
        <f t="shared" ref="F276:U276" si="49">IF(COUNT(F246:F275)=0,"",MAX(F246:F275))</f>
        <v>19.8</v>
      </c>
      <c r="G276" s="10">
        <f t="shared" si="49"/>
        <v>14.5</v>
      </c>
      <c r="H276" s="218">
        <f t="shared" si="49"/>
        <v>17.399999999999999</v>
      </c>
      <c r="I276" s="495">
        <f t="shared" si="49"/>
        <v>8.3000000000000007</v>
      </c>
      <c r="J276" s="496">
        <f t="shared" si="49"/>
        <v>8</v>
      </c>
      <c r="K276" s="10">
        <f t="shared" si="49"/>
        <v>8.1999999999999993</v>
      </c>
      <c r="L276" s="218">
        <f t="shared" si="49"/>
        <v>8</v>
      </c>
      <c r="M276" s="495">
        <f t="shared" si="49"/>
        <v>43</v>
      </c>
      <c r="N276" s="496">
        <f t="shared" si="49"/>
        <v>42.7</v>
      </c>
      <c r="O276" s="575">
        <f t="shared" si="49"/>
        <v>99.4</v>
      </c>
      <c r="P276" s="575">
        <f t="shared" si="49"/>
        <v>140.30000000000001</v>
      </c>
      <c r="Q276" s="496">
        <f t="shared" si="49"/>
        <v>44.9</v>
      </c>
      <c r="R276" s="513">
        <f t="shared" si="49"/>
        <v>332</v>
      </c>
      <c r="S276" s="514">
        <f t="shared" si="49"/>
        <v>0.48</v>
      </c>
      <c r="T276" s="514">
        <f t="shared" ref="T276" si="50">IF(COUNT(T246:T275)=0,"",MAX(T246:T275))</f>
        <v>4.22</v>
      </c>
      <c r="U276" s="515">
        <f t="shared" si="49"/>
        <v>7495</v>
      </c>
      <c r="V276" s="80"/>
      <c r="W276" s="1115" t="s">
        <v>439</v>
      </c>
      <c r="X276" s="1116"/>
      <c r="Y276" s="1116"/>
      <c r="Z276" s="1117"/>
    </row>
    <row r="277" spans="1:26" s="1" customFormat="1" ht="13.5" customHeight="1" x14ac:dyDescent="0.2">
      <c r="A277" s="1105"/>
      <c r="B277" s="1052" t="s">
        <v>239</v>
      </c>
      <c r="C277" s="1052"/>
      <c r="D277" s="229"/>
      <c r="E277" s="230"/>
      <c r="F277" s="516">
        <f t="shared" ref="F277:S277" si="51">IF(COUNT(F246:F275)=0,"",MIN(F246:F275))</f>
        <v>5.5</v>
      </c>
      <c r="G277" s="11">
        <f t="shared" si="51"/>
        <v>11.1</v>
      </c>
      <c r="H277" s="219">
        <f t="shared" si="51"/>
        <v>11.2</v>
      </c>
      <c r="I277" s="12">
        <f t="shared" si="51"/>
        <v>2.4</v>
      </c>
      <c r="J277" s="240">
        <f t="shared" si="51"/>
        <v>3</v>
      </c>
      <c r="K277" s="11">
        <f t="shared" si="51"/>
        <v>7.4</v>
      </c>
      <c r="L277" s="516">
        <f t="shared" si="51"/>
        <v>7</v>
      </c>
      <c r="M277" s="12">
        <f t="shared" si="51"/>
        <v>21</v>
      </c>
      <c r="N277" s="240">
        <f t="shared" si="51"/>
        <v>21.3</v>
      </c>
      <c r="O277" s="239">
        <f t="shared" si="51"/>
        <v>68.5</v>
      </c>
      <c r="P277" s="239">
        <f t="shared" si="51"/>
        <v>100.9</v>
      </c>
      <c r="Q277" s="519">
        <f t="shared" si="51"/>
        <v>21.2</v>
      </c>
      <c r="R277" s="520">
        <f t="shared" si="51"/>
        <v>217</v>
      </c>
      <c r="S277" s="521">
        <f t="shared" si="51"/>
        <v>0.3</v>
      </c>
      <c r="T277" s="521">
        <f t="shared" ref="T277" si="52">IF(COUNT(T246:T275)=0,"",MIN(T246:T275))</f>
        <v>3.5</v>
      </c>
      <c r="U277" s="522"/>
      <c r="V277" s="80"/>
      <c r="W277" s="1115"/>
      <c r="X277" s="1116"/>
      <c r="Y277" s="1116"/>
      <c r="Z277" s="1117"/>
    </row>
    <row r="278" spans="1:26" s="1" customFormat="1" ht="13.5" customHeight="1" x14ac:dyDescent="0.2">
      <c r="A278" s="1105"/>
      <c r="B278" s="1052" t="s">
        <v>240</v>
      </c>
      <c r="C278" s="1052"/>
      <c r="D278" s="229"/>
      <c r="E278" s="231"/>
      <c r="F278" s="523">
        <f t="shared" ref="F278:S278" si="53">IF(COUNT(F246:F275)=0,"",AVERAGE(F246:F275))</f>
        <v>11.45</v>
      </c>
      <c r="G278" s="11">
        <f t="shared" si="53"/>
        <v>12.988888888888889</v>
      </c>
      <c r="H278" s="516">
        <f t="shared" si="53"/>
        <v>13.590000000000003</v>
      </c>
      <c r="I278" s="12">
        <f t="shared" si="53"/>
        <v>4.0388888888888888</v>
      </c>
      <c r="J278" s="240">
        <f t="shared" si="53"/>
        <v>4.3900000000000006</v>
      </c>
      <c r="K278" s="11">
        <f t="shared" si="53"/>
        <v>7.794444444444447</v>
      </c>
      <c r="L278" s="516">
        <f t="shared" si="53"/>
        <v>7.7766666666666682</v>
      </c>
      <c r="M278" s="12">
        <f t="shared" si="53"/>
        <v>35.538888888888899</v>
      </c>
      <c r="N278" s="240">
        <f t="shared" si="53"/>
        <v>35.822222222222223</v>
      </c>
      <c r="O278" s="239">
        <f t="shared" si="53"/>
        <v>92.161111111111111</v>
      </c>
      <c r="P278" s="239">
        <f t="shared" si="53"/>
        <v>130.77777777777774</v>
      </c>
      <c r="Q278" s="519">
        <f t="shared" si="53"/>
        <v>32.238888888888887</v>
      </c>
      <c r="R278" s="524">
        <f t="shared" si="53"/>
        <v>270.27777777777777</v>
      </c>
      <c r="S278" s="521">
        <f t="shared" si="53"/>
        <v>0.38388888888888884</v>
      </c>
      <c r="T278" s="521">
        <f t="shared" ref="T278" si="54">IF(COUNT(T246:T275)=0,"",AVERAGE(T246:T275))</f>
        <v>3.8849999999999998</v>
      </c>
      <c r="U278" s="522"/>
      <c r="V278" s="80"/>
      <c r="W278" s="752"/>
      <c r="X278" s="920"/>
      <c r="Y278" s="753"/>
      <c r="Z278" s="754"/>
    </row>
    <row r="279" spans="1:26" s="1" customFormat="1" ht="13.5" customHeight="1" x14ac:dyDescent="0.2">
      <c r="A279" s="1106"/>
      <c r="B279" s="1053" t="s">
        <v>241</v>
      </c>
      <c r="C279" s="1053"/>
      <c r="D279" s="525"/>
      <c r="E279" s="526">
        <f>SUM(E246:E275)</f>
        <v>32</v>
      </c>
      <c r="F279" s="232"/>
      <c r="G279" s="233"/>
      <c r="H279" s="527"/>
      <c r="I279" s="233"/>
      <c r="J279" s="527"/>
      <c r="K279" s="528"/>
      <c r="L279" s="529"/>
      <c r="M279" s="530"/>
      <c r="N279" s="531"/>
      <c r="O279" s="532"/>
      <c r="P279" s="533"/>
      <c r="Q279" s="534"/>
      <c r="R279" s="234"/>
      <c r="S279" s="235"/>
      <c r="T279" s="235"/>
      <c r="U279" s="762">
        <f>SUM(U246:U275)</f>
        <v>54918</v>
      </c>
      <c r="V279" s="80"/>
      <c r="W279" s="755"/>
      <c r="X279" s="922"/>
      <c r="Y279" s="756"/>
      <c r="Z279" s="757"/>
    </row>
    <row r="280" spans="1:26" ht="13.5" customHeight="1" x14ac:dyDescent="0.2">
      <c r="A280" s="1104" t="s">
        <v>233</v>
      </c>
      <c r="B280" s="329">
        <f>南八幡!B280</f>
        <v>45992</v>
      </c>
      <c r="C280" s="433" t="str">
        <f>IF(B280="","",IF(WEEKDAY(B280)=1,"(日)",IF(WEEKDAY(B280)=2,"(月)",IF(WEEKDAY(B280)=3,"(火)",IF(WEEKDAY(B280)=4,"(水)",IF(WEEKDAY(B280)=5,"(木)",IF(WEEKDAY(B280)=6,"(金)","(土)")))))))</f>
        <v>(月)</v>
      </c>
      <c r="D280" s="558" t="s">
        <v>405</v>
      </c>
      <c r="E280" s="493">
        <v>0</v>
      </c>
      <c r="F280" s="494">
        <v>8.1</v>
      </c>
      <c r="G280" s="10">
        <v>11.5</v>
      </c>
      <c r="H280" s="496">
        <v>11.7</v>
      </c>
      <c r="I280" s="495">
        <v>5.2</v>
      </c>
      <c r="J280" s="218">
        <v>4.7</v>
      </c>
      <c r="K280" s="10">
        <v>8</v>
      </c>
      <c r="L280" s="218">
        <v>8</v>
      </c>
      <c r="M280" s="495">
        <v>36.4</v>
      </c>
      <c r="N280" s="496">
        <v>39.1</v>
      </c>
      <c r="O280" s="497">
        <v>96.6</v>
      </c>
      <c r="P280" s="497">
        <v>129.69999999999999</v>
      </c>
      <c r="Q280" s="547">
        <v>27.5</v>
      </c>
      <c r="R280" s="501">
        <v>273</v>
      </c>
      <c r="S280" s="559">
        <v>0.3</v>
      </c>
      <c r="T280" s="499"/>
      <c r="U280" s="761">
        <v>2496</v>
      </c>
      <c r="V280" s="83"/>
      <c r="W280" s="340" t="s">
        <v>284</v>
      </c>
      <c r="X280" s="356"/>
      <c r="Y280" s="342">
        <v>45995</v>
      </c>
      <c r="Z280" s="351"/>
    </row>
    <row r="281" spans="1:26" x14ac:dyDescent="0.2">
      <c r="A281" s="1105"/>
      <c r="B281" s="391">
        <f>南八幡!B281</f>
        <v>45993</v>
      </c>
      <c r="C281" s="434" t="str">
        <f t="shared" ref="C281:C310" si="55">IF(B281="","",IF(WEEKDAY(B281)=1,"(日)",IF(WEEKDAY(B281)=2,"(月)",IF(WEEKDAY(B281)=3,"(火)",IF(WEEKDAY(B281)=4,"(水)",IF(WEEKDAY(B281)=5,"(木)",IF(WEEKDAY(B281)=6,"(金)","(土)")))))))</f>
        <v>(火)</v>
      </c>
      <c r="D281" s="560" t="s">
        <v>405</v>
      </c>
      <c r="E281" s="503">
        <v>0</v>
      </c>
      <c r="F281" s="504">
        <v>12.7</v>
      </c>
      <c r="G281" s="11">
        <v>12.5</v>
      </c>
      <c r="H281" s="221">
        <v>12.4</v>
      </c>
      <c r="I281" s="12">
        <v>6.8</v>
      </c>
      <c r="J281" s="219">
        <v>6.7</v>
      </c>
      <c r="K281" s="11">
        <v>8.1999999999999993</v>
      </c>
      <c r="L281" s="219">
        <v>7.9</v>
      </c>
      <c r="M281" s="12">
        <v>36.9</v>
      </c>
      <c r="N281" s="221">
        <v>36.6</v>
      </c>
      <c r="O281" s="220">
        <v>94.2</v>
      </c>
      <c r="P281" s="220">
        <v>130.1</v>
      </c>
      <c r="Q281" s="561">
        <v>29</v>
      </c>
      <c r="R281" s="507">
        <v>291</v>
      </c>
      <c r="S281" s="562">
        <v>0.28000000000000003</v>
      </c>
      <c r="T281" s="505"/>
      <c r="U281" s="768">
        <v>3003</v>
      </c>
      <c r="V281" s="83"/>
      <c r="W281" s="345" t="s">
        <v>2</v>
      </c>
      <c r="X281" s="346" t="s">
        <v>303</v>
      </c>
      <c r="Y281" s="372">
        <v>7.2</v>
      </c>
      <c r="Z281" s="350"/>
    </row>
    <row r="282" spans="1:26" x14ac:dyDescent="0.2">
      <c r="A282" s="1105"/>
      <c r="B282" s="391">
        <f>南八幡!B282</f>
        <v>45994</v>
      </c>
      <c r="C282" s="434" t="str">
        <f t="shared" si="55"/>
        <v>(水)</v>
      </c>
      <c r="D282" s="560" t="s">
        <v>406</v>
      </c>
      <c r="E282" s="503">
        <v>0</v>
      </c>
      <c r="F282" s="504">
        <v>9.4</v>
      </c>
      <c r="G282" s="11">
        <v>12.6</v>
      </c>
      <c r="H282" s="221">
        <v>12.7</v>
      </c>
      <c r="I282" s="12">
        <v>5.9</v>
      </c>
      <c r="J282" s="219">
        <v>5.4</v>
      </c>
      <c r="K282" s="11">
        <v>8</v>
      </c>
      <c r="L282" s="219">
        <v>7.8</v>
      </c>
      <c r="M282" s="12">
        <v>38</v>
      </c>
      <c r="N282" s="221">
        <v>38.299999999999997</v>
      </c>
      <c r="O282" s="220">
        <v>95.8</v>
      </c>
      <c r="P282" s="220">
        <v>132.5</v>
      </c>
      <c r="Q282" s="561">
        <v>29.8</v>
      </c>
      <c r="R282" s="507">
        <v>274</v>
      </c>
      <c r="S282" s="562">
        <v>0.26</v>
      </c>
      <c r="T282" s="505"/>
      <c r="U282" s="593">
        <v>2709</v>
      </c>
      <c r="V282" s="83"/>
      <c r="W282" s="4" t="s">
        <v>19</v>
      </c>
      <c r="X282" s="5" t="s">
        <v>20</v>
      </c>
      <c r="Y282" s="352" t="s">
        <v>21</v>
      </c>
      <c r="Z282" s="5" t="s">
        <v>22</v>
      </c>
    </row>
    <row r="283" spans="1:26" x14ac:dyDescent="0.2">
      <c r="A283" s="1105"/>
      <c r="B283" s="391">
        <f>南八幡!B283</f>
        <v>45995</v>
      </c>
      <c r="C283" s="434" t="str">
        <f t="shared" si="55"/>
        <v>(木)</v>
      </c>
      <c r="D283" s="560" t="s">
        <v>405</v>
      </c>
      <c r="E283" s="503">
        <v>0</v>
      </c>
      <c r="F283" s="504">
        <v>7.2</v>
      </c>
      <c r="G283" s="11">
        <v>10.5</v>
      </c>
      <c r="H283" s="221">
        <v>10.7</v>
      </c>
      <c r="I283" s="12">
        <v>7.2</v>
      </c>
      <c r="J283" s="219">
        <v>5.6</v>
      </c>
      <c r="K283" s="11">
        <v>8.1</v>
      </c>
      <c r="L283" s="219">
        <v>7.9</v>
      </c>
      <c r="M283" s="12">
        <v>39.799999999999997</v>
      </c>
      <c r="N283" s="221">
        <v>40.200000000000003</v>
      </c>
      <c r="O283" s="220">
        <v>96.9</v>
      </c>
      <c r="P283" s="220">
        <v>136.30000000000001</v>
      </c>
      <c r="Q283" s="561">
        <v>40.9</v>
      </c>
      <c r="R283" s="507">
        <v>332</v>
      </c>
      <c r="S283" s="562">
        <v>0.26</v>
      </c>
      <c r="T283" s="505">
        <v>4.08</v>
      </c>
      <c r="U283" s="593">
        <v>3201</v>
      </c>
      <c r="V283" s="83"/>
      <c r="W283" s="2" t="s">
        <v>182</v>
      </c>
      <c r="X283" s="398" t="s">
        <v>11</v>
      </c>
      <c r="Y283" s="353">
        <v>10.5</v>
      </c>
      <c r="Z283" s="218">
        <v>10.7</v>
      </c>
    </row>
    <row r="284" spans="1:26" x14ac:dyDescent="0.2">
      <c r="A284" s="1105"/>
      <c r="B284" s="391">
        <f>南八幡!B284</f>
        <v>45996</v>
      </c>
      <c r="C284" s="434" t="str">
        <f t="shared" si="55"/>
        <v>(金)</v>
      </c>
      <c r="D284" s="560" t="s">
        <v>405</v>
      </c>
      <c r="E284" s="503">
        <v>0</v>
      </c>
      <c r="F284" s="504">
        <v>5.8</v>
      </c>
      <c r="G284" s="11">
        <v>8.9</v>
      </c>
      <c r="H284" s="221">
        <v>9</v>
      </c>
      <c r="I284" s="12">
        <v>6.1</v>
      </c>
      <c r="J284" s="219">
        <v>6.8</v>
      </c>
      <c r="K284" s="11">
        <v>8.1</v>
      </c>
      <c r="L284" s="219">
        <v>8</v>
      </c>
      <c r="M284" s="12">
        <v>38.700000000000003</v>
      </c>
      <c r="N284" s="221">
        <v>39</v>
      </c>
      <c r="O284" s="220">
        <v>93.2</v>
      </c>
      <c r="P284" s="220">
        <v>136.69999999999999</v>
      </c>
      <c r="Q284" s="561">
        <v>40.6</v>
      </c>
      <c r="R284" s="507">
        <v>253</v>
      </c>
      <c r="S284" s="562">
        <v>0.39</v>
      </c>
      <c r="T284" s="505"/>
      <c r="U284" s="593">
        <v>3582</v>
      </c>
      <c r="V284" s="83"/>
      <c r="W284" s="3" t="s">
        <v>183</v>
      </c>
      <c r="X284" s="921" t="s">
        <v>184</v>
      </c>
      <c r="Y284" s="354">
        <v>7.2</v>
      </c>
      <c r="Z284" s="219">
        <v>5.6</v>
      </c>
    </row>
    <row r="285" spans="1:26" x14ac:dyDescent="0.2">
      <c r="A285" s="1105"/>
      <c r="B285" s="391">
        <f>南八幡!B285</f>
        <v>45997</v>
      </c>
      <c r="C285" s="434" t="str">
        <f t="shared" si="55"/>
        <v>(土)</v>
      </c>
      <c r="D285" s="560" t="s">
        <v>405</v>
      </c>
      <c r="E285" s="503">
        <v>0</v>
      </c>
      <c r="F285" s="504">
        <v>3.4</v>
      </c>
      <c r="G285" s="11"/>
      <c r="H285" s="221">
        <v>9.3000000000000007</v>
      </c>
      <c r="I285" s="12"/>
      <c r="J285" s="219">
        <v>6.8</v>
      </c>
      <c r="K285" s="11"/>
      <c r="L285" s="219">
        <v>7.9</v>
      </c>
      <c r="M285" s="12"/>
      <c r="N285" s="221"/>
      <c r="O285" s="220"/>
      <c r="P285" s="220"/>
      <c r="Q285" s="561"/>
      <c r="R285" s="507"/>
      <c r="S285" s="562"/>
      <c r="T285" s="505"/>
      <c r="U285" s="593">
        <v>3647</v>
      </c>
      <c r="V285" s="83"/>
      <c r="W285" s="3" t="s">
        <v>12</v>
      </c>
      <c r="X285" s="921"/>
      <c r="Y285" s="354">
        <v>8.1</v>
      </c>
      <c r="Z285" s="219">
        <v>7.9</v>
      </c>
    </row>
    <row r="286" spans="1:26" x14ac:dyDescent="0.2">
      <c r="A286" s="1105"/>
      <c r="B286" s="391">
        <f>南八幡!B286</f>
        <v>45998</v>
      </c>
      <c r="C286" s="434" t="str">
        <f t="shared" si="55"/>
        <v>(日)</v>
      </c>
      <c r="D286" s="560" t="s">
        <v>405</v>
      </c>
      <c r="E286" s="503">
        <v>0</v>
      </c>
      <c r="F286" s="504">
        <v>4.5</v>
      </c>
      <c r="G286" s="11"/>
      <c r="H286" s="221">
        <v>9.4</v>
      </c>
      <c r="I286" s="12"/>
      <c r="J286" s="219">
        <v>6.2</v>
      </c>
      <c r="K286" s="11"/>
      <c r="L286" s="219">
        <v>8</v>
      </c>
      <c r="M286" s="12"/>
      <c r="N286" s="221"/>
      <c r="O286" s="220"/>
      <c r="P286" s="220"/>
      <c r="Q286" s="561"/>
      <c r="R286" s="507"/>
      <c r="S286" s="562"/>
      <c r="T286" s="505"/>
      <c r="U286" s="593">
        <v>2724</v>
      </c>
      <c r="V286" s="83"/>
      <c r="W286" s="3" t="s">
        <v>185</v>
      </c>
      <c r="X286" s="921" t="s">
        <v>13</v>
      </c>
      <c r="Y286" s="354">
        <v>39.799999999999997</v>
      </c>
      <c r="Z286" s="219">
        <v>40.200000000000003</v>
      </c>
    </row>
    <row r="287" spans="1:26" x14ac:dyDescent="0.2">
      <c r="A287" s="1105"/>
      <c r="B287" s="391">
        <f>南八幡!B287</f>
        <v>45999</v>
      </c>
      <c r="C287" s="434" t="str">
        <f t="shared" si="55"/>
        <v>(月)</v>
      </c>
      <c r="D287" s="560" t="s">
        <v>405</v>
      </c>
      <c r="E287" s="503">
        <v>0</v>
      </c>
      <c r="F287" s="504">
        <v>6.2</v>
      </c>
      <c r="G287" s="11">
        <v>8.4</v>
      </c>
      <c r="H287" s="221">
        <v>8.5</v>
      </c>
      <c r="I287" s="12">
        <v>4.9000000000000004</v>
      </c>
      <c r="J287" s="219">
        <v>5.7</v>
      </c>
      <c r="K287" s="11">
        <v>8.1999999999999993</v>
      </c>
      <c r="L287" s="219">
        <v>8</v>
      </c>
      <c r="M287" s="12">
        <v>33.700000000000003</v>
      </c>
      <c r="N287" s="221">
        <v>36.9</v>
      </c>
      <c r="O287" s="220">
        <v>92</v>
      </c>
      <c r="P287" s="220">
        <v>133.69999999999999</v>
      </c>
      <c r="Q287" s="561">
        <v>32.700000000000003</v>
      </c>
      <c r="R287" s="507">
        <v>219</v>
      </c>
      <c r="S287" s="562">
        <v>0.37</v>
      </c>
      <c r="T287" s="505"/>
      <c r="U287" s="593">
        <v>2914</v>
      </c>
      <c r="V287" s="83"/>
      <c r="W287" s="3" t="s">
        <v>186</v>
      </c>
      <c r="X287" s="921" t="s">
        <v>311</v>
      </c>
      <c r="Y287" s="355">
        <v>98.1</v>
      </c>
      <c r="Z287" s="220">
        <v>96.9</v>
      </c>
    </row>
    <row r="288" spans="1:26" x14ac:dyDescent="0.2">
      <c r="A288" s="1105"/>
      <c r="B288" s="391">
        <f>南八幡!B288</f>
        <v>46000</v>
      </c>
      <c r="C288" s="434" t="str">
        <f t="shared" si="55"/>
        <v>(火)</v>
      </c>
      <c r="D288" s="560" t="s">
        <v>405</v>
      </c>
      <c r="E288" s="503">
        <v>0</v>
      </c>
      <c r="F288" s="504">
        <v>8</v>
      </c>
      <c r="G288" s="11">
        <v>9.5</v>
      </c>
      <c r="H288" s="221">
        <v>9.4</v>
      </c>
      <c r="I288" s="12">
        <v>4.0999999999999996</v>
      </c>
      <c r="J288" s="219">
        <v>5.2</v>
      </c>
      <c r="K288" s="11">
        <v>8.1</v>
      </c>
      <c r="L288" s="219">
        <v>7.9</v>
      </c>
      <c r="M288" s="12">
        <v>34.799999999999997</v>
      </c>
      <c r="N288" s="221">
        <v>35.799999999999997</v>
      </c>
      <c r="O288" s="220">
        <v>93.9</v>
      </c>
      <c r="P288" s="220">
        <v>135.1</v>
      </c>
      <c r="Q288" s="561">
        <v>27.3</v>
      </c>
      <c r="R288" s="507">
        <v>308</v>
      </c>
      <c r="S288" s="562">
        <v>0.3</v>
      </c>
      <c r="T288" s="505"/>
      <c r="U288" s="593">
        <v>3254</v>
      </c>
      <c r="V288" s="83"/>
      <c r="W288" s="3" t="s">
        <v>187</v>
      </c>
      <c r="X288" s="921" t="s">
        <v>311</v>
      </c>
      <c r="Y288" s="355">
        <v>137.1</v>
      </c>
      <c r="Z288" s="220">
        <v>136.30000000000001</v>
      </c>
    </row>
    <row r="289" spans="1:26" x14ac:dyDescent="0.2">
      <c r="A289" s="1105"/>
      <c r="B289" s="391">
        <f>南八幡!B289</f>
        <v>46001</v>
      </c>
      <c r="C289" s="434" t="str">
        <f t="shared" si="55"/>
        <v>(水)</v>
      </c>
      <c r="D289" s="560" t="s">
        <v>405</v>
      </c>
      <c r="E289" s="503">
        <v>0</v>
      </c>
      <c r="F289" s="504">
        <v>5.3</v>
      </c>
      <c r="G289" s="11">
        <v>9.1999999999999993</v>
      </c>
      <c r="H289" s="221">
        <v>9.4</v>
      </c>
      <c r="I289" s="12">
        <v>7.6</v>
      </c>
      <c r="J289" s="219">
        <v>4.9000000000000004</v>
      </c>
      <c r="K289" s="11">
        <v>8.5</v>
      </c>
      <c r="L289" s="219">
        <v>7.9</v>
      </c>
      <c r="M289" s="12">
        <v>34.1</v>
      </c>
      <c r="N289" s="221">
        <v>35.6</v>
      </c>
      <c r="O289" s="220">
        <v>93.5</v>
      </c>
      <c r="P289" s="220">
        <v>135.69999999999999</v>
      </c>
      <c r="Q289" s="561">
        <v>30.3</v>
      </c>
      <c r="R289" s="507">
        <v>253</v>
      </c>
      <c r="S289" s="562">
        <v>0.34</v>
      </c>
      <c r="T289" s="505"/>
      <c r="U289" s="593">
        <v>4098</v>
      </c>
      <c r="V289" s="83"/>
      <c r="W289" s="3" t="s">
        <v>188</v>
      </c>
      <c r="X289" s="921" t="s">
        <v>311</v>
      </c>
      <c r="Y289" s="355">
        <v>90.4</v>
      </c>
      <c r="Z289" s="220">
        <v>91.8</v>
      </c>
    </row>
    <row r="290" spans="1:26" x14ac:dyDescent="0.2">
      <c r="A290" s="1105"/>
      <c r="B290" s="391">
        <f>南八幡!B290</f>
        <v>46002</v>
      </c>
      <c r="C290" s="434" t="str">
        <f t="shared" si="55"/>
        <v>(木)</v>
      </c>
      <c r="D290" s="560" t="s">
        <v>405</v>
      </c>
      <c r="E290" s="503">
        <v>0</v>
      </c>
      <c r="F290" s="504">
        <v>6.2</v>
      </c>
      <c r="G290" s="11">
        <v>8.9</v>
      </c>
      <c r="H290" s="221">
        <v>8.9</v>
      </c>
      <c r="I290" s="12">
        <v>4.9000000000000004</v>
      </c>
      <c r="J290" s="219">
        <v>5.9</v>
      </c>
      <c r="K290" s="11">
        <v>8.1999999999999993</v>
      </c>
      <c r="L290" s="219">
        <v>8</v>
      </c>
      <c r="M290" s="12">
        <v>37.4</v>
      </c>
      <c r="N290" s="221">
        <v>37.299999999999997</v>
      </c>
      <c r="O290" s="220">
        <v>94.7</v>
      </c>
      <c r="P290" s="220">
        <v>132.69999999999999</v>
      </c>
      <c r="Q290" s="561">
        <v>33.5</v>
      </c>
      <c r="R290" s="507">
        <v>240</v>
      </c>
      <c r="S290" s="562">
        <v>0.34</v>
      </c>
      <c r="T290" s="505">
        <v>3.96</v>
      </c>
      <c r="U290" s="593">
        <v>3407</v>
      </c>
      <c r="V290" s="83"/>
      <c r="W290" s="3" t="s">
        <v>189</v>
      </c>
      <c r="X290" s="921" t="s">
        <v>311</v>
      </c>
      <c r="Y290" s="355">
        <v>46.7</v>
      </c>
      <c r="Z290" s="220">
        <v>44.5</v>
      </c>
    </row>
    <row r="291" spans="1:26" x14ac:dyDescent="0.2">
      <c r="A291" s="1105"/>
      <c r="B291" s="391">
        <f>南八幡!B291</f>
        <v>46003</v>
      </c>
      <c r="C291" s="434" t="str">
        <f t="shared" si="55"/>
        <v>(金)</v>
      </c>
      <c r="D291" s="560" t="s">
        <v>405</v>
      </c>
      <c r="E291" s="503">
        <v>0</v>
      </c>
      <c r="F291" s="504">
        <v>7.2</v>
      </c>
      <c r="G291" s="11">
        <v>8.5</v>
      </c>
      <c r="H291" s="221">
        <v>8.6</v>
      </c>
      <c r="I291" s="12">
        <v>6.9</v>
      </c>
      <c r="J291" s="219">
        <v>6.5</v>
      </c>
      <c r="K291" s="11">
        <v>8.4</v>
      </c>
      <c r="L291" s="219">
        <v>7.9</v>
      </c>
      <c r="M291" s="12">
        <v>36</v>
      </c>
      <c r="N291" s="221">
        <v>36.799999999999997</v>
      </c>
      <c r="O291" s="220">
        <v>92.1</v>
      </c>
      <c r="P291" s="220">
        <v>133.1</v>
      </c>
      <c r="Q291" s="561">
        <v>37.200000000000003</v>
      </c>
      <c r="R291" s="507">
        <v>231</v>
      </c>
      <c r="S291" s="562">
        <v>0.39</v>
      </c>
      <c r="T291" s="505"/>
      <c r="U291" s="593">
        <v>4345</v>
      </c>
      <c r="V291" s="83"/>
      <c r="W291" s="3" t="s">
        <v>190</v>
      </c>
      <c r="X291" s="921" t="s">
        <v>311</v>
      </c>
      <c r="Y291" s="137">
        <v>38.6</v>
      </c>
      <c r="Z291" s="221">
        <v>40.9</v>
      </c>
    </row>
    <row r="292" spans="1:26" x14ac:dyDescent="0.2">
      <c r="A292" s="1105"/>
      <c r="B292" s="391">
        <f>南八幡!B292</f>
        <v>46004</v>
      </c>
      <c r="C292" s="434" t="str">
        <f t="shared" si="55"/>
        <v>(土)</v>
      </c>
      <c r="D292" s="560" t="s">
        <v>405</v>
      </c>
      <c r="E292" s="503">
        <v>0.5</v>
      </c>
      <c r="F292" s="504">
        <v>4.0999999999999996</v>
      </c>
      <c r="G292" s="11"/>
      <c r="H292" s="221">
        <v>8.5</v>
      </c>
      <c r="I292" s="12"/>
      <c r="J292" s="219">
        <v>5.2</v>
      </c>
      <c r="K292" s="11"/>
      <c r="L292" s="219">
        <v>7.9</v>
      </c>
      <c r="M292" s="12"/>
      <c r="N292" s="221"/>
      <c r="O292" s="220"/>
      <c r="P292" s="220"/>
      <c r="Q292" s="561"/>
      <c r="R292" s="507"/>
      <c r="S292" s="562"/>
      <c r="T292" s="505"/>
      <c r="U292" s="593">
        <v>3204</v>
      </c>
      <c r="V292" s="83"/>
      <c r="W292" s="3" t="s">
        <v>191</v>
      </c>
      <c r="X292" s="921" t="s">
        <v>311</v>
      </c>
      <c r="Y292" s="139">
        <v>300</v>
      </c>
      <c r="Z292" s="222">
        <v>332</v>
      </c>
    </row>
    <row r="293" spans="1:26" x14ac:dyDescent="0.2">
      <c r="A293" s="1105"/>
      <c r="B293" s="391">
        <f>南八幡!B293</f>
        <v>46005</v>
      </c>
      <c r="C293" s="434" t="str">
        <f t="shared" si="55"/>
        <v>(日)</v>
      </c>
      <c r="D293" s="560" t="s">
        <v>404</v>
      </c>
      <c r="E293" s="503">
        <v>22.5</v>
      </c>
      <c r="F293" s="504">
        <v>3.1</v>
      </c>
      <c r="G293" s="11"/>
      <c r="H293" s="221">
        <v>8.8000000000000007</v>
      </c>
      <c r="I293" s="12"/>
      <c r="J293" s="219">
        <v>5.8</v>
      </c>
      <c r="K293" s="11"/>
      <c r="L293" s="219">
        <v>7.7</v>
      </c>
      <c r="M293" s="12"/>
      <c r="N293" s="221"/>
      <c r="O293" s="220"/>
      <c r="P293" s="220"/>
      <c r="Q293" s="561"/>
      <c r="R293" s="507"/>
      <c r="S293" s="562"/>
      <c r="T293" s="505"/>
      <c r="U293" s="593">
        <v>3386</v>
      </c>
      <c r="V293" s="83"/>
      <c r="W293" s="3" t="s">
        <v>192</v>
      </c>
      <c r="X293" s="921" t="s">
        <v>311</v>
      </c>
      <c r="Y293" s="138">
        <v>0.28000000000000003</v>
      </c>
      <c r="Z293" s="223">
        <v>0.26</v>
      </c>
    </row>
    <row r="294" spans="1:26" x14ac:dyDescent="0.2">
      <c r="A294" s="1105"/>
      <c r="B294" s="391">
        <f>南八幡!B294</f>
        <v>46006</v>
      </c>
      <c r="C294" s="434" t="str">
        <f t="shared" si="55"/>
        <v>(月)</v>
      </c>
      <c r="D294" s="560" t="s">
        <v>405</v>
      </c>
      <c r="E294" s="503">
        <v>0</v>
      </c>
      <c r="F294" s="504">
        <v>9.1</v>
      </c>
      <c r="G294" s="11">
        <v>8.1</v>
      </c>
      <c r="H294" s="221">
        <v>8.1999999999999993</v>
      </c>
      <c r="I294" s="12">
        <v>10</v>
      </c>
      <c r="J294" s="219">
        <v>7.1</v>
      </c>
      <c r="K294" s="11">
        <v>7.5</v>
      </c>
      <c r="L294" s="219">
        <v>7.3</v>
      </c>
      <c r="M294" s="12">
        <v>22.8</v>
      </c>
      <c r="N294" s="221">
        <v>23.8</v>
      </c>
      <c r="O294" s="220">
        <v>60.5</v>
      </c>
      <c r="P294" s="220">
        <v>105.3</v>
      </c>
      <c r="Q294" s="561">
        <v>22.7</v>
      </c>
      <c r="R294" s="507">
        <v>131</v>
      </c>
      <c r="S294" s="562">
        <v>0.44</v>
      </c>
      <c r="T294" s="505"/>
      <c r="U294" s="593">
        <v>3409</v>
      </c>
      <c r="V294" s="83"/>
      <c r="W294" s="3" t="s">
        <v>14</v>
      </c>
      <c r="X294" s="921" t="s">
        <v>311</v>
      </c>
      <c r="Y294" s="136">
        <v>3</v>
      </c>
      <c r="Z294" s="224">
        <v>2.9</v>
      </c>
    </row>
    <row r="295" spans="1:26" x14ac:dyDescent="0.2">
      <c r="A295" s="1105"/>
      <c r="B295" s="391">
        <f>南八幡!B295</f>
        <v>46007</v>
      </c>
      <c r="C295" s="434" t="str">
        <f t="shared" si="55"/>
        <v>(火)</v>
      </c>
      <c r="D295" s="560" t="s">
        <v>405</v>
      </c>
      <c r="E295" s="503">
        <v>0</v>
      </c>
      <c r="F295" s="504">
        <v>5.0999999999999996</v>
      </c>
      <c r="G295" s="11">
        <v>9.5</v>
      </c>
      <c r="H295" s="221">
        <v>8.9</v>
      </c>
      <c r="I295" s="12">
        <v>4.5</v>
      </c>
      <c r="J295" s="219">
        <v>5.9</v>
      </c>
      <c r="K295" s="11">
        <v>7.7</v>
      </c>
      <c r="L295" s="219">
        <v>7.7</v>
      </c>
      <c r="M295" s="12">
        <v>30.9</v>
      </c>
      <c r="N295" s="221">
        <v>29.8</v>
      </c>
      <c r="O295" s="220">
        <v>82.5</v>
      </c>
      <c r="P295" s="220">
        <v>120.7</v>
      </c>
      <c r="Q295" s="561">
        <v>23.2</v>
      </c>
      <c r="R295" s="507">
        <v>228</v>
      </c>
      <c r="S295" s="562">
        <v>0.52</v>
      </c>
      <c r="T295" s="505"/>
      <c r="U295" s="593">
        <v>1152</v>
      </c>
      <c r="V295" s="83"/>
      <c r="W295" s="3" t="s">
        <v>15</v>
      </c>
      <c r="X295" s="921" t="s">
        <v>311</v>
      </c>
      <c r="Y295" s="136">
        <v>1.4</v>
      </c>
      <c r="Z295" s="224">
        <v>1.4</v>
      </c>
    </row>
    <row r="296" spans="1:26" x14ac:dyDescent="0.2">
      <c r="A296" s="1105"/>
      <c r="B296" s="391">
        <f>南八幡!B296</f>
        <v>46008</v>
      </c>
      <c r="C296" s="434" t="str">
        <f t="shared" si="55"/>
        <v>(水)</v>
      </c>
      <c r="D296" s="560" t="s">
        <v>405</v>
      </c>
      <c r="E296" s="503">
        <v>0</v>
      </c>
      <c r="F296" s="504">
        <v>5</v>
      </c>
      <c r="G296" s="11">
        <v>8.5</v>
      </c>
      <c r="H296" s="221">
        <v>8.6</v>
      </c>
      <c r="I296" s="12">
        <v>3.1</v>
      </c>
      <c r="J296" s="219">
        <v>3.8</v>
      </c>
      <c r="K296" s="11">
        <v>7.8</v>
      </c>
      <c r="L296" s="219">
        <v>7.8</v>
      </c>
      <c r="M296" s="12">
        <v>33.4</v>
      </c>
      <c r="N296" s="221">
        <v>32.799999999999997</v>
      </c>
      <c r="O296" s="220">
        <v>91.8</v>
      </c>
      <c r="P296" s="220">
        <v>132.5</v>
      </c>
      <c r="Q296" s="561">
        <v>24.9</v>
      </c>
      <c r="R296" s="507">
        <v>215</v>
      </c>
      <c r="S296" s="562">
        <v>0.41</v>
      </c>
      <c r="T296" s="505"/>
      <c r="U296" s="593">
        <v>1163</v>
      </c>
      <c r="V296" s="83"/>
      <c r="W296" s="3" t="s">
        <v>193</v>
      </c>
      <c r="X296" s="921" t="s">
        <v>311</v>
      </c>
      <c r="Y296" s="136">
        <v>10.5</v>
      </c>
      <c r="Z296" s="224">
        <v>11.2</v>
      </c>
    </row>
    <row r="297" spans="1:26" x14ac:dyDescent="0.2">
      <c r="A297" s="1105"/>
      <c r="B297" s="391">
        <f>南八幡!B297</f>
        <v>46009</v>
      </c>
      <c r="C297" s="434" t="str">
        <f t="shared" si="55"/>
        <v>(木)</v>
      </c>
      <c r="D297" s="560" t="s">
        <v>405</v>
      </c>
      <c r="E297" s="503">
        <v>0</v>
      </c>
      <c r="F297" s="504">
        <v>6.3</v>
      </c>
      <c r="G297" s="11">
        <v>8.8000000000000007</v>
      </c>
      <c r="H297" s="221">
        <v>8.8000000000000007</v>
      </c>
      <c r="I297" s="12">
        <v>4.7</v>
      </c>
      <c r="J297" s="219">
        <v>3.9</v>
      </c>
      <c r="K297" s="11">
        <v>7.8</v>
      </c>
      <c r="L297" s="219">
        <v>7.8</v>
      </c>
      <c r="M297" s="12">
        <v>37.1</v>
      </c>
      <c r="N297" s="221">
        <v>34.799999999999997</v>
      </c>
      <c r="O297" s="220">
        <v>98.1</v>
      </c>
      <c r="P297" s="220">
        <v>135.69999999999999</v>
      </c>
      <c r="Q297" s="561">
        <v>33.1</v>
      </c>
      <c r="R297" s="507">
        <v>254</v>
      </c>
      <c r="S297" s="562">
        <v>0.41</v>
      </c>
      <c r="T297" s="505">
        <v>4.2699999999999996</v>
      </c>
      <c r="U297" s="593">
        <v>1185</v>
      </c>
      <c r="V297" s="83"/>
      <c r="W297" s="3" t="s">
        <v>194</v>
      </c>
      <c r="X297" s="921" t="s">
        <v>311</v>
      </c>
      <c r="Y297" s="301">
        <v>0</v>
      </c>
      <c r="Z297" s="302">
        <v>0</v>
      </c>
    </row>
    <row r="298" spans="1:26" x14ac:dyDescent="0.2">
      <c r="A298" s="1105"/>
      <c r="B298" s="391">
        <f>南八幡!B298</f>
        <v>46010</v>
      </c>
      <c r="C298" s="434" t="str">
        <f t="shared" si="55"/>
        <v>(金)</v>
      </c>
      <c r="D298" s="560" t="s">
        <v>405</v>
      </c>
      <c r="E298" s="503">
        <v>0</v>
      </c>
      <c r="F298" s="504">
        <v>4.8</v>
      </c>
      <c r="G298" s="11">
        <v>8.5</v>
      </c>
      <c r="H298" s="221">
        <v>8.6</v>
      </c>
      <c r="I298" s="12">
        <v>3</v>
      </c>
      <c r="J298" s="219">
        <v>3.4</v>
      </c>
      <c r="K298" s="11">
        <v>7.8</v>
      </c>
      <c r="L298" s="219">
        <v>7.8</v>
      </c>
      <c r="M298" s="12">
        <v>38</v>
      </c>
      <c r="N298" s="221">
        <v>38</v>
      </c>
      <c r="O298" s="220">
        <v>96.3</v>
      </c>
      <c r="P298" s="220">
        <v>134.69999999999999</v>
      </c>
      <c r="Q298" s="561">
        <v>37.299999999999997</v>
      </c>
      <c r="R298" s="507">
        <v>303</v>
      </c>
      <c r="S298" s="562">
        <v>0.26</v>
      </c>
      <c r="T298" s="505"/>
      <c r="U298" s="593">
        <v>1187</v>
      </c>
      <c r="V298" s="83"/>
      <c r="W298" s="3" t="s">
        <v>278</v>
      </c>
      <c r="X298" s="921" t="s">
        <v>311</v>
      </c>
      <c r="Y298" s="138">
        <v>3.39</v>
      </c>
      <c r="Z298" s="225">
        <v>3.28</v>
      </c>
    </row>
    <row r="299" spans="1:26" x14ac:dyDescent="0.2">
      <c r="A299" s="1105"/>
      <c r="B299" s="391">
        <f>南八幡!B299</f>
        <v>46011</v>
      </c>
      <c r="C299" s="434" t="str">
        <f t="shared" si="55"/>
        <v>(土)</v>
      </c>
      <c r="D299" s="560" t="s">
        <v>406</v>
      </c>
      <c r="E299" s="503">
        <v>7</v>
      </c>
      <c r="F299" s="504">
        <v>6.4</v>
      </c>
      <c r="G299" s="11"/>
      <c r="H299" s="221">
        <v>10</v>
      </c>
      <c r="I299" s="12"/>
      <c r="J299" s="219">
        <v>3.6</v>
      </c>
      <c r="K299" s="11"/>
      <c r="L299" s="219">
        <v>7.9</v>
      </c>
      <c r="M299" s="12"/>
      <c r="N299" s="221"/>
      <c r="O299" s="220"/>
      <c r="P299" s="220"/>
      <c r="Q299" s="561"/>
      <c r="R299" s="507"/>
      <c r="S299" s="562"/>
      <c r="T299" s="505"/>
      <c r="U299" s="593">
        <v>1209</v>
      </c>
      <c r="V299" s="83"/>
      <c r="W299" s="3" t="s">
        <v>195</v>
      </c>
      <c r="X299" s="921" t="s">
        <v>311</v>
      </c>
      <c r="Y299" s="138">
        <v>3.8</v>
      </c>
      <c r="Z299" s="225">
        <v>4.08</v>
      </c>
    </row>
    <row r="300" spans="1:26" x14ac:dyDescent="0.2">
      <c r="A300" s="1105"/>
      <c r="B300" s="391">
        <f>南八幡!B300</f>
        <v>46012</v>
      </c>
      <c r="C300" s="434" t="str">
        <f t="shared" si="55"/>
        <v>(日)</v>
      </c>
      <c r="D300" s="560" t="s">
        <v>406</v>
      </c>
      <c r="E300" s="503">
        <v>9.5</v>
      </c>
      <c r="F300" s="504">
        <v>10</v>
      </c>
      <c r="G300" s="11"/>
      <c r="H300" s="221">
        <v>12</v>
      </c>
      <c r="I300" s="12"/>
      <c r="J300" s="219">
        <v>4.9000000000000004</v>
      </c>
      <c r="K300" s="11"/>
      <c r="L300" s="219">
        <v>7.7</v>
      </c>
      <c r="M300" s="12"/>
      <c r="N300" s="221"/>
      <c r="O300" s="220"/>
      <c r="P300" s="220"/>
      <c r="Q300" s="561"/>
      <c r="R300" s="507"/>
      <c r="S300" s="562"/>
      <c r="T300" s="505"/>
      <c r="U300" s="593">
        <v>1206</v>
      </c>
      <c r="V300" s="83"/>
      <c r="W300" s="3" t="s">
        <v>196</v>
      </c>
      <c r="X300" s="921" t="s">
        <v>311</v>
      </c>
      <c r="Y300" s="138">
        <v>0.16600000000000001</v>
      </c>
      <c r="Z300" s="225">
        <v>0.14000000000000001</v>
      </c>
    </row>
    <row r="301" spans="1:26" x14ac:dyDescent="0.2">
      <c r="A301" s="1105"/>
      <c r="B301" s="391">
        <f>南八幡!B301</f>
        <v>46013</v>
      </c>
      <c r="C301" s="434" t="str">
        <f t="shared" si="55"/>
        <v>(月)</v>
      </c>
      <c r="D301" s="560" t="s">
        <v>405</v>
      </c>
      <c r="E301" s="503">
        <v>0.5</v>
      </c>
      <c r="F301" s="504">
        <v>9.4</v>
      </c>
      <c r="G301" s="11">
        <v>12.4</v>
      </c>
      <c r="H301" s="221">
        <v>12.4</v>
      </c>
      <c r="I301" s="12">
        <v>4.5</v>
      </c>
      <c r="J301" s="219">
        <v>6.1</v>
      </c>
      <c r="K301" s="11">
        <v>7.5</v>
      </c>
      <c r="L301" s="219">
        <v>7.5</v>
      </c>
      <c r="M301" s="12">
        <v>29.5</v>
      </c>
      <c r="N301" s="221">
        <v>30.1</v>
      </c>
      <c r="O301" s="220">
        <v>71.099999999999994</v>
      </c>
      <c r="P301" s="220">
        <v>104.5</v>
      </c>
      <c r="Q301" s="561">
        <v>25.2</v>
      </c>
      <c r="R301" s="507">
        <v>247</v>
      </c>
      <c r="S301" s="562">
        <v>0.37</v>
      </c>
      <c r="T301" s="505"/>
      <c r="U301" s="593">
        <v>1226</v>
      </c>
      <c r="V301" s="83"/>
      <c r="W301" s="3" t="s">
        <v>197</v>
      </c>
      <c r="X301" s="921" t="s">
        <v>311</v>
      </c>
      <c r="Y301" s="136">
        <v>26.8</v>
      </c>
      <c r="Z301" s="224">
        <v>26.6</v>
      </c>
    </row>
    <row r="302" spans="1:26" x14ac:dyDescent="0.2">
      <c r="A302" s="1105"/>
      <c r="B302" s="391">
        <f>南八幡!B302</f>
        <v>46014</v>
      </c>
      <c r="C302" s="434" t="str">
        <f t="shared" si="55"/>
        <v>(火)</v>
      </c>
      <c r="D302" s="560" t="s">
        <v>405</v>
      </c>
      <c r="E302" s="503">
        <v>0</v>
      </c>
      <c r="F302" s="504">
        <v>4.5999999999999996</v>
      </c>
      <c r="G302" s="11">
        <v>10</v>
      </c>
      <c r="H302" s="221">
        <v>10.4</v>
      </c>
      <c r="I302" s="12">
        <v>4.2</v>
      </c>
      <c r="J302" s="219">
        <v>4</v>
      </c>
      <c r="K302" s="11">
        <v>7.6</v>
      </c>
      <c r="L302" s="219">
        <v>7.7</v>
      </c>
      <c r="M302" s="12">
        <v>33.799999999999997</v>
      </c>
      <c r="N302" s="221">
        <v>34.4</v>
      </c>
      <c r="O302" s="220">
        <v>85.2</v>
      </c>
      <c r="P302" s="220">
        <v>120.5</v>
      </c>
      <c r="Q302" s="561">
        <v>28.6</v>
      </c>
      <c r="R302" s="507">
        <v>261</v>
      </c>
      <c r="S302" s="562">
        <v>0.32</v>
      </c>
      <c r="T302" s="505"/>
      <c r="U302" s="593">
        <v>1221</v>
      </c>
      <c r="V302" s="83"/>
      <c r="W302" s="3" t="s">
        <v>17</v>
      </c>
      <c r="X302" s="921" t="s">
        <v>311</v>
      </c>
      <c r="Y302" s="136">
        <v>34.5</v>
      </c>
      <c r="Z302" s="224">
        <v>30.3</v>
      </c>
    </row>
    <row r="303" spans="1:26" x14ac:dyDescent="0.2">
      <c r="A303" s="1105"/>
      <c r="B303" s="391">
        <f>南八幡!B303</f>
        <v>46015</v>
      </c>
      <c r="C303" s="434" t="str">
        <f t="shared" si="55"/>
        <v>(水)</v>
      </c>
      <c r="D303" s="560" t="s">
        <v>406</v>
      </c>
      <c r="E303" s="503">
        <v>5.5</v>
      </c>
      <c r="F303" s="504">
        <v>5.4</v>
      </c>
      <c r="G303" s="11">
        <v>9.8000000000000007</v>
      </c>
      <c r="H303" s="221">
        <v>9.8000000000000007</v>
      </c>
      <c r="I303" s="12">
        <v>4.5</v>
      </c>
      <c r="J303" s="219">
        <v>3.5</v>
      </c>
      <c r="K303" s="11">
        <v>7.7</v>
      </c>
      <c r="L303" s="219">
        <v>7.8</v>
      </c>
      <c r="M303" s="12">
        <v>36.1</v>
      </c>
      <c r="N303" s="221">
        <v>37</v>
      </c>
      <c r="O303" s="220">
        <v>93.1</v>
      </c>
      <c r="P303" s="220">
        <v>131.1</v>
      </c>
      <c r="Q303" s="561">
        <v>32.700000000000003</v>
      </c>
      <c r="R303" s="507">
        <v>261</v>
      </c>
      <c r="S303" s="562">
        <v>0.33</v>
      </c>
      <c r="T303" s="505"/>
      <c r="U303" s="593">
        <v>1221</v>
      </c>
      <c r="V303" s="83"/>
      <c r="W303" s="3" t="s">
        <v>198</v>
      </c>
      <c r="X303" s="921" t="s">
        <v>184</v>
      </c>
      <c r="Y303" s="274">
        <v>14</v>
      </c>
      <c r="Z303" s="286">
        <v>9</v>
      </c>
    </row>
    <row r="304" spans="1:26" x14ac:dyDescent="0.2">
      <c r="A304" s="1105"/>
      <c r="B304" s="391">
        <f>南八幡!B304</f>
        <v>46016</v>
      </c>
      <c r="C304" s="434" t="str">
        <f t="shared" si="55"/>
        <v>(木)</v>
      </c>
      <c r="D304" s="560" t="s">
        <v>405</v>
      </c>
      <c r="E304" s="503">
        <v>3.5</v>
      </c>
      <c r="F304" s="504">
        <v>8.9</v>
      </c>
      <c r="G304" s="11">
        <v>10.7</v>
      </c>
      <c r="H304" s="221">
        <v>10.6</v>
      </c>
      <c r="I304" s="12">
        <v>4.8</v>
      </c>
      <c r="J304" s="219">
        <v>5.2</v>
      </c>
      <c r="K304" s="11">
        <v>7.6</v>
      </c>
      <c r="L304" s="219">
        <v>7.7</v>
      </c>
      <c r="M304" s="12">
        <v>31</v>
      </c>
      <c r="N304" s="221">
        <v>31</v>
      </c>
      <c r="O304" s="220">
        <v>88.9</v>
      </c>
      <c r="P304" s="220">
        <v>122.9</v>
      </c>
      <c r="Q304" s="561">
        <v>23.5</v>
      </c>
      <c r="R304" s="507">
        <v>255</v>
      </c>
      <c r="S304" s="562">
        <v>0.42</v>
      </c>
      <c r="T304" s="505">
        <v>3.56</v>
      </c>
      <c r="U304" s="593">
        <v>1233</v>
      </c>
      <c r="V304" s="83"/>
      <c r="W304" s="3" t="s">
        <v>199</v>
      </c>
      <c r="X304" s="921" t="s">
        <v>311</v>
      </c>
      <c r="Y304" s="274">
        <v>16</v>
      </c>
      <c r="Z304" s="286">
        <v>9</v>
      </c>
    </row>
    <row r="305" spans="1:26" x14ac:dyDescent="0.2">
      <c r="A305" s="1105"/>
      <c r="B305" s="391">
        <f>南八幡!B305</f>
        <v>46017</v>
      </c>
      <c r="C305" s="434" t="str">
        <f t="shared" si="55"/>
        <v>(金)</v>
      </c>
      <c r="D305" s="560" t="s">
        <v>405</v>
      </c>
      <c r="E305" s="503">
        <v>0</v>
      </c>
      <c r="F305" s="504">
        <v>8.1</v>
      </c>
      <c r="G305" s="11">
        <v>11.5</v>
      </c>
      <c r="H305" s="221">
        <v>11.4</v>
      </c>
      <c r="I305" s="12">
        <v>4.8</v>
      </c>
      <c r="J305" s="219">
        <v>4.8</v>
      </c>
      <c r="K305" s="11">
        <v>7.6</v>
      </c>
      <c r="L305" s="219">
        <v>7.6</v>
      </c>
      <c r="M305" s="12">
        <v>30.9</v>
      </c>
      <c r="N305" s="221">
        <v>32</v>
      </c>
      <c r="O305" s="220">
        <v>89</v>
      </c>
      <c r="P305" s="220">
        <v>120.9</v>
      </c>
      <c r="Q305" s="561">
        <v>19.5</v>
      </c>
      <c r="R305" s="507">
        <v>250</v>
      </c>
      <c r="S305" s="562">
        <v>0.37</v>
      </c>
      <c r="T305" s="505"/>
      <c r="U305" s="593">
        <v>1228</v>
      </c>
      <c r="V305" s="83"/>
      <c r="W305" s="3"/>
      <c r="X305" s="921"/>
      <c r="Y305" s="288"/>
      <c r="Z305" s="287"/>
    </row>
    <row r="306" spans="1:26" x14ac:dyDescent="0.2">
      <c r="A306" s="1105"/>
      <c r="B306" s="391">
        <f>南八幡!B306</f>
        <v>46018</v>
      </c>
      <c r="C306" s="434" t="str">
        <f t="shared" si="55"/>
        <v>(土)</v>
      </c>
      <c r="D306" s="560" t="s">
        <v>406</v>
      </c>
      <c r="E306" s="503">
        <v>0</v>
      </c>
      <c r="F306" s="504">
        <v>2</v>
      </c>
      <c r="G306" s="11"/>
      <c r="H306" s="221">
        <v>9.1</v>
      </c>
      <c r="I306" s="12"/>
      <c r="J306" s="219">
        <v>4.0999999999999996</v>
      </c>
      <c r="K306" s="11"/>
      <c r="L306" s="219">
        <v>7.8</v>
      </c>
      <c r="M306" s="12"/>
      <c r="N306" s="221"/>
      <c r="O306" s="220"/>
      <c r="P306" s="220"/>
      <c r="Q306" s="561"/>
      <c r="R306" s="507"/>
      <c r="S306" s="562"/>
      <c r="T306" s="505"/>
      <c r="U306" s="593">
        <v>1180</v>
      </c>
      <c r="V306" s="83"/>
      <c r="W306" s="3"/>
      <c r="X306" s="921"/>
      <c r="Y306" s="288"/>
      <c r="Z306" s="287"/>
    </row>
    <row r="307" spans="1:26" x14ac:dyDescent="0.2">
      <c r="A307" s="1105"/>
      <c r="B307" s="391">
        <f>南八幡!B307</f>
        <v>46019</v>
      </c>
      <c r="C307" s="434" t="str">
        <f t="shared" si="55"/>
        <v>(日)</v>
      </c>
      <c r="D307" s="560" t="s">
        <v>405</v>
      </c>
      <c r="E307" s="503">
        <v>0</v>
      </c>
      <c r="F307" s="504">
        <v>2.2999999999999998</v>
      </c>
      <c r="G307" s="11"/>
      <c r="H307" s="221">
        <v>8.1999999999999993</v>
      </c>
      <c r="I307" s="12"/>
      <c r="J307" s="219">
        <v>3.8</v>
      </c>
      <c r="K307" s="11"/>
      <c r="L307" s="219">
        <v>7.8</v>
      </c>
      <c r="M307" s="12"/>
      <c r="N307" s="221"/>
      <c r="O307" s="220"/>
      <c r="P307" s="220"/>
      <c r="Q307" s="561"/>
      <c r="R307" s="507"/>
      <c r="S307" s="562"/>
      <c r="T307" s="505"/>
      <c r="U307" s="768">
        <v>1150</v>
      </c>
      <c r="V307" s="83"/>
      <c r="W307" s="289"/>
      <c r="X307" s="346"/>
      <c r="Y307" s="291"/>
      <c r="Z307" s="290"/>
    </row>
    <row r="308" spans="1:26" x14ac:dyDescent="0.2">
      <c r="A308" s="1105"/>
      <c r="B308" s="391">
        <f>南八幡!B308</f>
        <v>46020</v>
      </c>
      <c r="C308" s="434" t="str">
        <f t="shared" si="55"/>
        <v>(月)</v>
      </c>
      <c r="D308" s="560" t="s">
        <v>405</v>
      </c>
      <c r="E308" s="503">
        <v>0</v>
      </c>
      <c r="F308" s="504">
        <v>3.5</v>
      </c>
      <c r="G308" s="11"/>
      <c r="H308" s="221">
        <v>8.6999999999999993</v>
      </c>
      <c r="I308" s="12"/>
      <c r="J308" s="219">
        <v>3.7</v>
      </c>
      <c r="K308" s="11"/>
      <c r="L308" s="219">
        <v>7.9</v>
      </c>
      <c r="M308" s="12"/>
      <c r="N308" s="221"/>
      <c r="O308" s="220"/>
      <c r="P308" s="220"/>
      <c r="Q308" s="561"/>
      <c r="R308" s="507"/>
      <c r="S308" s="562"/>
      <c r="T308" s="505"/>
      <c r="U308" s="593">
        <v>1144</v>
      </c>
      <c r="V308" s="83"/>
      <c r="W308" s="9" t="s">
        <v>23</v>
      </c>
      <c r="X308" s="82" t="s">
        <v>24</v>
      </c>
      <c r="Y308" s="1" t="s">
        <v>24</v>
      </c>
      <c r="Z308" s="335" t="s">
        <v>24</v>
      </c>
    </row>
    <row r="309" spans="1:26" x14ac:dyDescent="0.2">
      <c r="A309" s="1105"/>
      <c r="B309" s="391">
        <f>南八幡!B309</f>
        <v>46021</v>
      </c>
      <c r="C309" s="434" t="str">
        <f t="shared" si="55"/>
        <v>(火)</v>
      </c>
      <c r="D309" s="560" t="s">
        <v>405</v>
      </c>
      <c r="E309" s="503">
        <v>0</v>
      </c>
      <c r="F309" s="504">
        <v>3.6</v>
      </c>
      <c r="G309" s="11"/>
      <c r="H309" s="221">
        <v>9.5</v>
      </c>
      <c r="I309" s="12"/>
      <c r="J309" s="219">
        <v>3.8</v>
      </c>
      <c r="K309" s="11"/>
      <c r="L309" s="219">
        <v>7.9</v>
      </c>
      <c r="M309" s="12"/>
      <c r="N309" s="221"/>
      <c r="O309" s="220"/>
      <c r="P309" s="220"/>
      <c r="Q309" s="561"/>
      <c r="R309" s="507"/>
      <c r="S309" s="562"/>
      <c r="T309" s="505"/>
      <c r="U309" s="593">
        <v>1139</v>
      </c>
      <c r="V309" s="83"/>
      <c r="W309" s="749" t="s">
        <v>301</v>
      </c>
      <c r="X309" s="750"/>
      <c r="Y309" s="750"/>
      <c r="Z309" s="751"/>
    </row>
    <row r="310" spans="1:26" x14ac:dyDescent="0.2">
      <c r="A310" s="1105"/>
      <c r="B310" s="391">
        <f>南八幡!B310</f>
        <v>46022</v>
      </c>
      <c r="C310" s="434" t="str">
        <f t="shared" si="55"/>
        <v>(水)</v>
      </c>
      <c r="D310" s="502" t="s">
        <v>405</v>
      </c>
      <c r="E310" s="526">
        <v>0</v>
      </c>
      <c r="F310" s="564">
        <v>5.8</v>
      </c>
      <c r="G310" s="368"/>
      <c r="H310" s="298">
        <v>9.8000000000000007</v>
      </c>
      <c r="I310" s="566"/>
      <c r="J310" s="565">
        <v>3.9</v>
      </c>
      <c r="K310" s="368"/>
      <c r="L310" s="298">
        <v>7.9</v>
      </c>
      <c r="M310" s="566"/>
      <c r="N310" s="565"/>
      <c r="O310" s="567"/>
      <c r="P310" s="567"/>
      <c r="Q310" s="568"/>
      <c r="R310" s="569"/>
      <c r="S310" s="570"/>
      <c r="T310" s="772"/>
      <c r="U310" s="769">
        <v>1146</v>
      </c>
      <c r="V310" s="83"/>
      <c r="W310" s="1115" t="s">
        <v>439</v>
      </c>
      <c r="X310" s="1116"/>
      <c r="Y310" s="1116"/>
      <c r="Z310" s="1117"/>
    </row>
    <row r="311" spans="1:26" ht="13.5" customHeight="1" x14ac:dyDescent="0.2">
      <c r="A311" s="1110"/>
      <c r="B311" s="1051" t="s">
        <v>238</v>
      </c>
      <c r="C311" s="1051"/>
      <c r="D311" s="508"/>
      <c r="E311" s="493">
        <f>MAX(E280:E310)</f>
        <v>22.5</v>
      </c>
      <c r="F311" s="509">
        <f t="shared" ref="F311:U311" si="56">IF(COUNT(F280:F310)=0,"",MAX(F280:F310))</f>
        <v>12.7</v>
      </c>
      <c r="G311" s="10">
        <f t="shared" si="56"/>
        <v>12.6</v>
      </c>
      <c r="H311" s="218">
        <f t="shared" si="56"/>
        <v>12.7</v>
      </c>
      <c r="I311" s="495">
        <f t="shared" si="56"/>
        <v>10</v>
      </c>
      <c r="J311" s="496">
        <f t="shared" si="56"/>
        <v>7.1</v>
      </c>
      <c r="K311" s="10">
        <f t="shared" si="56"/>
        <v>8.5</v>
      </c>
      <c r="L311" s="218">
        <f t="shared" si="56"/>
        <v>8</v>
      </c>
      <c r="M311" s="495">
        <f t="shared" si="56"/>
        <v>39.799999999999997</v>
      </c>
      <c r="N311" s="496">
        <f t="shared" si="56"/>
        <v>40.200000000000003</v>
      </c>
      <c r="O311" s="497">
        <f t="shared" si="56"/>
        <v>98.1</v>
      </c>
      <c r="P311" s="497">
        <f t="shared" si="56"/>
        <v>136.69999999999999</v>
      </c>
      <c r="Q311" s="547">
        <f t="shared" si="56"/>
        <v>40.9</v>
      </c>
      <c r="R311" s="513">
        <f t="shared" si="56"/>
        <v>332</v>
      </c>
      <c r="S311" s="514">
        <f t="shared" si="56"/>
        <v>0.52</v>
      </c>
      <c r="T311" s="514">
        <f t="shared" ref="T311" si="57">IF(COUNT(T280:T310)=0,"",MAX(T280:T310))</f>
        <v>4.2699999999999996</v>
      </c>
      <c r="U311" s="515">
        <f t="shared" si="56"/>
        <v>4345</v>
      </c>
      <c r="V311" s="83"/>
      <c r="W311" s="1115"/>
      <c r="X311" s="1116"/>
      <c r="Y311" s="1116"/>
      <c r="Z311" s="1117"/>
    </row>
    <row r="312" spans="1:26" x14ac:dyDescent="0.2">
      <c r="A312" s="1110"/>
      <c r="B312" s="1052" t="s">
        <v>239</v>
      </c>
      <c r="C312" s="1052"/>
      <c r="D312" s="229"/>
      <c r="E312" s="230"/>
      <c r="F312" s="516">
        <f t="shared" ref="F312:S312" si="58">IF(COUNT(F280:F310)=0,"",MIN(F280:F310))</f>
        <v>2</v>
      </c>
      <c r="G312" s="11">
        <f t="shared" si="58"/>
        <v>8.1</v>
      </c>
      <c r="H312" s="219">
        <f t="shared" si="58"/>
        <v>8.1999999999999993</v>
      </c>
      <c r="I312" s="12">
        <f t="shared" si="58"/>
        <v>3</v>
      </c>
      <c r="J312" s="221">
        <f t="shared" si="58"/>
        <v>3.4</v>
      </c>
      <c r="K312" s="11">
        <f t="shared" si="58"/>
        <v>7.5</v>
      </c>
      <c r="L312" s="219">
        <f t="shared" si="58"/>
        <v>7.3</v>
      </c>
      <c r="M312" s="12">
        <f t="shared" si="58"/>
        <v>22.8</v>
      </c>
      <c r="N312" s="221">
        <f t="shared" si="58"/>
        <v>23.8</v>
      </c>
      <c r="O312" s="220">
        <f t="shared" si="58"/>
        <v>60.5</v>
      </c>
      <c r="P312" s="220">
        <f t="shared" si="58"/>
        <v>104.5</v>
      </c>
      <c r="Q312" s="519">
        <f t="shared" si="58"/>
        <v>19.5</v>
      </c>
      <c r="R312" s="520">
        <f t="shared" si="58"/>
        <v>131</v>
      </c>
      <c r="S312" s="521">
        <f t="shared" si="58"/>
        <v>0.26</v>
      </c>
      <c r="T312" s="521">
        <f t="shared" ref="T312" si="59">IF(COUNT(T280:T310)=0,"",MIN(T280:T310))</f>
        <v>3.56</v>
      </c>
      <c r="U312" s="522"/>
      <c r="V312" s="83"/>
      <c r="W312" s="752"/>
      <c r="X312" s="920"/>
      <c r="Y312" s="753"/>
      <c r="Z312" s="754"/>
    </row>
    <row r="313" spans="1:26" x14ac:dyDescent="0.2">
      <c r="A313" s="1110"/>
      <c r="B313" s="1052" t="s">
        <v>240</v>
      </c>
      <c r="C313" s="1052"/>
      <c r="D313" s="229"/>
      <c r="E313" s="231"/>
      <c r="F313" s="516">
        <f t="shared" ref="F313:S313" si="60">IF(COUNT(F280:F310)=0,"",AVERAGE(F280:F310))</f>
        <v>6.17741935483871</v>
      </c>
      <c r="G313" s="11">
        <f t="shared" si="60"/>
        <v>9.9150000000000009</v>
      </c>
      <c r="H313" s="219">
        <f t="shared" si="60"/>
        <v>9.7516129032258068</v>
      </c>
      <c r="I313" s="12">
        <f t="shared" si="60"/>
        <v>5.3849999999999998</v>
      </c>
      <c r="J313" s="221">
        <f t="shared" si="60"/>
        <v>5.0612903225806463</v>
      </c>
      <c r="K313" s="11">
        <f t="shared" si="60"/>
        <v>7.919999999999999</v>
      </c>
      <c r="L313" s="219">
        <f t="shared" si="60"/>
        <v>7.8193548387096792</v>
      </c>
      <c r="M313" s="12">
        <f t="shared" si="60"/>
        <v>34.464999999999996</v>
      </c>
      <c r="N313" s="221">
        <f t="shared" si="60"/>
        <v>34.965000000000003</v>
      </c>
      <c r="O313" s="220">
        <f t="shared" si="60"/>
        <v>89.97</v>
      </c>
      <c r="P313" s="220">
        <f t="shared" si="60"/>
        <v>128.22</v>
      </c>
      <c r="Q313" s="549">
        <f t="shared" si="60"/>
        <v>29.975000000000001</v>
      </c>
      <c r="R313" s="524">
        <f t="shared" si="60"/>
        <v>253.95</v>
      </c>
      <c r="S313" s="521">
        <f t="shared" si="60"/>
        <v>0.35399999999999998</v>
      </c>
      <c r="T313" s="521">
        <f t="shared" ref="T313" si="61">IF(COUNT(T280:T310)=0,"",AVERAGE(T280:T310))</f>
        <v>3.9674999999999998</v>
      </c>
      <c r="U313" s="522"/>
      <c r="V313" s="83"/>
      <c r="W313" s="752"/>
      <c r="X313" s="920"/>
      <c r="Y313" s="753"/>
      <c r="Z313" s="754"/>
    </row>
    <row r="314" spans="1:26" ht="13.5" customHeight="1" x14ac:dyDescent="0.2">
      <c r="A314" s="1111"/>
      <c r="B314" s="1053" t="s">
        <v>241</v>
      </c>
      <c r="C314" s="1053"/>
      <c r="D314" s="525"/>
      <c r="E314" s="526">
        <f>SUM(E280:E310)</f>
        <v>49</v>
      </c>
      <c r="F314" s="232"/>
      <c r="G314" s="232"/>
      <c r="H314" s="390"/>
      <c r="I314" s="232"/>
      <c r="J314" s="390"/>
      <c r="K314" s="528"/>
      <c r="L314" s="529"/>
      <c r="M314" s="553"/>
      <c r="N314" s="554"/>
      <c r="O314" s="555"/>
      <c r="P314" s="555"/>
      <c r="Q314" s="556"/>
      <c r="R314" s="234"/>
      <c r="S314" s="235"/>
      <c r="T314" s="771"/>
      <c r="U314" s="764">
        <f>SUM(U280:U310)</f>
        <v>68369</v>
      </c>
      <c r="V314" s="83"/>
      <c r="W314" s="617"/>
      <c r="X314" s="923"/>
      <c r="Y314" s="620"/>
      <c r="Z314" s="621"/>
    </row>
    <row r="315" spans="1:26" x14ac:dyDescent="0.2">
      <c r="A315" s="1104" t="s">
        <v>234</v>
      </c>
      <c r="B315" s="391">
        <f>南八幡!B315</f>
        <v>46023</v>
      </c>
      <c r="C315" s="434" t="str">
        <f>IF(B315="","",IF(WEEKDAY(B315)=1,"(日)",IF(WEEKDAY(B315)=2,"(月)",IF(WEEKDAY(B315)=3,"(火)",IF(WEEKDAY(B315)=4,"(水)",IF(WEEKDAY(B315)=5,"(木)",IF(WEEKDAY(B315)=6,"(金)","(土)")))))))</f>
        <v>(木)</v>
      </c>
      <c r="D315" s="558" t="s">
        <v>405</v>
      </c>
      <c r="E315" s="493">
        <v>0</v>
      </c>
      <c r="F315" s="494">
        <v>4.4000000000000004</v>
      </c>
      <c r="G315" s="10"/>
      <c r="H315" s="496">
        <v>9.6999999999999993</v>
      </c>
      <c r="I315" s="495"/>
      <c r="J315" s="218">
        <v>3.7</v>
      </c>
      <c r="K315" s="10"/>
      <c r="L315" s="218">
        <v>7.9</v>
      </c>
      <c r="M315" s="495"/>
      <c r="N315" s="496"/>
      <c r="O315" s="497"/>
      <c r="P315" s="497"/>
      <c r="Q315" s="547"/>
      <c r="R315" s="501"/>
      <c r="S315" s="559"/>
      <c r="T315" s="499"/>
      <c r="U315" s="761">
        <v>1137</v>
      </c>
      <c r="V315" s="83"/>
      <c r="W315" s="340" t="s">
        <v>284</v>
      </c>
      <c r="X315" s="356"/>
      <c r="Y315" s="342">
        <v>46030</v>
      </c>
      <c r="Z315" s="351"/>
    </row>
    <row r="316" spans="1:26" x14ac:dyDescent="0.2">
      <c r="A316" s="1110"/>
      <c r="B316" s="330">
        <f>南八幡!B316</f>
        <v>46024</v>
      </c>
      <c r="C316" s="434" t="str">
        <f t="shared" ref="C316:C345" si="62">IF(B316="","",IF(WEEKDAY(B316)=1,"(日)",IF(WEEKDAY(B316)=2,"(月)",IF(WEEKDAY(B316)=3,"(火)",IF(WEEKDAY(B316)=4,"(水)",IF(WEEKDAY(B316)=5,"(木)",IF(WEEKDAY(B316)=6,"(金)","(土)")))))))</f>
        <v>(金)</v>
      </c>
      <c r="D316" s="578" t="s">
        <v>406</v>
      </c>
      <c r="E316" s="198">
        <v>0.5</v>
      </c>
      <c r="F316" s="579">
        <v>4</v>
      </c>
      <c r="G316" s="119"/>
      <c r="H316" s="580">
        <v>9.5</v>
      </c>
      <c r="I316" s="581"/>
      <c r="J316" s="582">
        <v>3.7</v>
      </c>
      <c r="K316" s="119"/>
      <c r="L316" s="582">
        <v>7.9</v>
      </c>
      <c r="M316" s="581"/>
      <c r="N316" s="583"/>
      <c r="O316" s="584"/>
      <c r="P316" s="585"/>
      <c r="Q316" s="586"/>
      <c r="R316" s="587"/>
      <c r="S316" s="588"/>
      <c r="T316" s="773"/>
      <c r="U316" s="768">
        <v>1140</v>
      </c>
      <c r="V316" s="83"/>
      <c r="W316" s="345" t="s">
        <v>2</v>
      </c>
      <c r="X316" s="346" t="s">
        <v>303</v>
      </c>
      <c r="Y316" s="372">
        <v>0.3</v>
      </c>
      <c r="Z316" s="350"/>
    </row>
    <row r="317" spans="1:26" x14ac:dyDescent="0.2">
      <c r="A317" s="1110"/>
      <c r="B317" s="330">
        <f>南八幡!B317</f>
        <v>46025</v>
      </c>
      <c r="C317" s="434" t="str">
        <f t="shared" si="62"/>
        <v>(土)</v>
      </c>
      <c r="D317" s="560" t="s">
        <v>405</v>
      </c>
      <c r="E317" s="503">
        <v>0</v>
      </c>
      <c r="F317" s="504">
        <v>1.4</v>
      </c>
      <c r="G317" s="11"/>
      <c r="H317" s="221">
        <v>8.9</v>
      </c>
      <c r="I317" s="12"/>
      <c r="J317" s="219">
        <v>3.8</v>
      </c>
      <c r="K317" s="11"/>
      <c r="L317" s="219">
        <v>7.9</v>
      </c>
      <c r="M317" s="12"/>
      <c r="N317" s="221"/>
      <c r="O317" s="220"/>
      <c r="P317" s="220"/>
      <c r="Q317" s="561"/>
      <c r="R317" s="507"/>
      <c r="S317" s="562"/>
      <c r="T317" s="505"/>
      <c r="U317" s="593">
        <v>1140</v>
      </c>
      <c r="V317" s="83"/>
      <c r="W317" s="4" t="s">
        <v>19</v>
      </c>
      <c r="X317" s="5" t="s">
        <v>20</v>
      </c>
      <c r="Y317" s="352" t="s">
        <v>21</v>
      </c>
      <c r="Z317" s="5" t="s">
        <v>22</v>
      </c>
    </row>
    <row r="318" spans="1:26" x14ac:dyDescent="0.2">
      <c r="A318" s="1110"/>
      <c r="B318" s="330">
        <f>南八幡!B318</f>
        <v>46026</v>
      </c>
      <c r="C318" s="434" t="str">
        <f t="shared" si="62"/>
        <v>(日)</v>
      </c>
      <c r="D318" s="560" t="s">
        <v>405</v>
      </c>
      <c r="E318" s="503">
        <v>0</v>
      </c>
      <c r="F318" s="504">
        <v>5</v>
      </c>
      <c r="G318" s="11"/>
      <c r="H318" s="221">
        <v>8.3000000000000007</v>
      </c>
      <c r="I318" s="12"/>
      <c r="J318" s="219">
        <v>3.6</v>
      </c>
      <c r="K318" s="11"/>
      <c r="L318" s="219">
        <v>7.9</v>
      </c>
      <c r="M318" s="12"/>
      <c r="N318" s="221"/>
      <c r="O318" s="220"/>
      <c r="P318" s="220"/>
      <c r="Q318" s="561"/>
      <c r="R318" s="507"/>
      <c r="S318" s="562"/>
      <c r="T318" s="505"/>
      <c r="U318" s="593">
        <v>1148</v>
      </c>
      <c r="V318" s="83"/>
      <c r="W318" s="2" t="s">
        <v>182</v>
      </c>
      <c r="X318" s="398" t="s">
        <v>11</v>
      </c>
      <c r="Y318" s="353">
        <v>6.6</v>
      </c>
      <c r="Z318" s="218">
        <v>6.6</v>
      </c>
    </row>
    <row r="319" spans="1:26" x14ac:dyDescent="0.2">
      <c r="A319" s="1110"/>
      <c r="B319" s="330">
        <f>南八幡!B319</f>
        <v>46027</v>
      </c>
      <c r="C319" s="434" t="str">
        <f t="shared" si="62"/>
        <v>(月)</v>
      </c>
      <c r="D319" s="560" t="s">
        <v>405</v>
      </c>
      <c r="E319" s="503">
        <v>0</v>
      </c>
      <c r="F319" s="504">
        <v>1.5</v>
      </c>
      <c r="G319" s="11">
        <v>6.7</v>
      </c>
      <c r="H319" s="221">
        <v>6.8</v>
      </c>
      <c r="I319" s="12">
        <v>3.2</v>
      </c>
      <c r="J319" s="219">
        <v>3</v>
      </c>
      <c r="K319" s="11">
        <v>7.9</v>
      </c>
      <c r="L319" s="219">
        <v>7.9</v>
      </c>
      <c r="M319" s="12">
        <v>33.9</v>
      </c>
      <c r="N319" s="221">
        <v>33.799999999999997</v>
      </c>
      <c r="O319" s="220">
        <v>95.1</v>
      </c>
      <c r="P319" s="220">
        <v>131.1</v>
      </c>
      <c r="Q319" s="561">
        <v>26.1</v>
      </c>
      <c r="R319" s="507">
        <v>235</v>
      </c>
      <c r="S319" s="562">
        <v>0.23</v>
      </c>
      <c r="T319" s="505"/>
      <c r="U319" s="593">
        <v>1294</v>
      </c>
      <c r="V319" s="83"/>
      <c r="W319" s="3" t="s">
        <v>183</v>
      </c>
      <c r="X319" s="921" t="s">
        <v>184</v>
      </c>
      <c r="Y319" s="354">
        <v>4.2</v>
      </c>
      <c r="Z319" s="219">
        <v>3.4</v>
      </c>
    </row>
    <row r="320" spans="1:26" x14ac:dyDescent="0.2">
      <c r="A320" s="1110"/>
      <c r="B320" s="330">
        <f>南八幡!B320</f>
        <v>46028</v>
      </c>
      <c r="C320" s="434" t="str">
        <f t="shared" si="62"/>
        <v>(火)</v>
      </c>
      <c r="D320" s="560" t="s">
        <v>405</v>
      </c>
      <c r="E320" s="503">
        <v>0</v>
      </c>
      <c r="F320" s="504">
        <v>4.8</v>
      </c>
      <c r="G320" s="11">
        <v>7.3</v>
      </c>
      <c r="H320" s="221">
        <v>7.5</v>
      </c>
      <c r="I320" s="12">
        <v>4.0999999999999996</v>
      </c>
      <c r="J320" s="219">
        <v>3.2</v>
      </c>
      <c r="K320" s="11">
        <v>8.1</v>
      </c>
      <c r="L320" s="219">
        <v>8</v>
      </c>
      <c r="M320" s="12">
        <v>34.299999999999997</v>
      </c>
      <c r="N320" s="221">
        <v>34.700000000000003</v>
      </c>
      <c r="O320" s="220">
        <v>96</v>
      </c>
      <c r="P320" s="220">
        <v>131.30000000000001</v>
      </c>
      <c r="Q320" s="561">
        <v>28.7</v>
      </c>
      <c r="R320" s="507">
        <v>248</v>
      </c>
      <c r="S320" s="562">
        <v>0.25</v>
      </c>
      <c r="T320" s="505"/>
      <c r="U320" s="593">
        <v>1646</v>
      </c>
      <c r="V320" s="83"/>
      <c r="W320" s="3" t="s">
        <v>12</v>
      </c>
      <c r="X320" s="921"/>
      <c r="Y320" s="354">
        <v>7.9</v>
      </c>
      <c r="Z320" s="219">
        <v>7.9</v>
      </c>
    </row>
    <row r="321" spans="1:26" x14ac:dyDescent="0.2">
      <c r="A321" s="1110"/>
      <c r="B321" s="330">
        <f>南八幡!B321</f>
        <v>46029</v>
      </c>
      <c r="C321" s="434" t="str">
        <f t="shared" si="62"/>
        <v>(水)</v>
      </c>
      <c r="D321" s="560" t="s">
        <v>406</v>
      </c>
      <c r="E321" s="503">
        <v>0</v>
      </c>
      <c r="F321" s="504">
        <v>0.9</v>
      </c>
      <c r="G321" s="11">
        <v>7.4</v>
      </c>
      <c r="H321" s="221">
        <v>7.5</v>
      </c>
      <c r="I321" s="12">
        <v>4.2</v>
      </c>
      <c r="J321" s="219">
        <v>3.5</v>
      </c>
      <c r="K321" s="11">
        <v>8</v>
      </c>
      <c r="L321" s="219">
        <v>8</v>
      </c>
      <c r="M321" s="12">
        <v>35.799999999999997</v>
      </c>
      <c r="N321" s="221">
        <v>35.6</v>
      </c>
      <c r="O321" s="220">
        <v>97.1</v>
      </c>
      <c r="P321" s="220">
        <v>131.1</v>
      </c>
      <c r="Q321" s="561">
        <v>38.5</v>
      </c>
      <c r="R321" s="507">
        <v>252</v>
      </c>
      <c r="S321" s="562">
        <v>0.28999999999999998</v>
      </c>
      <c r="T321" s="505"/>
      <c r="U321" s="593">
        <v>1320</v>
      </c>
      <c r="V321" s="83"/>
      <c r="W321" s="3" t="s">
        <v>185</v>
      </c>
      <c r="X321" s="921" t="s">
        <v>13</v>
      </c>
      <c r="Y321" s="354">
        <v>34.799999999999997</v>
      </c>
      <c r="Z321" s="219">
        <v>34.799999999999997</v>
      </c>
    </row>
    <row r="322" spans="1:26" x14ac:dyDescent="0.2">
      <c r="A322" s="1110"/>
      <c r="B322" s="330">
        <f>南八幡!B322</f>
        <v>46030</v>
      </c>
      <c r="C322" s="434" t="str">
        <f t="shared" si="62"/>
        <v>(木)</v>
      </c>
      <c r="D322" s="560" t="s">
        <v>405</v>
      </c>
      <c r="E322" s="503">
        <v>0</v>
      </c>
      <c r="F322" s="504">
        <v>0.3</v>
      </c>
      <c r="G322" s="11">
        <v>6.6</v>
      </c>
      <c r="H322" s="221">
        <v>6.6</v>
      </c>
      <c r="I322" s="12">
        <v>4.2</v>
      </c>
      <c r="J322" s="219">
        <v>3.4</v>
      </c>
      <c r="K322" s="11">
        <v>7.9</v>
      </c>
      <c r="L322" s="219">
        <v>7.9</v>
      </c>
      <c r="M322" s="12">
        <v>34.799999999999997</v>
      </c>
      <c r="N322" s="221">
        <v>34.799999999999997</v>
      </c>
      <c r="O322" s="220">
        <v>96.3</v>
      </c>
      <c r="P322" s="220">
        <v>129.69999999999999</v>
      </c>
      <c r="Q322" s="561">
        <v>28.7</v>
      </c>
      <c r="R322" s="507">
        <v>269</v>
      </c>
      <c r="S322" s="562">
        <v>0.26</v>
      </c>
      <c r="T322" s="505">
        <v>4.49</v>
      </c>
      <c r="U322" s="593">
        <v>2408</v>
      </c>
      <c r="V322" s="83"/>
      <c r="W322" s="3" t="s">
        <v>186</v>
      </c>
      <c r="X322" s="921" t="s">
        <v>311</v>
      </c>
      <c r="Y322" s="355">
        <v>99.1</v>
      </c>
      <c r="Z322" s="220">
        <v>96.3</v>
      </c>
    </row>
    <row r="323" spans="1:26" x14ac:dyDescent="0.2">
      <c r="A323" s="1110"/>
      <c r="B323" s="330">
        <f>南八幡!B323</f>
        <v>46031</v>
      </c>
      <c r="C323" s="434" t="str">
        <f t="shared" si="62"/>
        <v>(金)</v>
      </c>
      <c r="D323" s="560" t="s">
        <v>405</v>
      </c>
      <c r="E323" s="503">
        <v>0</v>
      </c>
      <c r="F323" s="504">
        <v>2.2999999999999998</v>
      </c>
      <c r="G323" s="11">
        <v>6</v>
      </c>
      <c r="H323" s="221">
        <v>5.9</v>
      </c>
      <c r="I323" s="12">
        <v>4.2</v>
      </c>
      <c r="J323" s="219">
        <v>4.0999999999999996</v>
      </c>
      <c r="K323" s="11">
        <v>8</v>
      </c>
      <c r="L323" s="219">
        <v>8</v>
      </c>
      <c r="M323" s="12">
        <v>38.700000000000003</v>
      </c>
      <c r="N323" s="221">
        <v>39.299999999999997</v>
      </c>
      <c r="O323" s="220">
        <v>97</v>
      </c>
      <c r="P323" s="220">
        <v>136.1</v>
      </c>
      <c r="Q323" s="561">
        <v>38.799999999999997</v>
      </c>
      <c r="R323" s="507">
        <v>312</v>
      </c>
      <c r="S323" s="562">
        <v>0.33</v>
      </c>
      <c r="T323" s="505"/>
      <c r="U323" s="593">
        <v>2528</v>
      </c>
      <c r="V323" s="83"/>
      <c r="W323" s="3" t="s">
        <v>187</v>
      </c>
      <c r="X323" s="921" t="s">
        <v>311</v>
      </c>
      <c r="Y323" s="355">
        <v>129.9</v>
      </c>
      <c r="Z323" s="220">
        <v>129.69999999999999</v>
      </c>
    </row>
    <row r="324" spans="1:26" x14ac:dyDescent="0.2">
      <c r="A324" s="1110"/>
      <c r="B324" s="330">
        <f>南八幡!B324</f>
        <v>46032</v>
      </c>
      <c r="C324" s="434" t="str">
        <f t="shared" si="62"/>
        <v>(土)</v>
      </c>
      <c r="D324" s="560" t="s">
        <v>405</v>
      </c>
      <c r="E324" s="503">
        <v>0</v>
      </c>
      <c r="F324" s="504">
        <v>3.1</v>
      </c>
      <c r="G324" s="11"/>
      <c r="H324" s="221">
        <v>8.1999999999999993</v>
      </c>
      <c r="I324" s="12"/>
      <c r="J324" s="219">
        <v>4.4000000000000004</v>
      </c>
      <c r="K324" s="11"/>
      <c r="L324" s="219">
        <v>7.9</v>
      </c>
      <c r="M324" s="12"/>
      <c r="N324" s="221"/>
      <c r="O324" s="220"/>
      <c r="P324" s="220"/>
      <c r="Q324" s="561"/>
      <c r="R324" s="507"/>
      <c r="S324" s="562"/>
      <c r="T324" s="505"/>
      <c r="U324" s="593">
        <v>3696</v>
      </c>
      <c r="V324" s="83"/>
      <c r="W324" s="3" t="s">
        <v>188</v>
      </c>
      <c r="X324" s="921" t="s">
        <v>311</v>
      </c>
      <c r="Y324" s="355">
        <v>85</v>
      </c>
      <c r="Z324" s="220">
        <v>86</v>
      </c>
    </row>
    <row r="325" spans="1:26" x14ac:dyDescent="0.2">
      <c r="A325" s="1110"/>
      <c r="B325" s="330">
        <f>南八幡!B325</f>
        <v>46033</v>
      </c>
      <c r="C325" s="434" t="str">
        <f t="shared" si="62"/>
        <v>(日)</v>
      </c>
      <c r="D325" s="560" t="s">
        <v>406</v>
      </c>
      <c r="E325" s="503">
        <v>0</v>
      </c>
      <c r="F325" s="504">
        <v>13.5</v>
      </c>
      <c r="G325" s="11"/>
      <c r="H325" s="221">
        <v>9.6999999999999993</v>
      </c>
      <c r="I325" s="12"/>
      <c r="J325" s="219">
        <v>4</v>
      </c>
      <c r="K325" s="11"/>
      <c r="L325" s="219">
        <v>7.9</v>
      </c>
      <c r="M325" s="12"/>
      <c r="N325" s="221"/>
      <c r="O325" s="220"/>
      <c r="P325" s="220"/>
      <c r="Q325" s="561"/>
      <c r="R325" s="507"/>
      <c r="S325" s="562"/>
      <c r="T325" s="505"/>
      <c r="U325" s="593">
        <v>5104</v>
      </c>
      <c r="V325" s="83"/>
      <c r="W325" s="3" t="s">
        <v>189</v>
      </c>
      <c r="X325" s="921" t="s">
        <v>311</v>
      </c>
      <c r="Y325" s="355">
        <v>44.9</v>
      </c>
      <c r="Z325" s="220">
        <v>43.7</v>
      </c>
    </row>
    <row r="326" spans="1:26" x14ac:dyDescent="0.2">
      <c r="A326" s="1110"/>
      <c r="B326" s="330">
        <f>南八幡!B326</f>
        <v>46034</v>
      </c>
      <c r="C326" s="434" t="str">
        <f t="shared" si="62"/>
        <v>(月)</v>
      </c>
      <c r="D326" s="560" t="s">
        <v>405</v>
      </c>
      <c r="E326" s="503">
        <v>0</v>
      </c>
      <c r="F326" s="504">
        <v>4.5999999999999996</v>
      </c>
      <c r="G326" s="11"/>
      <c r="H326" s="221">
        <v>8.8000000000000007</v>
      </c>
      <c r="I326" s="12"/>
      <c r="J326" s="219">
        <v>4</v>
      </c>
      <c r="K326" s="11"/>
      <c r="L326" s="219">
        <v>7.8</v>
      </c>
      <c r="M326" s="12"/>
      <c r="N326" s="221"/>
      <c r="O326" s="220"/>
      <c r="P326" s="220"/>
      <c r="Q326" s="561"/>
      <c r="R326" s="507"/>
      <c r="S326" s="562"/>
      <c r="T326" s="505"/>
      <c r="U326" s="593">
        <v>4146</v>
      </c>
      <c r="V326" s="83"/>
      <c r="W326" s="3" t="s">
        <v>190</v>
      </c>
      <c r="X326" s="921" t="s">
        <v>311</v>
      </c>
      <c r="Y326" s="137">
        <v>27.5</v>
      </c>
      <c r="Z326" s="221">
        <v>28.7</v>
      </c>
    </row>
    <row r="327" spans="1:26" x14ac:dyDescent="0.2">
      <c r="A327" s="1110"/>
      <c r="B327" s="330">
        <f>南八幡!B327</f>
        <v>46035</v>
      </c>
      <c r="C327" s="434" t="str">
        <f t="shared" si="62"/>
        <v>(火)</v>
      </c>
      <c r="D327" s="560" t="s">
        <v>405</v>
      </c>
      <c r="E327" s="503">
        <v>0</v>
      </c>
      <c r="F327" s="504">
        <v>2.5</v>
      </c>
      <c r="G327" s="11">
        <v>6.6</v>
      </c>
      <c r="H327" s="221">
        <v>6.7</v>
      </c>
      <c r="I327" s="12">
        <v>5.3</v>
      </c>
      <c r="J327" s="219">
        <v>4.3</v>
      </c>
      <c r="K327" s="11">
        <v>8</v>
      </c>
      <c r="L327" s="219">
        <v>7.9</v>
      </c>
      <c r="M327" s="12">
        <v>35.200000000000003</v>
      </c>
      <c r="N327" s="221">
        <v>36</v>
      </c>
      <c r="O327" s="220">
        <v>92.2</v>
      </c>
      <c r="P327" s="220">
        <v>130.1</v>
      </c>
      <c r="Q327" s="561">
        <v>30.8</v>
      </c>
      <c r="R327" s="507">
        <v>299</v>
      </c>
      <c r="S327" s="562">
        <v>0.4</v>
      </c>
      <c r="T327" s="505"/>
      <c r="U327" s="593">
        <v>3394</v>
      </c>
      <c r="V327" s="83"/>
      <c r="W327" s="3" t="s">
        <v>191</v>
      </c>
      <c r="X327" s="921" t="s">
        <v>311</v>
      </c>
      <c r="Y327" s="139">
        <v>279</v>
      </c>
      <c r="Z327" s="222">
        <v>269</v>
      </c>
    </row>
    <row r="328" spans="1:26" x14ac:dyDescent="0.2">
      <c r="A328" s="1110"/>
      <c r="B328" s="330">
        <f>南八幡!B328</f>
        <v>46036</v>
      </c>
      <c r="C328" s="434" t="str">
        <f t="shared" si="62"/>
        <v>(水)</v>
      </c>
      <c r="D328" s="560" t="s">
        <v>405</v>
      </c>
      <c r="E328" s="503">
        <v>0</v>
      </c>
      <c r="F328" s="504">
        <v>5.0999999999999996</v>
      </c>
      <c r="G328" s="11">
        <v>7.3</v>
      </c>
      <c r="H328" s="221">
        <v>7.4</v>
      </c>
      <c r="I328" s="12">
        <v>5.6</v>
      </c>
      <c r="J328" s="219">
        <v>4.5999999999999996</v>
      </c>
      <c r="K328" s="11">
        <v>8.1</v>
      </c>
      <c r="L328" s="219">
        <v>7.7</v>
      </c>
      <c r="M328" s="12">
        <v>38.299999999999997</v>
      </c>
      <c r="N328" s="221">
        <v>38.9</v>
      </c>
      <c r="O328" s="220">
        <v>95.5</v>
      </c>
      <c r="P328" s="220">
        <v>135.5</v>
      </c>
      <c r="Q328" s="561">
        <v>35.299999999999997</v>
      </c>
      <c r="R328" s="507">
        <v>294</v>
      </c>
      <c r="S328" s="562">
        <v>0.38</v>
      </c>
      <c r="T328" s="505"/>
      <c r="U328" s="593">
        <v>3345</v>
      </c>
      <c r="V328" s="83"/>
      <c r="W328" s="3" t="s">
        <v>192</v>
      </c>
      <c r="X328" s="921" t="s">
        <v>311</v>
      </c>
      <c r="Y328" s="138">
        <v>0.28000000000000003</v>
      </c>
      <c r="Z328" s="223">
        <v>0.26</v>
      </c>
    </row>
    <row r="329" spans="1:26" x14ac:dyDescent="0.2">
      <c r="A329" s="1110"/>
      <c r="B329" s="330">
        <f>南八幡!B329</f>
        <v>46037</v>
      </c>
      <c r="C329" s="434" t="str">
        <f t="shared" si="62"/>
        <v>(木)</v>
      </c>
      <c r="D329" s="560" t="s">
        <v>405</v>
      </c>
      <c r="E329" s="503">
        <v>0</v>
      </c>
      <c r="F329" s="504">
        <v>3.3</v>
      </c>
      <c r="G329" s="11">
        <v>7</v>
      </c>
      <c r="H329" s="221">
        <v>7.2</v>
      </c>
      <c r="I329" s="12">
        <v>8.4</v>
      </c>
      <c r="J329" s="219">
        <v>6.2</v>
      </c>
      <c r="K329" s="11">
        <v>8.4</v>
      </c>
      <c r="L329" s="219">
        <v>8</v>
      </c>
      <c r="M329" s="12">
        <v>35.6</v>
      </c>
      <c r="N329" s="221">
        <v>36.700000000000003</v>
      </c>
      <c r="O329" s="220">
        <v>94.1</v>
      </c>
      <c r="P329" s="220">
        <v>137.69999999999999</v>
      </c>
      <c r="Q329" s="561">
        <v>31.7</v>
      </c>
      <c r="R329" s="507">
        <v>299</v>
      </c>
      <c r="S329" s="562">
        <v>0.44</v>
      </c>
      <c r="T329" s="505">
        <v>4.24</v>
      </c>
      <c r="U329" s="593">
        <v>3378</v>
      </c>
      <c r="V329" s="83"/>
      <c r="W329" s="3" t="s">
        <v>14</v>
      </c>
      <c r="X329" s="921" t="s">
        <v>311</v>
      </c>
      <c r="Y329" s="136">
        <v>2.7</v>
      </c>
      <c r="Z329" s="224">
        <v>1.6</v>
      </c>
    </row>
    <row r="330" spans="1:26" x14ac:dyDescent="0.2">
      <c r="A330" s="1110"/>
      <c r="B330" s="330">
        <f>南八幡!B330</f>
        <v>46038</v>
      </c>
      <c r="C330" s="434" t="str">
        <f t="shared" si="62"/>
        <v>(金)</v>
      </c>
      <c r="D330" s="560" t="s">
        <v>405</v>
      </c>
      <c r="E330" s="503">
        <v>0</v>
      </c>
      <c r="F330" s="504">
        <v>9.1999999999999993</v>
      </c>
      <c r="G330" s="11">
        <v>7.8</v>
      </c>
      <c r="H330" s="221">
        <v>7.8</v>
      </c>
      <c r="I330" s="12">
        <v>4.4000000000000004</v>
      </c>
      <c r="J330" s="219">
        <v>5</v>
      </c>
      <c r="K330" s="11">
        <v>8</v>
      </c>
      <c r="L330" s="219">
        <v>7.9</v>
      </c>
      <c r="M330" s="12">
        <v>38.200000000000003</v>
      </c>
      <c r="N330" s="221">
        <v>38.6</v>
      </c>
      <c r="O330" s="220">
        <v>96</v>
      </c>
      <c r="P330" s="220">
        <v>134.9</v>
      </c>
      <c r="Q330" s="561">
        <v>33.1</v>
      </c>
      <c r="R330" s="507">
        <v>293</v>
      </c>
      <c r="S330" s="562">
        <v>0.42</v>
      </c>
      <c r="T330" s="505"/>
      <c r="U330" s="593">
        <v>3323</v>
      </c>
      <c r="V330" s="83"/>
      <c r="W330" s="3" t="s">
        <v>15</v>
      </c>
      <c r="X330" s="921" t="s">
        <v>311</v>
      </c>
      <c r="Y330" s="136">
        <v>1.5</v>
      </c>
      <c r="Z330" s="224">
        <v>1.3</v>
      </c>
    </row>
    <row r="331" spans="1:26" x14ac:dyDescent="0.2">
      <c r="A331" s="1110"/>
      <c r="B331" s="330">
        <f>南八幡!B331</f>
        <v>46039</v>
      </c>
      <c r="C331" s="434" t="str">
        <f t="shared" si="62"/>
        <v>(土)</v>
      </c>
      <c r="D331" s="560" t="s">
        <v>405</v>
      </c>
      <c r="E331" s="503">
        <v>0</v>
      </c>
      <c r="F331" s="504">
        <v>6.4</v>
      </c>
      <c r="G331" s="11"/>
      <c r="H331" s="221">
        <v>10</v>
      </c>
      <c r="I331" s="12"/>
      <c r="J331" s="219">
        <v>6.3</v>
      </c>
      <c r="K331" s="11"/>
      <c r="L331" s="219">
        <v>8</v>
      </c>
      <c r="M331" s="12"/>
      <c r="N331" s="221"/>
      <c r="O331" s="220"/>
      <c r="P331" s="220"/>
      <c r="Q331" s="561"/>
      <c r="R331" s="507"/>
      <c r="S331" s="562"/>
      <c r="T331" s="505"/>
      <c r="U331" s="593">
        <v>3099</v>
      </c>
      <c r="V331" s="83"/>
      <c r="W331" s="3" t="s">
        <v>193</v>
      </c>
      <c r="X331" s="921" t="s">
        <v>311</v>
      </c>
      <c r="Y331" s="136">
        <v>11.5</v>
      </c>
      <c r="Z331" s="224">
        <v>11.8</v>
      </c>
    </row>
    <row r="332" spans="1:26" x14ac:dyDescent="0.2">
      <c r="A332" s="1110"/>
      <c r="B332" s="330">
        <f>南八幡!B332</f>
        <v>46040</v>
      </c>
      <c r="C332" s="434" t="str">
        <f t="shared" si="62"/>
        <v>(日)</v>
      </c>
      <c r="D332" s="560" t="s">
        <v>405</v>
      </c>
      <c r="E332" s="503">
        <v>0</v>
      </c>
      <c r="F332" s="504">
        <v>4.5999999999999996</v>
      </c>
      <c r="G332" s="11"/>
      <c r="H332" s="221">
        <v>10</v>
      </c>
      <c r="I332" s="12"/>
      <c r="J332" s="219">
        <v>5.7</v>
      </c>
      <c r="K332" s="11"/>
      <c r="L332" s="219">
        <v>8</v>
      </c>
      <c r="M332" s="12"/>
      <c r="N332" s="221"/>
      <c r="O332" s="220"/>
      <c r="P332" s="220"/>
      <c r="Q332" s="561"/>
      <c r="R332" s="507"/>
      <c r="S332" s="562"/>
      <c r="T332" s="505"/>
      <c r="U332" s="593">
        <v>2811</v>
      </c>
      <c r="V332" s="83"/>
      <c r="W332" s="3" t="s">
        <v>194</v>
      </c>
      <c r="X332" s="921" t="s">
        <v>311</v>
      </c>
      <c r="Y332" s="301">
        <v>0</v>
      </c>
      <c r="Z332" s="302">
        <v>0</v>
      </c>
    </row>
    <row r="333" spans="1:26" x14ac:dyDescent="0.2">
      <c r="A333" s="1110"/>
      <c r="B333" s="330">
        <f>南八幡!B333</f>
        <v>46041</v>
      </c>
      <c r="C333" s="434" t="str">
        <f t="shared" si="62"/>
        <v>(月)</v>
      </c>
      <c r="D333" s="560" t="s">
        <v>406</v>
      </c>
      <c r="E333" s="503">
        <v>0</v>
      </c>
      <c r="F333" s="504">
        <v>5.6</v>
      </c>
      <c r="G333" s="11">
        <v>8.6</v>
      </c>
      <c r="H333" s="221">
        <v>9</v>
      </c>
      <c r="I333" s="12">
        <v>4.3</v>
      </c>
      <c r="J333" s="219">
        <v>7</v>
      </c>
      <c r="K333" s="11">
        <v>8</v>
      </c>
      <c r="L333" s="219">
        <v>7.9</v>
      </c>
      <c r="M333" s="12">
        <v>37.5</v>
      </c>
      <c r="N333" s="221">
        <v>37</v>
      </c>
      <c r="O333" s="220">
        <v>93.6</v>
      </c>
      <c r="P333" s="220">
        <v>129.69999999999999</v>
      </c>
      <c r="Q333" s="561">
        <v>31.4</v>
      </c>
      <c r="R333" s="507">
        <v>292</v>
      </c>
      <c r="S333" s="562">
        <v>0.4</v>
      </c>
      <c r="T333" s="505"/>
      <c r="U333" s="593">
        <v>2820</v>
      </c>
      <c r="V333" s="83"/>
      <c r="W333" s="3" t="s">
        <v>278</v>
      </c>
      <c r="X333" s="921" t="s">
        <v>311</v>
      </c>
      <c r="Y333" s="138">
        <v>3.24</v>
      </c>
      <c r="Z333" s="225">
        <v>3.45</v>
      </c>
    </row>
    <row r="334" spans="1:26" x14ac:dyDescent="0.2">
      <c r="A334" s="1110"/>
      <c r="B334" s="330">
        <f>南八幡!B334</f>
        <v>46042</v>
      </c>
      <c r="C334" s="434" t="str">
        <f t="shared" si="62"/>
        <v>(火)</v>
      </c>
      <c r="D334" s="560" t="s">
        <v>405</v>
      </c>
      <c r="E334" s="503">
        <v>0</v>
      </c>
      <c r="F334" s="504">
        <v>7.4</v>
      </c>
      <c r="G334" s="11">
        <v>9.3000000000000007</v>
      </c>
      <c r="H334" s="221">
        <v>9.4</v>
      </c>
      <c r="I334" s="12">
        <v>4.4000000000000004</v>
      </c>
      <c r="J334" s="219">
        <v>7.2</v>
      </c>
      <c r="K334" s="11">
        <v>7.9</v>
      </c>
      <c r="L334" s="219">
        <v>8</v>
      </c>
      <c r="M334" s="12">
        <v>39.6</v>
      </c>
      <c r="N334" s="221">
        <v>38</v>
      </c>
      <c r="O334" s="220">
        <v>95.2</v>
      </c>
      <c r="P334" s="220">
        <v>130.30000000000001</v>
      </c>
      <c r="Q334" s="561">
        <v>30.8</v>
      </c>
      <c r="R334" s="507">
        <v>301</v>
      </c>
      <c r="S334" s="562">
        <v>0.35</v>
      </c>
      <c r="T334" s="505"/>
      <c r="U334" s="593">
        <v>2030</v>
      </c>
      <c r="V334" s="83"/>
      <c r="W334" s="3" t="s">
        <v>195</v>
      </c>
      <c r="X334" s="921" t="s">
        <v>311</v>
      </c>
      <c r="Y334" s="138">
        <v>4.58</v>
      </c>
      <c r="Z334" s="225">
        <v>4.49</v>
      </c>
    </row>
    <row r="335" spans="1:26" x14ac:dyDescent="0.2">
      <c r="A335" s="1110"/>
      <c r="B335" s="330">
        <f>南八幡!B335</f>
        <v>46043</v>
      </c>
      <c r="C335" s="434" t="str">
        <f t="shared" si="62"/>
        <v>(水)</v>
      </c>
      <c r="D335" s="560" t="s">
        <v>406</v>
      </c>
      <c r="E335" s="503">
        <v>0</v>
      </c>
      <c r="F335" s="504">
        <v>2.4</v>
      </c>
      <c r="G335" s="11">
        <v>7.3</v>
      </c>
      <c r="H335" s="221">
        <v>7.5</v>
      </c>
      <c r="I335" s="12">
        <v>5.3</v>
      </c>
      <c r="J335" s="219">
        <v>4.8</v>
      </c>
      <c r="K335" s="11">
        <v>8.1</v>
      </c>
      <c r="L335" s="219">
        <v>8</v>
      </c>
      <c r="M335" s="12">
        <v>36.299999999999997</v>
      </c>
      <c r="N335" s="221">
        <v>36.5</v>
      </c>
      <c r="O335" s="220">
        <v>95.8</v>
      </c>
      <c r="P335" s="220">
        <v>136.69999999999999</v>
      </c>
      <c r="Q335" s="561">
        <v>32.6</v>
      </c>
      <c r="R335" s="507">
        <v>284</v>
      </c>
      <c r="S335" s="562">
        <v>0.37</v>
      </c>
      <c r="T335" s="505"/>
      <c r="U335" s="593">
        <v>2115</v>
      </c>
      <c r="V335" s="83"/>
      <c r="W335" s="3" t="s">
        <v>196</v>
      </c>
      <c r="X335" s="921" t="s">
        <v>311</v>
      </c>
      <c r="Y335" s="138">
        <v>0.124</v>
      </c>
      <c r="Z335" s="225">
        <v>0.106</v>
      </c>
    </row>
    <row r="336" spans="1:26" x14ac:dyDescent="0.2">
      <c r="A336" s="1110"/>
      <c r="B336" s="330">
        <f>南八幡!B336</f>
        <v>46044</v>
      </c>
      <c r="C336" s="434" t="str">
        <f t="shared" si="62"/>
        <v>(木)</v>
      </c>
      <c r="D336" s="560" t="s">
        <v>405</v>
      </c>
      <c r="E336" s="503">
        <v>0</v>
      </c>
      <c r="F336" s="504">
        <v>1.6</v>
      </c>
      <c r="G336" s="11">
        <v>6.2</v>
      </c>
      <c r="H336" s="221">
        <v>6.4</v>
      </c>
      <c r="I336" s="12">
        <v>8.9</v>
      </c>
      <c r="J336" s="219">
        <v>6.7</v>
      </c>
      <c r="K336" s="11">
        <v>8.5</v>
      </c>
      <c r="L336" s="219">
        <v>8</v>
      </c>
      <c r="M336" s="12">
        <v>37.299999999999997</v>
      </c>
      <c r="N336" s="221">
        <v>38.200000000000003</v>
      </c>
      <c r="O336" s="220">
        <v>93.1</v>
      </c>
      <c r="P336" s="220">
        <v>134.9</v>
      </c>
      <c r="Q336" s="561">
        <v>36.5</v>
      </c>
      <c r="R336" s="507">
        <v>303</v>
      </c>
      <c r="S336" s="562">
        <v>0.37</v>
      </c>
      <c r="T336" s="505">
        <v>4.05</v>
      </c>
      <c r="U336" s="593">
        <v>3729</v>
      </c>
      <c r="V336" s="83"/>
      <c r="W336" s="3" t="s">
        <v>197</v>
      </c>
      <c r="X336" s="921" t="s">
        <v>311</v>
      </c>
      <c r="Y336" s="136">
        <v>26.4</v>
      </c>
      <c r="Z336" s="224">
        <v>26</v>
      </c>
    </row>
    <row r="337" spans="1:26" x14ac:dyDescent="0.2">
      <c r="A337" s="1110"/>
      <c r="B337" s="330">
        <f>南八幡!B337</f>
        <v>46045</v>
      </c>
      <c r="C337" s="434" t="str">
        <f t="shared" si="62"/>
        <v>(金)</v>
      </c>
      <c r="D337" s="560" t="s">
        <v>405</v>
      </c>
      <c r="E337" s="503">
        <v>0</v>
      </c>
      <c r="F337" s="504">
        <v>0.1</v>
      </c>
      <c r="G337" s="11">
        <v>5.5</v>
      </c>
      <c r="H337" s="221">
        <v>5.6</v>
      </c>
      <c r="I337" s="12">
        <v>6.3</v>
      </c>
      <c r="J337" s="219">
        <v>7.2</v>
      </c>
      <c r="K337" s="11">
        <v>8.1999999999999993</v>
      </c>
      <c r="L337" s="219">
        <v>8</v>
      </c>
      <c r="M337" s="12">
        <v>41.5</v>
      </c>
      <c r="N337" s="221">
        <v>40.200000000000003</v>
      </c>
      <c r="O337" s="220">
        <v>101</v>
      </c>
      <c r="P337" s="220">
        <v>134.5</v>
      </c>
      <c r="Q337" s="561">
        <v>38.799999999999997</v>
      </c>
      <c r="R337" s="507">
        <v>295</v>
      </c>
      <c r="S337" s="562">
        <v>0.36</v>
      </c>
      <c r="T337" s="505"/>
      <c r="U337" s="593">
        <v>3407</v>
      </c>
      <c r="V337" s="83"/>
      <c r="W337" s="3" t="s">
        <v>17</v>
      </c>
      <c r="X337" s="921" t="s">
        <v>311</v>
      </c>
      <c r="Y337" s="136">
        <v>33.5</v>
      </c>
      <c r="Z337" s="224">
        <v>31.9</v>
      </c>
    </row>
    <row r="338" spans="1:26" x14ac:dyDescent="0.2">
      <c r="A338" s="1110"/>
      <c r="B338" s="330">
        <f>南八幡!B338</f>
        <v>46046</v>
      </c>
      <c r="C338" s="434" t="str">
        <f t="shared" si="62"/>
        <v>(土)</v>
      </c>
      <c r="D338" s="560" t="s">
        <v>405</v>
      </c>
      <c r="E338" s="503">
        <v>0</v>
      </c>
      <c r="F338" s="504">
        <v>1.3</v>
      </c>
      <c r="G338" s="11"/>
      <c r="H338" s="221">
        <v>6.6</v>
      </c>
      <c r="I338" s="12"/>
      <c r="J338" s="219">
        <v>6.3</v>
      </c>
      <c r="K338" s="11"/>
      <c r="L338" s="219">
        <v>7.9</v>
      </c>
      <c r="M338" s="12"/>
      <c r="N338" s="221"/>
      <c r="O338" s="220"/>
      <c r="P338" s="220"/>
      <c r="Q338" s="561"/>
      <c r="R338" s="507"/>
      <c r="S338" s="562"/>
      <c r="T338" s="505"/>
      <c r="U338" s="593">
        <v>3158</v>
      </c>
      <c r="V338" s="83"/>
      <c r="W338" s="3" t="s">
        <v>198</v>
      </c>
      <c r="X338" s="921" t="s">
        <v>184</v>
      </c>
      <c r="Y338" s="274">
        <v>10</v>
      </c>
      <c r="Z338" s="286">
        <v>7</v>
      </c>
    </row>
    <row r="339" spans="1:26" x14ac:dyDescent="0.2">
      <c r="A339" s="1110"/>
      <c r="B339" s="330">
        <f>南八幡!B339</f>
        <v>46047</v>
      </c>
      <c r="C339" s="434" t="str">
        <f t="shared" si="62"/>
        <v>(日)</v>
      </c>
      <c r="D339" s="560" t="s">
        <v>405</v>
      </c>
      <c r="E339" s="503">
        <v>0</v>
      </c>
      <c r="F339" s="504">
        <v>1.5</v>
      </c>
      <c r="G339" s="11"/>
      <c r="H339" s="221">
        <v>6.7</v>
      </c>
      <c r="I339" s="12"/>
      <c r="J339" s="219">
        <v>6.5</v>
      </c>
      <c r="K339" s="11"/>
      <c r="L339" s="219">
        <v>8</v>
      </c>
      <c r="M339" s="12"/>
      <c r="N339" s="221"/>
      <c r="O339" s="220"/>
      <c r="P339" s="220"/>
      <c r="Q339" s="561"/>
      <c r="R339" s="507"/>
      <c r="S339" s="562"/>
      <c r="T339" s="505"/>
      <c r="U339" s="593">
        <v>3514</v>
      </c>
      <c r="V339" s="83"/>
      <c r="W339" s="3" t="s">
        <v>199</v>
      </c>
      <c r="X339" s="921" t="s">
        <v>311</v>
      </c>
      <c r="Y339" s="274">
        <v>10</v>
      </c>
      <c r="Z339" s="286">
        <v>5</v>
      </c>
    </row>
    <row r="340" spans="1:26" x14ac:dyDescent="0.2">
      <c r="A340" s="1110"/>
      <c r="B340" s="330">
        <f>南八幡!B340</f>
        <v>46048</v>
      </c>
      <c r="C340" s="434" t="str">
        <f t="shared" si="62"/>
        <v>(月)</v>
      </c>
      <c r="D340" s="560" t="s">
        <v>405</v>
      </c>
      <c r="E340" s="503">
        <v>0</v>
      </c>
      <c r="F340" s="504">
        <v>1.2</v>
      </c>
      <c r="G340" s="11">
        <v>4.5999999999999996</v>
      </c>
      <c r="H340" s="221">
        <v>4.9000000000000004</v>
      </c>
      <c r="I340" s="12">
        <v>6.1</v>
      </c>
      <c r="J340" s="219">
        <v>5.8</v>
      </c>
      <c r="K340" s="11">
        <v>8.3000000000000007</v>
      </c>
      <c r="L340" s="219">
        <v>8</v>
      </c>
      <c r="M340" s="12">
        <v>34.4</v>
      </c>
      <c r="N340" s="221">
        <v>34.9</v>
      </c>
      <c r="O340" s="220">
        <v>88.2</v>
      </c>
      <c r="P340" s="220">
        <v>134.30000000000001</v>
      </c>
      <c r="Q340" s="561">
        <v>29.1</v>
      </c>
      <c r="R340" s="507">
        <v>276</v>
      </c>
      <c r="S340" s="562">
        <v>0.37</v>
      </c>
      <c r="T340" s="505"/>
      <c r="U340" s="593">
        <v>2906</v>
      </c>
      <c r="V340" s="83"/>
      <c r="W340" s="3"/>
      <c r="X340" s="921"/>
      <c r="Y340" s="288"/>
      <c r="Z340" s="287"/>
    </row>
    <row r="341" spans="1:26" x14ac:dyDescent="0.2">
      <c r="A341" s="1110"/>
      <c r="B341" s="330">
        <f>南八幡!B341</f>
        <v>46049</v>
      </c>
      <c r="C341" s="434" t="str">
        <f t="shared" si="62"/>
        <v>(火)</v>
      </c>
      <c r="D341" s="560" t="s">
        <v>405</v>
      </c>
      <c r="E341" s="503">
        <v>0</v>
      </c>
      <c r="F341" s="504">
        <v>3.2</v>
      </c>
      <c r="G341" s="11">
        <v>6</v>
      </c>
      <c r="H341" s="221">
        <v>6</v>
      </c>
      <c r="I341" s="12">
        <v>6.1</v>
      </c>
      <c r="J341" s="219">
        <v>5.9</v>
      </c>
      <c r="K341" s="11">
        <v>8.1</v>
      </c>
      <c r="L341" s="219">
        <v>8</v>
      </c>
      <c r="M341" s="12">
        <v>37.1</v>
      </c>
      <c r="N341" s="221">
        <v>37.5</v>
      </c>
      <c r="O341" s="220">
        <v>92.2</v>
      </c>
      <c r="P341" s="220">
        <v>134.1</v>
      </c>
      <c r="Q341" s="561">
        <v>29.3</v>
      </c>
      <c r="R341" s="507">
        <v>262</v>
      </c>
      <c r="S341" s="562">
        <v>0.38</v>
      </c>
      <c r="T341" s="505"/>
      <c r="U341" s="593">
        <v>2786</v>
      </c>
      <c r="V341" s="83"/>
      <c r="W341" s="3"/>
      <c r="X341" s="921"/>
      <c r="Y341" s="288"/>
      <c r="Z341" s="287"/>
    </row>
    <row r="342" spans="1:26" ht="13.5" customHeight="1" x14ac:dyDescent="0.2">
      <c r="A342" s="1110"/>
      <c r="B342" s="330">
        <f>南八幡!B342</f>
        <v>46050</v>
      </c>
      <c r="C342" s="434" t="str">
        <f t="shared" si="62"/>
        <v>(水)</v>
      </c>
      <c r="D342" s="578" t="s">
        <v>405</v>
      </c>
      <c r="E342" s="198">
        <v>0</v>
      </c>
      <c r="F342" s="579">
        <v>2.8</v>
      </c>
      <c r="G342" s="119">
        <v>7</v>
      </c>
      <c r="H342" s="580">
        <v>7.2</v>
      </c>
      <c r="I342" s="581">
        <v>5.8</v>
      </c>
      <c r="J342" s="582">
        <v>5.4</v>
      </c>
      <c r="K342" s="119">
        <v>8.1999999999999993</v>
      </c>
      <c r="L342" s="582">
        <v>7.9</v>
      </c>
      <c r="M342" s="581">
        <v>38.1</v>
      </c>
      <c r="N342" s="580">
        <v>38.4</v>
      </c>
      <c r="O342" s="585">
        <v>95</v>
      </c>
      <c r="P342" s="585">
        <v>134.69999999999999</v>
      </c>
      <c r="Q342" s="586">
        <v>28.8</v>
      </c>
      <c r="R342" s="587">
        <v>282</v>
      </c>
      <c r="S342" s="588">
        <v>0.39</v>
      </c>
      <c r="T342" s="773"/>
      <c r="U342" s="768">
        <v>2471</v>
      </c>
      <c r="V342" s="83"/>
      <c r="W342" s="289"/>
      <c r="X342" s="346"/>
      <c r="Y342" s="291"/>
      <c r="Z342" s="290"/>
    </row>
    <row r="343" spans="1:26" x14ac:dyDescent="0.2">
      <c r="A343" s="1110"/>
      <c r="B343" s="330">
        <f>南八幡!B343</f>
        <v>46051</v>
      </c>
      <c r="C343" s="434" t="str">
        <f t="shared" si="62"/>
        <v>(木)</v>
      </c>
      <c r="D343" s="560" t="s">
        <v>405</v>
      </c>
      <c r="E343" s="503">
        <v>0</v>
      </c>
      <c r="F343" s="504">
        <v>3.7</v>
      </c>
      <c r="G343" s="11">
        <v>6.9</v>
      </c>
      <c r="H343" s="221">
        <v>7</v>
      </c>
      <c r="I343" s="12">
        <v>8.9</v>
      </c>
      <c r="J343" s="219">
        <v>6.5</v>
      </c>
      <c r="K343" s="11">
        <v>8.4</v>
      </c>
      <c r="L343" s="219">
        <v>8</v>
      </c>
      <c r="M343" s="12">
        <v>37.799999999999997</v>
      </c>
      <c r="N343" s="221">
        <v>39.1</v>
      </c>
      <c r="O343" s="220">
        <v>94.9</v>
      </c>
      <c r="P343" s="220">
        <v>133.69999999999999</v>
      </c>
      <c r="Q343" s="561">
        <v>33.200000000000003</v>
      </c>
      <c r="R343" s="507">
        <v>286</v>
      </c>
      <c r="S343" s="562">
        <v>0.39</v>
      </c>
      <c r="T343" s="505">
        <v>4.1900000000000004</v>
      </c>
      <c r="U343" s="593">
        <v>2800</v>
      </c>
      <c r="V343" s="83"/>
      <c r="W343" s="9" t="s">
        <v>23</v>
      </c>
      <c r="X343" s="82" t="s">
        <v>24</v>
      </c>
      <c r="Y343" s="1" t="s">
        <v>24</v>
      </c>
      <c r="Z343" s="335" t="s">
        <v>24</v>
      </c>
    </row>
    <row r="344" spans="1:26" x14ac:dyDescent="0.2">
      <c r="A344" s="1110"/>
      <c r="B344" s="330">
        <f>南八幡!B344</f>
        <v>46052</v>
      </c>
      <c r="C344" s="434" t="str">
        <f t="shared" si="62"/>
        <v>(金)</v>
      </c>
      <c r="D344" s="560" t="s">
        <v>405</v>
      </c>
      <c r="E344" s="503">
        <v>0</v>
      </c>
      <c r="F344" s="504">
        <v>3.9</v>
      </c>
      <c r="G344" s="11">
        <v>7.1</v>
      </c>
      <c r="H344" s="221">
        <v>7.2</v>
      </c>
      <c r="I344" s="12">
        <v>7.1</v>
      </c>
      <c r="J344" s="219">
        <v>6.5</v>
      </c>
      <c r="K344" s="11">
        <v>8.1999999999999993</v>
      </c>
      <c r="L344" s="219">
        <v>8</v>
      </c>
      <c r="M344" s="12">
        <v>40.4</v>
      </c>
      <c r="N344" s="221">
        <v>39</v>
      </c>
      <c r="O344" s="220">
        <v>93</v>
      </c>
      <c r="P344" s="220">
        <v>133.5</v>
      </c>
      <c r="Q344" s="561">
        <v>32.4</v>
      </c>
      <c r="R344" s="507">
        <v>275</v>
      </c>
      <c r="S344" s="562">
        <v>0.44</v>
      </c>
      <c r="T344" s="505"/>
      <c r="U344" s="593">
        <v>3614</v>
      </c>
      <c r="V344" s="83"/>
      <c r="W344" s="749" t="s">
        <v>301</v>
      </c>
      <c r="X344" s="750"/>
      <c r="Y344" s="750"/>
      <c r="Z344" s="751"/>
    </row>
    <row r="345" spans="1:26" x14ac:dyDescent="0.2">
      <c r="A345" s="1110"/>
      <c r="B345" s="330">
        <f>南八幡!B345</f>
        <v>46053</v>
      </c>
      <c r="C345" s="434" t="str">
        <f t="shared" si="62"/>
        <v>(土)</v>
      </c>
      <c r="D345" s="502" t="s">
        <v>405</v>
      </c>
      <c r="E345" s="503">
        <v>0</v>
      </c>
      <c r="F345" s="504">
        <v>4.7</v>
      </c>
      <c r="G345" s="11"/>
      <c r="H345" s="219">
        <v>7.3</v>
      </c>
      <c r="I345" s="12"/>
      <c r="J345" s="221">
        <v>6.1</v>
      </c>
      <c r="K345" s="11"/>
      <c r="L345" s="219">
        <v>8</v>
      </c>
      <c r="M345" s="12"/>
      <c r="N345" s="221"/>
      <c r="O345" s="220"/>
      <c r="P345" s="220"/>
      <c r="Q345" s="561"/>
      <c r="R345" s="507"/>
      <c r="S345" s="562"/>
      <c r="T345" s="505"/>
      <c r="U345" s="769">
        <v>3633</v>
      </c>
      <c r="V345" s="83"/>
      <c r="W345" s="1115" t="s">
        <v>439</v>
      </c>
      <c r="X345" s="1116"/>
      <c r="Y345" s="1116"/>
      <c r="Z345" s="1117"/>
    </row>
    <row r="346" spans="1:26" x14ac:dyDescent="0.2">
      <c r="A346" s="1110"/>
      <c r="B346" s="1051" t="s">
        <v>238</v>
      </c>
      <c r="C346" s="1051"/>
      <c r="D346" s="508"/>
      <c r="E346" s="493">
        <f>MAX(E315:E345)</f>
        <v>0.5</v>
      </c>
      <c r="F346" s="509">
        <f t="shared" ref="F346:U346" si="63">IF(COUNT(F315:F345)=0,"",MAX(F315:F345))</f>
        <v>13.5</v>
      </c>
      <c r="G346" s="10">
        <f t="shared" si="63"/>
        <v>9.3000000000000007</v>
      </c>
      <c r="H346" s="218">
        <f t="shared" si="63"/>
        <v>10</v>
      </c>
      <c r="I346" s="495">
        <f t="shared" si="63"/>
        <v>8.9</v>
      </c>
      <c r="J346" s="496">
        <f t="shared" si="63"/>
        <v>7.2</v>
      </c>
      <c r="K346" s="10">
        <f t="shared" si="63"/>
        <v>8.5</v>
      </c>
      <c r="L346" s="218">
        <f t="shared" si="63"/>
        <v>8</v>
      </c>
      <c r="M346" s="495">
        <f t="shared" si="63"/>
        <v>41.5</v>
      </c>
      <c r="N346" s="496">
        <f t="shared" si="63"/>
        <v>40.200000000000003</v>
      </c>
      <c r="O346" s="497">
        <f t="shared" si="63"/>
        <v>101</v>
      </c>
      <c r="P346" s="497">
        <f t="shared" si="63"/>
        <v>137.69999999999999</v>
      </c>
      <c r="Q346" s="547">
        <f t="shared" si="63"/>
        <v>38.799999999999997</v>
      </c>
      <c r="R346" s="513">
        <f t="shared" si="63"/>
        <v>312</v>
      </c>
      <c r="S346" s="514">
        <f t="shared" si="63"/>
        <v>0.44</v>
      </c>
      <c r="T346" s="514">
        <f t="shared" ref="T346" si="64">IF(COUNT(T315:T345)=0,"",MAX(T315:T345))</f>
        <v>4.49</v>
      </c>
      <c r="U346" s="515">
        <f t="shared" si="63"/>
        <v>5104</v>
      </c>
      <c r="V346" s="83"/>
      <c r="W346" s="1115"/>
      <c r="X346" s="1116"/>
      <c r="Y346" s="1116"/>
      <c r="Z346" s="1117"/>
    </row>
    <row r="347" spans="1:26" x14ac:dyDescent="0.2">
      <c r="A347" s="1110"/>
      <c r="B347" s="1052" t="s">
        <v>239</v>
      </c>
      <c r="C347" s="1052"/>
      <c r="D347" s="229"/>
      <c r="E347" s="230"/>
      <c r="F347" s="516">
        <f t="shared" ref="F347:S347" si="65">IF(COUNT(F315:F345)=0,"",MIN(F315:F345))</f>
        <v>0.1</v>
      </c>
      <c r="G347" s="11">
        <f t="shared" si="65"/>
        <v>4.5999999999999996</v>
      </c>
      <c r="H347" s="219">
        <f t="shared" si="65"/>
        <v>4.9000000000000004</v>
      </c>
      <c r="I347" s="12">
        <f t="shared" si="65"/>
        <v>3.2</v>
      </c>
      <c r="J347" s="221">
        <f t="shared" si="65"/>
        <v>3</v>
      </c>
      <c r="K347" s="11">
        <f t="shared" si="65"/>
        <v>7.9</v>
      </c>
      <c r="L347" s="219">
        <f t="shared" si="65"/>
        <v>7.7</v>
      </c>
      <c r="M347" s="12">
        <f t="shared" si="65"/>
        <v>33.9</v>
      </c>
      <c r="N347" s="221">
        <f t="shared" si="65"/>
        <v>33.799999999999997</v>
      </c>
      <c r="O347" s="220">
        <f t="shared" si="65"/>
        <v>88.2</v>
      </c>
      <c r="P347" s="220">
        <f t="shared" si="65"/>
        <v>129.69999999999999</v>
      </c>
      <c r="Q347" s="519">
        <f t="shared" si="65"/>
        <v>26.1</v>
      </c>
      <c r="R347" s="520">
        <f t="shared" si="65"/>
        <v>235</v>
      </c>
      <c r="S347" s="521">
        <f t="shared" si="65"/>
        <v>0.23</v>
      </c>
      <c r="T347" s="521">
        <f t="shared" ref="T347" si="66">IF(COUNT(T315:T345)=0,"",MIN(T315:T345))</f>
        <v>4.05</v>
      </c>
      <c r="U347" s="522"/>
      <c r="V347" s="83"/>
      <c r="W347" s="752"/>
      <c r="X347" s="920"/>
      <c r="Y347" s="753"/>
      <c r="Z347" s="754"/>
    </row>
    <row r="348" spans="1:26" x14ac:dyDescent="0.2">
      <c r="A348" s="1110"/>
      <c r="B348" s="1052" t="s">
        <v>240</v>
      </c>
      <c r="C348" s="1052"/>
      <c r="D348" s="418"/>
      <c r="E348" s="231"/>
      <c r="F348" s="523">
        <f t="shared" ref="F348:S348" si="67">IF(COUNT(F315:F345)=0,"",AVERAGE(F315:F345))</f>
        <v>3.7516129032258068</v>
      </c>
      <c r="G348" s="307">
        <f t="shared" si="67"/>
        <v>6.9052631578947361</v>
      </c>
      <c r="H348" s="539">
        <f t="shared" si="67"/>
        <v>7.6548387096774189</v>
      </c>
      <c r="I348" s="540">
        <f t="shared" si="67"/>
        <v>5.6210526315789453</v>
      </c>
      <c r="J348" s="541">
        <f t="shared" si="67"/>
        <v>5.1096774193548393</v>
      </c>
      <c r="K348" s="307">
        <f t="shared" si="67"/>
        <v>8.1210526315789462</v>
      </c>
      <c r="L348" s="539">
        <f t="shared" si="67"/>
        <v>7.941935483870969</v>
      </c>
      <c r="M348" s="540">
        <f t="shared" si="67"/>
        <v>37.094736842105263</v>
      </c>
      <c r="N348" s="541">
        <f t="shared" si="67"/>
        <v>37.221052631578949</v>
      </c>
      <c r="O348" s="542">
        <f t="shared" si="67"/>
        <v>94.805263157894743</v>
      </c>
      <c r="P348" s="542">
        <f t="shared" si="67"/>
        <v>133.36315789473684</v>
      </c>
      <c r="Q348" s="549">
        <f t="shared" si="67"/>
        <v>32.347368421052636</v>
      </c>
      <c r="R348" s="550">
        <f t="shared" si="67"/>
        <v>281.94736842105266</v>
      </c>
      <c r="S348" s="551">
        <f t="shared" si="67"/>
        <v>0.35894736842105263</v>
      </c>
      <c r="T348" s="551">
        <f t="shared" ref="T348" si="68">IF(COUNT(T315:T345)=0,"",AVERAGE(T315:T345))</f>
        <v>4.2425000000000006</v>
      </c>
      <c r="U348" s="552"/>
      <c r="V348" s="83"/>
      <c r="W348" s="752"/>
      <c r="X348" s="920"/>
      <c r="Y348" s="753"/>
      <c r="Z348" s="754"/>
    </row>
    <row r="349" spans="1:26" x14ac:dyDescent="0.2">
      <c r="A349" s="1111"/>
      <c r="B349" s="1053" t="s">
        <v>241</v>
      </c>
      <c r="C349" s="1053"/>
      <c r="D349" s="396"/>
      <c r="E349" s="526">
        <f>SUM(E315:E345)</f>
        <v>0.5</v>
      </c>
      <c r="F349" s="232"/>
      <c r="G349" s="232"/>
      <c r="H349" s="390"/>
      <c r="I349" s="232"/>
      <c r="J349" s="390"/>
      <c r="K349" s="528"/>
      <c r="L349" s="529"/>
      <c r="M349" s="553"/>
      <c r="N349" s="554"/>
      <c r="O349" s="555"/>
      <c r="P349" s="555"/>
      <c r="Q349" s="556"/>
      <c r="R349" s="234"/>
      <c r="S349" s="235"/>
      <c r="T349" s="771"/>
      <c r="U349" s="764">
        <f>SUM(U315:U345)</f>
        <v>85040</v>
      </c>
      <c r="V349" s="83"/>
      <c r="W349" s="617"/>
      <c r="X349" s="923"/>
      <c r="Y349" s="622"/>
      <c r="Z349" s="623"/>
    </row>
    <row r="350" spans="1:26" x14ac:dyDescent="0.2">
      <c r="A350" s="1104" t="s">
        <v>249</v>
      </c>
      <c r="B350" s="329">
        <f>南八幡!B350</f>
        <v>46054</v>
      </c>
      <c r="C350" s="433" t="str">
        <f>IF(B350="","",IF(WEEKDAY(B350)=1,"(日)",IF(WEEKDAY(B350)=2,"(月)",IF(WEEKDAY(B350)=3,"(火)",IF(WEEKDAY(B350)=4,"(水)",IF(WEEKDAY(B350)=5,"(木)",IF(WEEKDAY(B350)=6,"(金)","(土)")))))))</f>
        <v>(日)</v>
      </c>
      <c r="D350" s="558" t="s">
        <v>405</v>
      </c>
      <c r="E350" s="493">
        <v>0</v>
      </c>
      <c r="F350" s="494">
        <v>2.4</v>
      </c>
      <c r="G350" s="10"/>
      <c r="H350" s="589">
        <v>7.1</v>
      </c>
      <c r="I350" s="495"/>
      <c r="J350" s="509">
        <v>5.5</v>
      </c>
      <c r="K350" s="10"/>
      <c r="L350" s="509">
        <v>8</v>
      </c>
      <c r="M350" s="495"/>
      <c r="N350" s="589"/>
      <c r="O350" s="575"/>
      <c r="P350" s="575"/>
      <c r="Q350" s="512"/>
      <c r="R350" s="501"/>
      <c r="S350" s="559"/>
      <c r="T350" s="559"/>
      <c r="U350" s="761">
        <v>3241</v>
      </c>
      <c r="V350" s="83"/>
      <c r="W350" s="340" t="s">
        <v>284</v>
      </c>
      <c r="X350" s="356"/>
      <c r="Y350" s="342">
        <v>46058</v>
      </c>
      <c r="Z350" s="351"/>
    </row>
    <row r="351" spans="1:26" x14ac:dyDescent="0.2">
      <c r="A351" s="1105"/>
      <c r="B351" s="391">
        <f>南八幡!B351</f>
        <v>46055</v>
      </c>
      <c r="C351" s="434" t="str">
        <f t="shared" ref="C351:C377" si="69">IF(B351="","",IF(WEEKDAY(B351)=1,"(日)",IF(WEEKDAY(B351)=2,"(月)",IF(WEEKDAY(B351)=3,"(火)",IF(WEEKDAY(B351)=4,"(水)",IF(WEEKDAY(B351)=5,"(木)",IF(WEEKDAY(B351)=6,"(金)","(土)")))))))</f>
        <v>(月)</v>
      </c>
      <c r="D351" s="560" t="s">
        <v>405</v>
      </c>
      <c r="E351" s="503">
        <v>0</v>
      </c>
      <c r="F351" s="504">
        <v>3.1</v>
      </c>
      <c r="G351" s="11">
        <v>7.1</v>
      </c>
      <c r="H351" s="240">
        <v>6.9</v>
      </c>
      <c r="I351" s="12">
        <v>7.3</v>
      </c>
      <c r="J351" s="516">
        <v>5.6</v>
      </c>
      <c r="K351" s="11">
        <v>8.4</v>
      </c>
      <c r="L351" s="516">
        <v>8</v>
      </c>
      <c r="M351" s="12">
        <v>36.5</v>
      </c>
      <c r="N351" s="240">
        <v>38</v>
      </c>
      <c r="O351" s="239">
        <v>90.1</v>
      </c>
      <c r="P351" s="239">
        <v>127.5</v>
      </c>
      <c r="Q351" s="590">
        <v>31.4</v>
      </c>
      <c r="R351" s="507">
        <v>293</v>
      </c>
      <c r="S351" s="562">
        <v>0.28999999999999998</v>
      </c>
      <c r="T351" s="562"/>
      <c r="U351" s="593">
        <v>2662</v>
      </c>
      <c r="V351" s="83"/>
      <c r="W351" s="345" t="s">
        <v>2</v>
      </c>
      <c r="X351" s="346" t="s">
        <v>303</v>
      </c>
      <c r="Y351" s="372">
        <v>5.6</v>
      </c>
      <c r="Z351" s="350"/>
    </row>
    <row r="352" spans="1:26" x14ac:dyDescent="0.2">
      <c r="A352" s="1105"/>
      <c r="B352" s="391">
        <f>南八幡!B352</f>
        <v>46056</v>
      </c>
      <c r="C352" s="434" t="str">
        <f t="shared" si="69"/>
        <v>(火)</v>
      </c>
      <c r="D352" s="560" t="s">
        <v>405</v>
      </c>
      <c r="E352" s="503">
        <v>0</v>
      </c>
      <c r="F352" s="504">
        <v>4.0999999999999996</v>
      </c>
      <c r="G352" s="11">
        <v>6.8</v>
      </c>
      <c r="H352" s="240">
        <v>7</v>
      </c>
      <c r="I352" s="12">
        <v>11.2</v>
      </c>
      <c r="J352" s="516">
        <v>4.8</v>
      </c>
      <c r="K352" s="11">
        <v>8.6999999999999993</v>
      </c>
      <c r="L352" s="516">
        <v>8</v>
      </c>
      <c r="M352" s="12">
        <v>34.9</v>
      </c>
      <c r="N352" s="221">
        <v>38.6</v>
      </c>
      <c r="O352" s="239">
        <v>92.9</v>
      </c>
      <c r="P352" s="239">
        <v>130.9</v>
      </c>
      <c r="Q352" s="590">
        <v>32.4</v>
      </c>
      <c r="R352" s="507">
        <v>327</v>
      </c>
      <c r="S352" s="562">
        <v>0.27</v>
      </c>
      <c r="T352" s="562"/>
      <c r="U352" s="593">
        <v>2591</v>
      </c>
      <c r="V352" s="83"/>
      <c r="W352" s="4" t="s">
        <v>19</v>
      </c>
      <c r="X352" s="5" t="s">
        <v>20</v>
      </c>
      <c r="Y352" s="352" t="s">
        <v>21</v>
      </c>
      <c r="Z352" s="5" t="s">
        <v>22</v>
      </c>
    </row>
    <row r="353" spans="1:26" x14ac:dyDescent="0.2">
      <c r="A353" s="1105"/>
      <c r="B353" s="391">
        <f>南八幡!B353</f>
        <v>46057</v>
      </c>
      <c r="C353" s="434" t="str">
        <f t="shared" si="69"/>
        <v>(水)</v>
      </c>
      <c r="D353" s="560" t="s">
        <v>405</v>
      </c>
      <c r="E353" s="503">
        <v>0</v>
      </c>
      <c r="F353" s="504">
        <v>3.3</v>
      </c>
      <c r="G353" s="11">
        <v>7.5</v>
      </c>
      <c r="H353" s="221">
        <v>7.5</v>
      </c>
      <c r="I353" s="12">
        <v>5.4</v>
      </c>
      <c r="J353" s="516">
        <v>4.5</v>
      </c>
      <c r="K353" s="11">
        <v>8.1999999999999993</v>
      </c>
      <c r="L353" s="516">
        <v>7.9</v>
      </c>
      <c r="M353" s="12">
        <v>38.4</v>
      </c>
      <c r="N353" s="221">
        <v>38.4</v>
      </c>
      <c r="O353" s="220">
        <v>93.2</v>
      </c>
      <c r="P353" s="239">
        <v>130.1</v>
      </c>
      <c r="Q353" s="590">
        <v>29.1</v>
      </c>
      <c r="R353" s="507">
        <v>303</v>
      </c>
      <c r="S353" s="562">
        <v>0.25</v>
      </c>
      <c r="T353" s="505"/>
      <c r="U353" s="593">
        <v>2492</v>
      </c>
      <c r="V353" s="83"/>
      <c r="W353" s="2" t="s">
        <v>182</v>
      </c>
      <c r="X353" s="398" t="s">
        <v>11</v>
      </c>
      <c r="Y353" s="353">
        <v>7.9</v>
      </c>
      <c r="Z353" s="218">
        <v>8</v>
      </c>
    </row>
    <row r="354" spans="1:26" x14ac:dyDescent="0.2">
      <c r="A354" s="1105"/>
      <c r="B354" s="391">
        <f>南八幡!B354</f>
        <v>46058</v>
      </c>
      <c r="C354" s="434" t="str">
        <f t="shared" si="69"/>
        <v>(木)</v>
      </c>
      <c r="D354" s="560" t="s">
        <v>405</v>
      </c>
      <c r="E354" s="503">
        <v>0</v>
      </c>
      <c r="F354" s="504">
        <v>5.6</v>
      </c>
      <c r="G354" s="11">
        <v>7.9</v>
      </c>
      <c r="H354" s="221">
        <v>8</v>
      </c>
      <c r="I354" s="12">
        <v>5</v>
      </c>
      <c r="J354" s="219">
        <v>4.2</v>
      </c>
      <c r="K354" s="11">
        <v>8</v>
      </c>
      <c r="L354" s="219">
        <v>7.9</v>
      </c>
      <c r="M354" s="12">
        <v>39.799999999999997</v>
      </c>
      <c r="N354" s="221">
        <v>39.6</v>
      </c>
      <c r="O354" s="220">
        <v>97</v>
      </c>
      <c r="P354" s="220">
        <v>131.69999999999999</v>
      </c>
      <c r="Q354" s="590">
        <v>29.5</v>
      </c>
      <c r="R354" s="507">
        <v>278</v>
      </c>
      <c r="S354" s="562">
        <v>0.23</v>
      </c>
      <c r="T354" s="505">
        <v>4.2300000000000004</v>
      </c>
      <c r="U354" s="593">
        <v>2289</v>
      </c>
      <c r="V354" s="83"/>
      <c r="W354" s="3" t="s">
        <v>183</v>
      </c>
      <c r="X354" s="921" t="s">
        <v>184</v>
      </c>
      <c r="Y354" s="354">
        <v>5</v>
      </c>
      <c r="Z354" s="219">
        <v>4.2</v>
      </c>
    </row>
    <row r="355" spans="1:26" x14ac:dyDescent="0.2">
      <c r="A355" s="1105"/>
      <c r="B355" s="391">
        <f>南八幡!B355</f>
        <v>46059</v>
      </c>
      <c r="C355" s="434" t="str">
        <f t="shared" si="69"/>
        <v>(金)</v>
      </c>
      <c r="D355" s="560" t="s">
        <v>405</v>
      </c>
      <c r="E355" s="503">
        <v>0</v>
      </c>
      <c r="F355" s="504">
        <v>5.4</v>
      </c>
      <c r="G355" s="11">
        <v>8</v>
      </c>
      <c r="H355" s="221">
        <v>8.1999999999999993</v>
      </c>
      <c r="I355" s="12">
        <v>5.7</v>
      </c>
      <c r="J355" s="219">
        <v>3.9</v>
      </c>
      <c r="K355" s="11">
        <v>8.1999999999999993</v>
      </c>
      <c r="L355" s="219">
        <v>8</v>
      </c>
      <c r="M355" s="12">
        <v>46.1</v>
      </c>
      <c r="N355" s="221">
        <v>46.3</v>
      </c>
      <c r="O355" s="220">
        <v>96.8</v>
      </c>
      <c r="P355" s="220">
        <v>135.1</v>
      </c>
      <c r="Q355" s="590">
        <v>44.3</v>
      </c>
      <c r="R355" s="507">
        <v>257</v>
      </c>
      <c r="S355" s="562">
        <v>0.28000000000000003</v>
      </c>
      <c r="T355" s="505"/>
      <c r="U355" s="593">
        <v>2399</v>
      </c>
      <c r="V355" s="83"/>
      <c r="W355" s="3" t="s">
        <v>12</v>
      </c>
      <c r="X355" s="921"/>
      <c r="Y355" s="354">
        <v>8</v>
      </c>
      <c r="Z355" s="219">
        <v>7.9</v>
      </c>
    </row>
    <row r="356" spans="1:26" x14ac:dyDescent="0.2">
      <c r="A356" s="1105"/>
      <c r="B356" s="391">
        <f>南八幡!B356</f>
        <v>46060</v>
      </c>
      <c r="C356" s="434" t="str">
        <f t="shared" si="69"/>
        <v>(土)</v>
      </c>
      <c r="D356" s="560" t="s">
        <v>406</v>
      </c>
      <c r="E356" s="503">
        <v>2</v>
      </c>
      <c r="F356" s="504">
        <v>3.6</v>
      </c>
      <c r="G356" s="11"/>
      <c r="H356" s="221">
        <v>9.1</v>
      </c>
      <c r="I356" s="12"/>
      <c r="J356" s="219">
        <v>4.0999999999999996</v>
      </c>
      <c r="K356" s="11"/>
      <c r="L356" s="219">
        <v>8</v>
      </c>
      <c r="M356" s="12"/>
      <c r="N356" s="221"/>
      <c r="O356" s="220"/>
      <c r="P356" s="220"/>
      <c r="Q356" s="561"/>
      <c r="R356" s="507"/>
      <c r="S356" s="562"/>
      <c r="T356" s="505"/>
      <c r="U356" s="593">
        <v>2355</v>
      </c>
      <c r="V356" s="83"/>
      <c r="W356" s="3" t="s">
        <v>185</v>
      </c>
      <c r="X356" s="921" t="s">
        <v>13</v>
      </c>
      <c r="Y356" s="354">
        <v>39.799999999999997</v>
      </c>
      <c r="Z356" s="219">
        <v>39.6</v>
      </c>
    </row>
    <row r="357" spans="1:26" x14ac:dyDescent="0.2">
      <c r="A357" s="1105"/>
      <c r="B357" s="391">
        <f>南八幡!B357</f>
        <v>46061</v>
      </c>
      <c r="C357" s="434" t="str">
        <f t="shared" si="69"/>
        <v>(日)</v>
      </c>
      <c r="D357" s="560" t="s">
        <v>482</v>
      </c>
      <c r="E357" s="503">
        <v>3</v>
      </c>
      <c r="F357" s="504">
        <v>-2.1</v>
      </c>
      <c r="G357" s="11"/>
      <c r="H357" s="221">
        <v>7.4</v>
      </c>
      <c r="I357" s="12"/>
      <c r="J357" s="219">
        <v>3.5</v>
      </c>
      <c r="K357" s="11"/>
      <c r="L357" s="219">
        <v>8</v>
      </c>
      <c r="M357" s="12"/>
      <c r="N357" s="221"/>
      <c r="O357" s="220"/>
      <c r="P357" s="220"/>
      <c r="Q357" s="561"/>
      <c r="R357" s="507"/>
      <c r="S357" s="562"/>
      <c r="T357" s="505"/>
      <c r="U357" s="593">
        <v>1441</v>
      </c>
      <c r="V357" s="83"/>
      <c r="W357" s="3" t="s">
        <v>186</v>
      </c>
      <c r="X357" s="921" t="s">
        <v>311</v>
      </c>
      <c r="Y357" s="355">
        <v>99.8</v>
      </c>
      <c r="Z357" s="220">
        <v>97</v>
      </c>
    </row>
    <row r="358" spans="1:26" x14ac:dyDescent="0.2">
      <c r="A358" s="1105"/>
      <c r="B358" s="391">
        <f>南八幡!B358</f>
        <v>46062</v>
      </c>
      <c r="C358" s="434" t="str">
        <f t="shared" si="69"/>
        <v>(月)</v>
      </c>
      <c r="D358" s="560" t="s">
        <v>405</v>
      </c>
      <c r="E358" s="503">
        <v>0</v>
      </c>
      <c r="F358" s="504">
        <v>2.4</v>
      </c>
      <c r="G358" s="11">
        <v>4.8</v>
      </c>
      <c r="H358" s="221">
        <v>5</v>
      </c>
      <c r="I358" s="12">
        <v>3.9</v>
      </c>
      <c r="J358" s="219">
        <v>3.6</v>
      </c>
      <c r="K358" s="11">
        <v>8</v>
      </c>
      <c r="L358" s="219">
        <v>8</v>
      </c>
      <c r="M358" s="12">
        <v>39</v>
      </c>
      <c r="N358" s="221">
        <v>38.9</v>
      </c>
      <c r="O358" s="220">
        <v>90</v>
      </c>
      <c r="P358" s="220">
        <v>129.1</v>
      </c>
      <c r="Q358" s="561">
        <v>39.700000000000003</v>
      </c>
      <c r="R358" s="507">
        <v>265</v>
      </c>
      <c r="S358" s="562">
        <v>0.27</v>
      </c>
      <c r="T358" s="505"/>
      <c r="U358" s="593">
        <v>1131</v>
      </c>
      <c r="V358" s="83"/>
      <c r="W358" s="3" t="s">
        <v>187</v>
      </c>
      <c r="X358" s="921" t="s">
        <v>311</v>
      </c>
      <c r="Y358" s="355">
        <v>131.9</v>
      </c>
      <c r="Z358" s="220">
        <v>131.69999999999999</v>
      </c>
    </row>
    <row r="359" spans="1:26" x14ac:dyDescent="0.2">
      <c r="A359" s="1105"/>
      <c r="B359" s="391">
        <f>南八幡!B359</f>
        <v>46063</v>
      </c>
      <c r="C359" s="434" t="str">
        <f t="shared" si="69"/>
        <v>(火)</v>
      </c>
      <c r="D359" s="560" t="s">
        <v>406</v>
      </c>
      <c r="E359" s="503">
        <v>0</v>
      </c>
      <c r="F359" s="504">
        <v>0.7</v>
      </c>
      <c r="G359" s="11">
        <v>5.7</v>
      </c>
      <c r="H359" s="221">
        <v>5.7</v>
      </c>
      <c r="I359" s="12">
        <v>5</v>
      </c>
      <c r="J359" s="219">
        <v>3.8</v>
      </c>
      <c r="K359" s="11">
        <v>7.9</v>
      </c>
      <c r="L359" s="219">
        <v>8</v>
      </c>
      <c r="M359" s="12">
        <v>35.700000000000003</v>
      </c>
      <c r="N359" s="221">
        <v>36.700000000000003</v>
      </c>
      <c r="O359" s="220">
        <v>92.9</v>
      </c>
      <c r="P359" s="220">
        <v>132.5</v>
      </c>
      <c r="Q359" s="561">
        <v>32.799999999999997</v>
      </c>
      <c r="R359" s="507">
        <v>217</v>
      </c>
      <c r="S359" s="562">
        <v>0.28000000000000003</v>
      </c>
      <c r="T359" s="505"/>
      <c r="U359" s="593">
        <v>1067</v>
      </c>
      <c r="V359" s="83"/>
      <c r="W359" s="3" t="s">
        <v>188</v>
      </c>
      <c r="X359" s="921" t="s">
        <v>311</v>
      </c>
      <c r="Y359" s="355">
        <v>86.6</v>
      </c>
      <c r="Z359" s="220">
        <v>84</v>
      </c>
    </row>
    <row r="360" spans="1:26" x14ac:dyDescent="0.2">
      <c r="A360" s="1105"/>
      <c r="B360" s="391">
        <f>南八幡!B360</f>
        <v>46064</v>
      </c>
      <c r="C360" s="434" t="str">
        <f t="shared" si="69"/>
        <v>(水)</v>
      </c>
      <c r="D360" s="560" t="s">
        <v>404</v>
      </c>
      <c r="E360" s="503">
        <v>13</v>
      </c>
      <c r="F360" s="504">
        <v>4.8</v>
      </c>
      <c r="G360" s="11"/>
      <c r="H360" s="221">
        <v>8.6</v>
      </c>
      <c r="I360" s="12"/>
      <c r="J360" s="219">
        <v>4.5</v>
      </c>
      <c r="K360" s="11"/>
      <c r="L360" s="219">
        <v>8</v>
      </c>
      <c r="M360" s="12"/>
      <c r="N360" s="221"/>
      <c r="O360" s="220"/>
      <c r="P360" s="220"/>
      <c r="Q360" s="561"/>
      <c r="R360" s="507"/>
      <c r="S360" s="562"/>
      <c r="T360" s="505"/>
      <c r="U360" s="593">
        <v>1412</v>
      </c>
      <c r="V360" s="83"/>
      <c r="W360" s="3" t="s">
        <v>189</v>
      </c>
      <c r="X360" s="921" t="s">
        <v>311</v>
      </c>
      <c r="Y360" s="355">
        <v>45.3</v>
      </c>
      <c r="Z360" s="220">
        <v>47.7</v>
      </c>
    </row>
    <row r="361" spans="1:26" x14ac:dyDescent="0.2">
      <c r="A361" s="1105"/>
      <c r="B361" s="391">
        <f>南八幡!B361</f>
        <v>46065</v>
      </c>
      <c r="C361" s="434" t="str">
        <f t="shared" si="69"/>
        <v>(木)</v>
      </c>
      <c r="D361" s="560" t="s">
        <v>405</v>
      </c>
      <c r="E361" s="503">
        <v>0</v>
      </c>
      <c r="F361" s="504">
        <v>5</v>
      </c>
      <c r="G361" s="11">
        <v>8</v>
      </c>
      <c r="H361" s="221">
        <v>8.1</v>
      </c>
      <c r="I361" s="12">
        <v>12.8</v>
      </c>
      <c r="J361" s="219">
        <v>9.1999999999999993</v>
      </c>
      <c r="K361" s="11">
        <v>7.6</v>
      </c>
      <c r="L361" s="219">
        <v>7.5</v>
      </c>
      <c r="M361" s="12">
        <v>28.8</v>
      </c>
      <c r="N361" s="221">
        <v>30.3</v>
      </c>
      <c r="O361" s="220">
        <v>67</v>
      </c>
      <c r="P361" s="220">
        <v>111.5</v>
      </c>
      <c r="Q361" s="561">
        <v>28.4</v>
      </c>
      <c r="R361" s="507">
        <v>209</v>
      </c>
      <c r="S361" s="562">
        <v>0.39</v>
      </c>
      <c r="T361" s="505">
        <v>3.37</v>
      </c>
      <c r="U361" s="593">
        <v>3486</v>
      </c>
      <c r="V361" s="83"/>
      <c r="W361" s="3" t="s">
        <v>190</v>
      </c>
      <c r="X361" s="921" t="s">
        <v>311</v>
      </c>
      <c r="Y361" s="137">
        <v>32.6</v>
      </c>
      <c r="Z361" s="221">
        <v>29.5</v>
      </c>
    </row>
    <row r="362" spans="1:26" x14ac:dyDescent="0.2">
      <c r="A362" s="1105"/>
      <c r="B362" s="391">
        <f>南八幡!B362</f>
        <v>46066</v>
      </c>
      <c r="C362" s="434" t="str">
        <f t="shared" si="69"/>
        <v>(金)</v>
      </c>
      <c r="D362" s="560" t="s">
        <v>406</v>
      </c>
      <c r="E362" s="503">
        <v>0</v>
      </c>
      <c r="F362" s="504">
        <v>5.0999999999999996</v>
      </c>
      <c r="G362" s="11">
        <v>8.1</v>
      </c>
      <c r="H362" s="221">
        <v>8.1</v>
      </c>
      <c r="I362" s="12">
        <v>7.7</v>
      </c>
      <c r="J362" s="219">
        <v>5.9</v>
      </c>
      <c r="K362" s="11">
        <v>7.8</v>
      </c>
      <c r="L362" s="219">
        <v>7.8</v>
      </c>
      <c r="M362" s="12">
        <v>36.799999999999997</v>
      </c>
      <c r="N362" s="221">
        <v>36.6</v>
      </c>
      <c r="O362" s="220">
        <v>85.5</v>
      </c>
      <c r="P362" s="220">
        <v>124.7</v>
      </c>
      <c r="Q362" s="561">
        <v>33.6</v>
      </c>
      <c r="R362" s="507">
        <v>233</v>
      </c>
      <c r="S362" s="562">
        <v>0.4</v>
      </c>
      <c r="T362" s="505"/>
      <c r="U362" s="593">
        <v>1125</v>
      </c>
      <c r="V362" s="83"/>
      <c r="W362" s="3" t="s">
        <v>191</v>
      </c>
      <c r="X362" s="921" t="s">
        <v>311</v>
      </c>
      <c r="Y362" s="139">
        <v>326</v>
      </c>
      <c r="Z362" s="222">
        <v>278</v>
      </c>
    </row>
    <row r="363" spans="1:26" x14ac:dyDescent="0.2">
      <c r="A363" s="1105"/>
      <c r="B363" s="391">
        <f>南八幡!B363</f>
        <v>46067</v>
      </c>
      <c r="C363" s="434" t="str">
        <f t="shared" si="69"/>
        <v>(土)</v>
      </c>
      <c r="D363" s="560" t="s">
        <v>405</v>
      </c>
      <c r="E363" s="503">
        <v>0</v>
      </c>
      <c r="F363" s="504">
        <v>5.7</v>
      </c>
      <c r="G363" s="11"/>
      <c r="H363" s="221">
        <v>9.5</v>
      </c>
      <c r="I363" s="12"/>
      <c r="J363" s="219">
        <v>5</v>
      </c>
      <c r="K363" s="11"/>
      <c r="L363" s="219">
        <v>7.9</v>
      </c>
      <c r="M363" s="12"/>
      <c r="N363" s="221"/>
      <c r="O363" s="220"/>
      <c r="P363" s="220"/>
      <c r="Q363" s="561"/>
      <c r="R363" s="507"/>
      <c r="S363" s="562"/>
      <c r="T363" s="505"/>
      <c r="U363" s="593">
        <v>1031</v>
      </c>
      <c r="V363" s="83"/>
      <c r="W363" s="3" t="s">
        <v>192</v>
      </c>
      <c r="X363" s="921" t="s">
        <v>311</v>
      </c>
      <c r="Y363" s="138">
        <v>0.33</v>
      </c>
      <c r="Z363" s="223">
        <v>0.23</v>
      </c>
    </row>
    <row r="364" spans="1:26" x14ac:dyDescent="0.2">
      <c r="A364" s="1105"/>
      <c r="B364" s="391">
        <f>南八幡!B364</f>
        <v>46068</v>
      </c>
      <c r="C364" s="434" t="str">
        <f t="shared" si="69"/>
        <v>(日)</v>
      </c>
      <c r="D364" s="560" t="s">
        <v>405</v>
      </c>
      <c r="E364" s="503">
        <v>0</v>
      </c>
      <c r="F364" s="504">
        <v>9.4</v>
      </c>
      <c r="G364" s="11"/>
      <c r="H364" s="221">
        <v>11.1</v>
      </c>
      <c r="I364" s="12"/>
      <c r="J364" s="219">
        <v>5.2</v>
      </c>
      <c r="K364" s="11"/>
      <c r="L364" s="219">
        <v>8</v>
      </c>
      <c r="M364" s="12"/>
      <c r="N364" s="221"/>
      <c r="O364" s="220"/>
      <c r="P364" s="220"/>
      <c r="Q364" s="561"/>
      <c r="R364" s="507"/>
      <c r="S364" s="562"/>
      <c r="T364" s="505"/>
      <c r="U364" s="593">
        <v>1006</v>
      </c>
      <c r="V364" s="83"/>
      <c r="W364" s="3" t="s">
        <v>14</v>
      </c>
      <c r="X364" s="921" t="s">
        <v>311</v>
      </c>
      <c r="Y364" s="136">
        <v>2.5</v>
      </c>
      <c r="Z364" s="224">
        <v>1.9</v>
      </c>
    </row>
    <row r="365" spans="1:26" x14ac:dyDescent="0.2">
      <c r="A365" s="1105"/>
      <c r="B365" s="391">
        <f>南八幡!B365</f>
        <v>46069</v>
      </c>
      <c r="C365" s="434" t="str">
        <f t="shared" si="69"/>
        <v>(月)</v>
      </c>
      <c r="D365" s="560" t="s">
        <v>406</v>
      </c>
      <c r="E365" s="503">
        <v>2.5</v>
      </c>
      <c r="F365" s="504">
        <v>10.4</v>
      </c>
      <c r="G365" s="11">
        <v>11.4</v>
      </c>
      <c r="H365" s="221">
        <v>11.4</v>
      </c>
      <c r="I365" s="12">
        <v>5.5</v>
      </c>
      <c r="J365" s="219">
        <v>3.6</v>
      </c>
      <c r="K365" s="11">
        <v>7.8</v>
      </c>
      <c r="L365" s="219">
        <v>7.8</v>
      </c>
      <c r="M365" s="12">
        <v>42.3</v>
      </c>
      <c r="N365" s="221">
        <v>42</v>
      </c>
      <c r="O365" s="220">
        <v>99</v>
      </c>
      <c r="P365" s="220">
        <v>133.5</v>
      </c>
      <c r="Q365" s="561">
        <v>28</v>
      </c>
      <c r="R365" s="507">
        <v>228</v>
      </c>
      <c r="S365" s="562">
        <v>0.3</v>
      </c>
      <c r="T365" s="505"/>
      <c r="U365" s="593">
        <v>1011</v>
      </c>
      <c r="V365" s="83"/>
      <c r="W365" s="3" t="s">
        <v>15</v>
      </c>
      <c r="X365" s="921" t="s">
        <v>311</v>
      </c>
      <c r="Y365" s="136">
        <v>2</v>
      </c>
      <c r="Z365" s="224">
        <v>1.6</v>
      </c>
    </row>
    <row r="366" spans="1:26" x14ac:dyDescent="0.2">
      <c r="A366" s="1105"/>
      <c r="B366" s="391">
        <f>南八幡!B366</f>
        <v>46070</v>
      </c>
      <c r="C366" s="434" t="str">
        <f t="shared" si="69"/>
        <v>(火)</v>
      </c>
      <c r="D366" s="560" t="s">
        <v>406</v>
      </c>
      <c r="E366" s="503">
        <v>2</v>
      </c>
      <c r="F366" s="504">
        <v>4.9000000000000004</v>
      </c>
      <c r="G366" s="11">
        <v>10</v>
      </c>
      <c r="H366" s="221">
        <v>10.199999999999999</v>
      </c>
      <c r="I366" s="12">
        <v>5.5</v>
      </c>
      <c r="J366" s="219">
        <v>4.2</v>
      </c>
      <c r="K366" s="11">
        <v>7.8</v>
      </c>
      <c r="L366" s="219">
        <v>7.9</v>
      </c>
      <c r="M366" s="12">
        <v>40.700000000000003</v>
      </c>
      <c r="N366" s="221">
        <v>42.1</v>
      </c>
      <c r="O366" s="220">
        <v>96</v>
      </c>
      <c r="P366" s="220">
        <v>132.9</v>
      </c>
      <c r="Q366" s="561">
        <v>32.4</v>
      </c>
      <c r="R366" s="507">
        <v>274</v>
      </c>
      <c r="S366" s="562">
        <v>0.35</v>
      </c>
      <c r="T366" s="505"/>
      <c r="U366" s="593">
        <v>1002</v>
      </c>
      <c r="V366" s="83"/>
      <c r="W366" s="3" t="s">
        <v>193</v>
      </c>
      <c r="X366" s="921" t="s">
        <v>311</v>
      </c>
      <c r="Y366" s="136">
        <v>12.4</v>
      </c>
      <c r="Z366" s="224">
        <v>12.1</v>
      </c>
    </row>
    <row r="367" spans="1:26" x14ac:dyDescent="0.2">
      <c r="A367" s="1105"/>
      <c r="B367" s="391">
        <f>南八幡!B367</f>
        <v>46071</v>
      </c>
      <c r="C367" s="434" t="str">
        <f t="shared" si="69"/>
        <v>(水)</v>
      </c>
      <c r="D367" s="560" t="s">
        <v>406</v>
      </c>
      <c r="E367" s="503">
        <v>0</v>
      </c>
      <c r="F367" s="504">
        <v>7.4</v>
      </c>
      <c r="G367" s="11">
        <v>9.6999999999999993</v>
      </c>
      <c r="H367" s="221">
        <v>9.9</v>
      </c>
      <c r="I367" s="12">
        <v>6.8</v>
      </c>
      <c r="J367" s="219">
        <v>4.5999999999999996</v>
      </c>
      <c r="K367" s="11">
        <v>7.8</v>
      </c>
      <c r="L367" s="219">
        <v>7.9</v>
      </c>
      <c r="M367" s="12">
        <v>41.1</v>
      </c>
      <c r="N367" s="221">
        <v>42.4</v>
      </c>
      <c r="O367" s="220">
        <v>93</v>
      </c>
      <c r="P367" s="220">
        <v>131.30000000000001</v>
      </c>
      <c r="Q367" s="561">
        <v>34.6</v>
      </c>
      <c r="R367" s="507">
        <v>257</v>
      </c>
      <c r="S367" s="562">
        <v>0.35</v>
      </c>
      <c r="T367" s="505"/>
      <c r="U367" s="593">
        <v>923</v>
      </c>
      <c r="V367" s="83"/>
      <c r="W367" s="3" t="s">
        <v>194</v>
      </c>
      <c r="X367" s="921" t="s">
        <v>311</v>
      </c>
      <c r="Y367" s="301">
        <v>0</v>
      </c>
      <c r="Z367" s="302">
        <v>0</v>
      </c>
    </row>
    <row r="368" spans="1:26" x14ac:dyDescent="0.2">
      <c r="A368" s="1105"/>
      <c r="B368" s="391">
        <f>南八幡!B368</f>
        <v>46072</v>
      </c>
      <c r="C368" s="434" t="str">
        <f t="shared" si="69"/>
        <v>(木)</v>
      </c>
      <c r="D368" s="560" t="s">
        <v>405</v>
      </c>
      <c r="E368" s="503">
        <v>0</v>
      </c>
      <c r="F368" s="504">
        <v>4.8</v>
      </c>
      <c r="G368" s="11">
        <v>9</v>
      </c>
      <c r="H368" s="221">
        <v>9.3000000000000007</v>
      </c>
      <c r="I368" s="12">
        <v>4.4000000000000004</v>
      </c>
      <c r="J368" s="219">
        <v>3.8</v>
      </c>
      <c r="K368" s="11">
        <v>7.9</v>
      </c>
      <c r="L368" s="219">
        <v>7.9</v>
      </c>
      <c r="M368" s="12">
        <v>41.2</v>
      </c>
      <c r="N368" s="221">
        <v>41.1</v>
      </c>
      <c r="O368" s="220">
        <v>95.2</v>
      </c>
      <c r="P368" s="220">
        <v>132.30000000000001</v>
      </c>
      <c r="Q368" s="561">
        <v>29.7</v>
      </c>
      <c r="R368" s="507">
        <v>219</v>
      </c>
      <c r="S368" s="562">
        <v>0.37</v>
      </c>
      <c r="T368" s="505">
        <v>3.99</v>
      </c>
      <c r="U368" s="593">
        <v>1038</v>
      </c>
      <c r="V368" s="83"/>
      <c r="W368" s="3" t="s">
        <v>278</v>
      </c>
      <c r="X368" s="921" t="s">
        <v>311</v>
      </c>
      <c r="Y368" s="138">
        <v>3.19</v>
      </c>
      <c r="Z368" s="225">
        <v>3.43</v>
      </c>
    </row>
    <row r="369" spans="1:26" x14ac:dyDescent="0.2">
      <c r="A369" s="1105"/>
      <c r="B369" s="391">
        <f>南八幡!B369</f>
        <v>46073</v>
      </c>
      <c r="C369" s="434" t="str">
        <f t="shared" si="69"/>
        <v>(金)</v>
      </c>
      <c r="D369" s="591" t="s">
        <v>406</v>
      </c>
      <c r="E369" s="537">
        <v>0</v>
      </c>
      <c r="F369" s="538">
        <v>3.6</v>
      </c>
      <c r="G369" s="307">
        <v>8.3000000000000007</v>
      </c>
      <c r="H369" s="541">
        <v>8.3000000000000007</v>
      </c>
      <c r="I369" s="540">
        <v>4.2</v>
      </c>
      <c r="J369" s="539">
        <v>3.5</v>
      </c>
      <c r="K369" s="307">
        <v>7.9</v>
      </c>
      <c r="L369" s="539">
        <v>8</v>
      </c>
      <c r="M369" s="540">
        <v>41.1</v>
      </c>
      <c r="N369" s="541">
        <v>42</v>
      </c>
      <c r="O369" s="542">
        <v>99.6</v>
      </c>
      <c r="P369" s="542">
        <v>135.69999999999999</v>
      </c>
      <c r="Q369" s="543">
        <v>28.1</v>
      </c>
      <c r="R369" s="544">
        <v>233</v>
      </c>
      <c r="S369" s="545">
        <v>0.3</v>
      </c>
      <c r="T369" s="770"/>
      <c r="U369" s="594">
        <v>1090</v>
      </c>
      <c r="V369" s="83"/>
      <c r="W369" s="3" t="s">
        <v>195</v>
      </c>
      <c r="X369" s="921" t="s">
        <v>311</v>
      </c>
      <c r="Y369" s="138">
        <v>4.4400000000000004</v>
      </c>
      <c r="Z369" s="225">
        <v>4.2300000000000004</v>
      </c>
    </row>
    <row r="370" spans="1:26" x14ac:dyDescent="0.2">
      <c r="A370" s="1105"/>
      <c r="B370" s="391">
        <f>南八幡!B370</f>
        <v>46074</v>
      </c>
      <c r="C370" s="434" t="str">
        <f t="shared" si="69"/>
        <v>(土)</v>
      </c>
      <c r="D370" s="591" t="s">
        <v>405</v>
      </c>
      <c r="E370" s="537">
        <v>0</v>
      </c>
      <c r="F370" s="538">
        <v>7.5</v>
      </c>
      <c r="G370" s="307"/>
      <c r="H370" s="541">
        <v>10.1</v>
      </c>
      <c r="I370" s="540"/>
      <c r="J370" s="539">
        <v>3.7</v>
      </c>
      <c r="K370" s="307"/>
      <c r="L370" s="539">
        <v>8</v>
      </c>
      <c r="M370" s="540"/>
      <c r="N370" s="541"/>
      <c r="O370" s="542"/>
      <c r="P370" s="542"/>
      <c r="Q370" s="543"/>
      <c r="R370" s="544"/>
      <c r="S370" s="545"/>
      <c r="T370" s="770"/>
      <c r="U370" s="594">
        <v>972</v>
      </c>
      <c r="V370" s="83"/>
      <c r="W370" s="3" t="s">
        <v>196</v>
      </c>
      <c r="X370" s="921" t="s">
        <v>311</v>
      </c>
      <c r="Y370" s="138">
        <v>0.13</v>
      </c>
      <c r="Z370" s="225">
        <v>0.151</v>
      </c>
    </row>
    <row r="371" spans="1:26" ht="13.5" customHeight="1" x14ac:dyDescent="0.2">
      <c r="A371" s="1105"/>
      <c r="B371" s="391">
        <f>南八幡!B371</f>
        <v>46075</v>
      </c>
      <c r="C371" s="434" t="str">
        <f t="shared" si="69"/>
        <v>(日)</v>
      </c>
      <c r="D371" s="560" t="s">
        <v>405</v>
      </c>
      <c r="E371" s="503">
        <v>0</v>
      </c>
      <c r="F371" s="504">
        <v>8.1</v>
      </c>
      <c r="G371" s="11"/>
      <c r="H371" s="221">
        <v>11.3</v>
      </c>
      <c r="I371" s="12"/>
      <c r="J371" s="219">
        <v>4</v>
      </c>
      <c r="K371" s="11"/>
      <c r="L371" s="219">
        <v>8</v>
      </c>
      <c r="M371" s="12"/>
      <c r="N371" s="221"/>
      <c r="O371" s="220"/>
      <c r="P371" s="220"/>
      <c r="Q371" s="561"/>
      <c r="R371" s="507"/>
      <c r="S371" s="562"/>
      <c r="T371" s="505"/>
      <c r="U371" s="593">
        <v>948</v>
      </c>
      <c r="V371" s="80"/>
      <c r="W371" s="3" t="s">
        <v>197</v>
      </c>
      <c r="X371" s="921" t="s">
        <v>311</v>
      </c>
      <c r="Y371" s="136">
        <v>26</v>
      </c>
      <c r="Z371" s="224">
        <v>26.5</v>
      </c>
    </row>
    <row r="372" spans="1:26" x14ac:dyDescent="0.2">
      <c r="A372" s="1105"/>
      <c r="B372" s="391">
        <f>南八幡!B372</f>
        <v>46076</v>
      </c>
      <c r="C372" s="434" t="str">
        <f t="shared" si="69"/>
        <v>(月)</v>
      </c>
      <c r="D372" s="560" t="s">
        <v>405</v>
      </c>
      <c r="E372" s="503">
        <v>0</v>
      </c>
      <c r="F372" s="504">
        <v>18.7</v>
      </c>
      <c r="G372" s="11"/>
      <c r="H372" s="221">
        <v>13.4</v>
      </c>
      <c r="I372" s="12"/>
      <c r="J372" s="219">
        <v>4.5</v>
      </c>
      <c r="K372" s="11"/>
      <c r="L372" s="219">
        <v>8</v>
      </c>
      <c r="M372" s="12"/>
      <c r="N372" s="221"/>
      <c r="O372" s="220"/>
      <c r="P372" s="220"/>
      <c r="Q372" s="561"/>
      <c r="R372" s="507"/>
      <c r="S372" s="562"/>
      <c r="T372" s="505"/>
      <c r="U372" s="593">
        <v>1096</v>
      </c>
      <c r="V372" s="80"/>
      <c r="W372" s="3" t="s">
        <v>17</v>
      </c>
      <c r="X372" s="921" t="s">
        <v>311</v>
      </c>
      <c r="Y372" s="136">
        <v>32</v>
      </c>
      <c r="Z372" s="224">
        <v>31.9</v>
      </c>
    </row>
    <row r="373" spans="1:26" x14ac:dyDescent="0.2">
      <c r="A373" s="1105"/>
      <c r="B373" s="391">
        <f>南八幡!B373</f>
        <v>46077</v>
      </c>
      <c r="C373" s="434" t="str">
        <f t="shared" si="69"/>
        <v>(火)</v>
      </c>
      <c r="D373" s="560" t="s">
        <v>405</v>
      </c>
      <c r="E373" s="503">
        <v>0</v>
      </c>
      <c r="F373" s="504">
        <v>12.9</v>
      </c>
      <c r="G373" s="11">
        <v>13.5</v>
      </c>
      <c r="H373" s="221">
        <v>13.6</v>
      </c>
      <c r="I373" s="12">
        <v>6.1</v>
      </c>
      <c r="J373" s="219">
        <v>4.5999999999999996</v>
      </c>
      <c r="K373" s="11">
        <v>7.9</v>
      </c>
      <c r="L373" s="219">
        <v>7.9</v>
      </c>
      <c r="M373" s="12">
        <v>47.8</v>
      </c>
      <c r="N373" s="221">
        <v>45.7</v>
      </c>
      <c r="O373" s="220">
        <v>98</v>
      </c>
      <c r="P373" s="220">
        <v>137.5</v>
      </c>
      <c r="Q373" s="561">
        <v>30.6</v>
      </c>
      <c r="R373" s="507">
        <v>233</v>
      </c>
      <c r="S373" s="562">
        <v>0.39</v>
      </c>
      <c r="T373" s="505"/>
      <c r="U373" s="593">
        <v>1008</v>
      </c>
      <c r="V373" s="80"/>
      <c r="W373" s="3" t="s">
        <v>198</v>
      </c>
      <c r="X373" s="921" t="s">
        <v>184</v>
      </c>
      <c r="Y373" s="274">
        <v>8</v>
      </c>
      <c r="Z373" s="286">
        <v>7</v>
      </c>
    </row>
    <row r="374" spans="1:26" x14ac:dyDescent="0.2">
      <c r="A374" s="1105"/>
      <c r="B374" s="391">
        <f>南八幡!B374</f>
        <v>46078</v>
      </c>
      <c r="C374" s="434" t="str">
        <f t="shared" si="69"/>
        <v>(水)</v>
      </c>
      <c r="D374" s="560" t="s">
        <v>404</v>
      </c>
      <c r="E374" s="503">
        <v>60.5</v>
      </c>
      <c r="F374" s="504">
        <v>10.8</v>
      </c>
      <c r="G374" s="11">
        <v>12.8</v>
      </c>
      <c r="H374" s="221">
        <v>13.8</v>
      </c>
      <c r="I374" s="12">
        <v>13.6</v>
      </c>
      <c r="J374" s="219">
        <v>4.9000000000000004</v>
      </c>
      <c r="K374" s="11">
        <v>7.8</v>
      </c>
      <c r="L374" s="219">
        <v>7.9</v>
      </c>
      <c r="M374" s="12">
        <v>32.4</v>
      </c>
      <c r="N374" s="221">
        <v>45.9</v>
      </c>
      <c r="O374" s="220">
        <v>98.9</v>
      </c>
      <c r="P374" s="220">
        <v>138.1</v>
      </c>
      <c r="Q374" s="561">
        <v>33.200000000000003</v>
      </c>
      <c r="R374" s="507">
        <v>201</v>
      </c>
      <c r="S374" s="562">
        <v>0.39</v>
      </c>
      <c r="T374" s="505"/>
      <c r="U374" s="593">
        <v>3188</v>
      </c>
      <c r="V374" s="80"/>
      <c r="W374" s="3" t="s">
        <v>199</v>
      </c>
      <c r="X374" s="921" t="s">
        <v>311</v>
      </c>
      <c r="Y374" s="274">
        <v>7</v>
      </c>
      <c r="Z374" s="286">
        <v>7</v>
      </c>
    </row>
    <row r="375" spans="1:26" x14ac:dyDescent="0.2">
      <c r="A375" s="1105"/>
      <c r="B375" s="391">
        <f>南八幡!B375</f>
        <v>46079</v>
      </c>
      <c r="C375" s="434" t="str">
        <f t="shared" si="69"/>
        <v>(木)</v>
      </c>
      <c r="D375" s="560" t="s">
        <v>406</v>
      </c>
      <c r="E375" s="503">
        <v>0.5</v>
      </c>
      <c r="F375" s="504">
        <v>7.6</v>
      </c>
      <c r="G375" s="11">
        <v>9.8000000000000007</v>
      </c>
      <c r="H375" s="221">
        <v>10</v>
      </c>
      <c r="I375" s="12">
        <v>13.6</v>
      </c>
      <c r="J375" s="219">
        <v>4.4000000000000004</v>
      </c>
      <c r="K375" s="11">
        <v>7.3</v>
      </c>
      <c r="L375" s="219">
        <v>7.2</v>
      </c>
      <c r="M375" s="12">
        <v>20.8</v>
      </c>
      <c r="N375" s="221">
        <v>21</v>
      </c>
      <c r="O375" s="220">
        <v>37</v>
      </c>
      <c r="P375" s="220">
        <v>95.2</v>
      </c>
      <c r="Q375" s="561">
        <v>15</v>
      </c>
      <c r="R375" s="507">
        <v>101</v>
      </c>
      <c r="S375" s="562">
        <v>0.22</v>
      </c>
      <c r="T375" s="505">
        <v>2.86</v>
      </c>
      <c r="U375" s="593">
        <v>3312</v>
      </c>
      <c r="V375" s="80"/>
      <c r="W375" s="3"/>
      <c r="X375" s="921"/>
      <c r="Y375" s="288"/>
      <c r="Z375" s="287"/>
    </row>
    <row r="376" spans="1:26" x14ac:dyDescent="0.2">
      <c r="A376" s="1105"/>
      <c r="B376" s="391">
        <f>南八幡!B376</f>
        <v>46080</v>
      </c>
      <c r="C376" s="434" t="str">
        <f t="shared" si="69"/>
        <v>(金)</v>
      </c>
      <c r="D376" s="560" t="s">
        <v>406</v>
      </c>
      <c r="E376" s="503">
        <v>0</v>
      </c>
      <c r="F376" s="504">
        <v>10</v>
      </c>
      <c r="G376" s="11">
        <v>10.4</v>
      </c>
      <c r="H376" s="221">
        <v>10.3</v>
      </c>
      <c r="I376" s="12">
        <v>8.4</v>
      </c>
      <c r="J376" s="219">
        <v>7.3</v>
      </c>
      <c r="K376" s="11">
        <v>7.5</v>
      </c>
      <c r="L376" s="219">
        <v>7.6</v>
      </c>
      <c r="M376" s="12">
        <v>30.2</v>
      </c>
      <c r="N376" s="221">
        <v>29.4</v>
      </c>
      <c r="O376" s="220">
        <v>64.5</v>
      </c>
      <c r="P376" s="220">
        <v>96.4</v>
      </c>
      <c r="Q376" s="561">
        <v>17.5</v>
      </c>
      <c r="R376" s="507">
        <v>167</v>
      </c>
      <c r="S376" s="562">
        <v>0.56000000000000005</v>
      </c>
      <c r="T376" s="505"/>
      <c r="U376" s="593">
        <v>1051</v>
      </c>
      <c r="V376" s="80"/>
      <c r="W376" s="3"/>
      <c r="X376" s="921"/>
      <c r="Y376" s="288"/>
      <c r="Z376" s="287"/>
    </row>
    <row r="377" spans="1:26" x14ac:dyDescent="0.2">
      <c r="A377" s="1105"/>
      <c r="B377" s="391">
        <f>南八幡!B377</f>
        <v>46081</v>
      </c>
      <c r="C377" s="434" t="str">
        <f t="shared" si="69"/>
        <v>(土)</v>
      </c>
      <c r="D377" s="591" t="s">
        <v>406</v>
      </c>
      <c r="E377" s="537">
        <v>0</v>
      </c>
      <c r="F377" s="538">
        <v>12</v>
      </c>
      <c r="G377" s="307"/>
      <c r="H377" s="541">
        <v>13.7</v>
      </c>
      <c r="I377" s="540"/>
      <c r="J377" s="539">
        <v>5.4</v>
      </c>
      <c r="K377" s="307"/>
      <c r="L377" s="539">
        <v>7.8</v>
      </c>
      <c r="M377" s="540"/>
      <c r="N377" s="541"/>
      <c r="O377" s="542"/>
      <c r="P377" s="542"/>
      <c r="Q377" s="543"/>
      <c r="R377" s="544"/>
      <c r="S377" s="545"/>
      <c r="T377" s="770"/>
      <c r="U377" s="594">
        <v>1059</v>
      </c>
      <c r="V377" s="80"/>
      <c r="W377" s="373"/>
      <c r="X377" s="991"/>
      <c r="Y377" s="375"/>
      <c r="Z377" s="374"/>
    </row>
    <row r="378" spans="1:26" x14ac:dyDescent="0.2">
      <c r="A378" s="1105"/>
      <c r="B378" s="1051" t="s">
        <v>238</v>
      </c>
      <c r="C378" s="1051"/>
      <c r="D378" s="508"/>
      <c r="E378" s="493">
        <f>MAX(E350:E377)</f>
        <v>60.5</v>
      </c>
      <c r="F378" s="509">
        <f t="shared" ref="F378:U378" si="70">IF(COUNT(F350:F377)=0,"",MAX(F350:F377))</f>
        <v>18.7</v>
      </c>
      <c r="G378" s="10">
        <f t="shared" si="70"/>
        <v>13.5</v>
      </c>
      <c r="H378" s="218">
        <f t="shared" si="70"/>
        <v>13.8</v>
      </c>
      <c r="I378" s="495">
        <f t="shared" si="70"/>
        <v>13.6</v>
      </c>
      <c r="J378" s="496">
        <f t="shared" si="70"/>
        <v>9.1999999999999993</v>
      </c>
      <c r="K378" s="10">
        <f t="shared" si="70"/>
        <v>8.6999999999999993</v>
      </c>
      <c r="L378" s="218">
        <f t="shared" si="70"/>
        <v>8</v>
      </c>
      <c r="M378" s="495">
        <f t="shared" si="70"/>
        <v>47.8</v>
      </c>
      <c r="N378" s="496">
        <f t="shared" si="70"/>
        <v>46.3</v>
      </c>
      <c r="O378" s="497">
        <f t="shared" si="70"/>
        <v>99.6</v>
      </c>
      <c r="P378" s="497">
        <f t="shared" si="70"/>
        <v>138.1</v>
      </c>
      <c r="Q378" s="547">
        <f t="shared" si="70"/>
        <v>44.3</v>
      </c>
      <c r="R378" s="513">
        <f t="shared" si="70"/>
        <v>327</v>
      </c>
      <c r="S378" s="514">
        <f t="shared" si="70"/>
        <v>0.56000000000000005</v>
      </c>
      <c r="T378" s="514">
        <f t="shared" si="70"/>
        <v>4.2300000000000004</v>
      </c>
      <c r="U378" s="513">
        <f t="shared" si="70"/>
        <v>3486</v>
      </c>
      <c r="V378" s="118"/>
      <c r="W378" s="102" t="s">
        <v>23</v>
      </c>
      <c r="X378" s="924" t="s">
        <v>24</v>
      </c>
      <c r="Y378" s="394" t="s">
        <v>24</v>
      </c>
      <c r="Z378" s="103" t="s">
        <v>24</v>
      </c>
    </row>
    <row r="379" spans="1:26" x14ac:dyDescent="0.2">
      <c r="A379" s="1105"/>
      <c r="B379" s="1052" t="s">
        <v>239</v>
      </c>
      <c r="C379" s="1052"/>
      <c r="D379" s="229"/>
      <c r="E379" s="230"/>
      <c r="F379" s="516">
        <f t="shared" ref="F379:T379" si="71">IF(COUNT(F350:F377)=0,"",MIN(F350:F377))</f>
        <v>-2.1</v>
      </c>
      <c r="G379" s="11">
        <f t="shared" si="71"/>
        <v>4.8</v>
      </c>
      <c r="H379" s="219">
        <f t="shared" si="71"/>
        <v>5</v>
      </c>
      <c r="I379" s="12">
        <f t="shared" si="71"/>
        <v>3.9</v>
      </c>
      <c r="J379" s="221">
        <f t="shared" si="71"/>
        <v>3.5</v>
      </c>
      <c r="K379" s="11">
        <f t="shared" si="71"/>
        <v>7.3</v>
      </c>
      <c r="L379" s="219">
        <f t="shared" si="71"/>
        <v>7.2</v>
      </c>
      <c r="M379" s="12">
        <f t="shared" si="71"/>
        <v>20.8</v>
      </c>
      <c r="N379" s="221">
        <f t="shared" si="71"/>
        <v>21</v>
      </c>
      <c r="O379" s="220">
        <f t="shared" si="71"/>
        <v>37</v>
      </c>
      <c r="P379" s="220">
        <f t="shared" si="71"/>
        <v>95.2</v>
      </c>
      <c r="Q379" s="519">
        <f t="shared" si="71"/>
        <v>15</v>
      </c>
      <c r="R379" s="520">
        <f t="shared" si="71"/>
        <v>101</v>
      </c>
      <c r="S379" s="521">
        <f t="shared" si="71"/>
        <v>0.22</v>
      </c>
      <c r="T379" s="521">
        <f t="shared" si="71"/>
        <v>2.86</v>
      </c>
      <c r="U379" s="596"/>
      <c r="V379" s="80"/>
      <c r="W379" s="749" t="s">
        <v>301</v>
      </c>
      <c r="X379" s="750"/>
      <c r="Y379" s="750"/>
      <c r="Z379" s="751"/>
    </row>
    <row r="380" spans="1:26" x14ac:dyDescent="0.2">
      <c r="A380" s="1105"/>
      <c r="B380" s="1052" t="s">
        <v>240</v>
      </c>
      <c r="C380" s="1052"/>
      <c r="D380" s="418"/>
      <c r="E380" s="231"/>
      <c r="F380" s="523">
        <f t="shared" ref="F380:T380" si="72">IF(COUNT(F350:F377)=0,"",AVERAGE(F350:F377))</f>
        <v>6.3285714285714292</v>
      </c>
      <c r="G380" s="307">
        <f t="shared" si="72"/>
        <v>8.8222222222222229</v>
      </c>
      <c r="H380" s="539">
        <f t="shared" si="72"/>
        <v>9.3785714285714299</v>
      </c>
      <c r="I380" s="540">
        <f t="shared" si="72"/>
        <v>7.3388888888888886</v>
      </c>
      <c r="J380" s="541">
        <f t="shared" si="72"/>
        <v>4.7071428571428564</v>
      </c>
      <c r="K380" s="307">
        <f t="shared" si="72"/>
        <v>7.916666666666667</v>
      </c>
      <c r="L380" s="539">
        <f t="shared" si="72"/>
        <v>7.8892857142857142</v>
      </c>
      <c r="M380" s="540">
        <f t="shared" si="72"/>
        <v>37.422222222222224</v>
      </c>
      <c r="N380" s="541">
        <f t="shared" si="72"/>
        <v>38.611111111111114</v>
      </c>
      <c r="O380" s="542">
        <f t="shared" si="72"/>
        <v>88.144444444444446</v>
      </c>
      <c r="P380" s="542">
        <f t="shared" si="72"/>
        <v>127</v>
      </c>
      <c r="Q380" s="519">
        <f t="shared" si="72"/>
        <v>30.572222222222226</v>
      </c>
      <c r="R380" s="524">
        <f t="shared" si="72"/>
        <v>238.61111111111111</v>
      </c>
      <c r="S380" s="521">
        <f t="shared" si="72"/>
        <v>0.32722222222222214</v>
      </c>
      <c r="T380" s="521">
        <f t="shared" si="72"/>
        <v>3.6124999999999998</v>
      </c>
      <c r="U380" s="597"/>
      <c r="V380" s="80"/>
      <c r="W380" s="1115" t="s">
        <v>439</v>
      </c>
      <c r="X380" s="1116"/>
      <c r="Y380" s="1116"/>
      <c r="Z380" s="1117"/>
    </row>
    <row r="381" spans="1:26" x14ac:dyDescent="0.2">
      <c r="A381" s="1106"/>
      <c r="B381" s="1053" t="s">
        <v>241</v>
      </c>
      <c r="C381" s="1053"/>
      <c r="D381" s="396"/>
      <c r="E381" s="526">
        <f>SUM(E350:E377)</f>
        <v>83.5</v>
      </c>
      <c r="F381" s="232"/>
      <c r="G381" s="232"/>
      <c r="H381" s="390"/>
      <c r="I381" s="232"/>
      <c r="J381" s="390"/>
      <c r="K381" s="529"/>
      <c r="L381" s="598"/>
      <c r="M381" s="553"/>
      <c r="N381" s="554"/>
      <c r="O381" s="532"/>
      <c r="P381" s="555"/>
      <c r="Q381" s="599"/>
      <c r="R381" s="234"/>
      <c r="S381" s="235"/>
      <c r="T381" s="235"/>
      <c r="U381" s="762">
        <f>SUM(U350:U377)</f>
        <v>47426</v>
      </c>
      <c r="V381" s="80"/>
      <c r="W381" s="1118"/>
      <c r="X381" s="1119"/>
      <c r="Y381" s="1119"/>
      <c r="Z381" s="1120"/>
    </row>
    <row r="382" spans="1:26" ht="13.5" customHeight="1" x14ac:dyDescent="0.2">
      <c r="A382" s="1104" t="s">
        <v>250</v>
      </c>
      <c r="B382" s="329">
        <f>南八幡!B382</f>
        <v>46082</v>
      </c>
      <c r="C382" s="433" t="str">
        <f>IF(B382="","",IF(WEEKDAY(B382)=1,"(日)",IF(WEEKDAY(B382)=2,"(月)",IF(WEEKDAY(B382)=3,"(火)",IF(WEEKDAY(B382)=4,"(水)",IF(WEEKDAY(B382)=5,"(木)",IF(WEEKDAY(B382)=6,"(金)","(土)")))))))</f>
        <v>(日)</v>
      </c>
      <c r="D382" s="492" t="s">
        <v>405</v>
      </c>
      <c r="E382" s="493">
        <v>0</v>
      </c>
      <c r="F382" s="494">
        <v>10.5</v>
      </c>
      <c r="G382" s="10"/>
      <c r="H382" s="218">
        <v>14.1</v>
      </c>
      <c r="I382" s="495"/>
      <c r="J382" s="496">
        <v>4.8</v>
      </c>
      <c r="K382" s="10"/>
      <c r="L382" s="218">
        <v>7.9</v>
      </c>
      <c r="M382" s="495"/>
      <c r="N382" s="496"/>
      <c r="O382" s="497"/>
      <c r="P382" s="497"/>
      <c r="Q382" s="547"/>
      <c r="R382" s="501"/>
      <c r="S382" s="559"/>
      <c r="T382" s="499"/>
      <c r="U382" s="501">
        <v>1078</v>
      </c>
      <c r="V382" s="80"/>
      <c r="W382" s="340" t="s">
        <v>284</v>
      </c>
      <c r="X382" s="356"/>
      <c r="Y382" s="342">
        <v>46086</v>
      </c>
      <c r="Z382" s="351"/>
    </row>
    <row r="383" spans="1:26" x14ac:dyDescent="0.2">
      <c r="A383" s="1105"/>
      <c r="B383" s="391">
        <f>南八幡!B383</f>
        <v>46083</v>
      </c>
      <c r="C383" s="434" t="str">
        <f t="shared" ref="C383:C412" si="73">IF(B383="","",IF(WEEKDAY(B383)=1,"(日)",IF(WEEKDAY(B383)=2,"(月)",IF(WEEKDAY(B383)=3,"(火)",IF(WEEKDAY(B383)=4,"(水)",IF(WEEKDAY(B383)=5,"(木)",IF(WEEKDAY(B383)=6,"(金)","(土)")))))))</f>
        <v>(月)</v>
      </c>
      <c r="D383" s="502" t="s">
        <v>406</v>
      </c>
      <c r="E383" s="503">
        <v>0</v>
      </c>
      <c r="F383" s="504">
        <v>10.8</v>
      </c>
      <c r="G383" s="11">
        <v>12.8</v>
      </c>
      <c r="H383" s="219">
        <v>12.9</v>
      </c>
      <c r="I383" s="12">
        <v>5.5</v>
      </c>
      <c r="J383" s="221">
        <v>4.4000000000000004</v>
      </c>
      <c r="K383" s="11">
        <v>7.6</v>
      </c>
      <c r="L383" s="219">
        <v>7.8</v>
      </c>
      <c r="M383" s="12">
        <v>42.1</v>
      </c>
      <c r="N383" s="221">
        <v>41.2</v>
      </c>
      <c r="O383" s="220">
        <v>93.1</v>
      </c>
      <c r="P383" s="220">
        <v>133.9</v>
      </c>
      <c r="Q383" s="561">
        <v>38.6</v>
      </c>
      <c r="R383" s="507">
        <v>322</v>
      </c>
      <c r="S383" s="562">
        <v>0.38</v>
      </c>
      <c r="T383" s="505"/>
      <c r="U383" s="507">
        <v>1092</v>
      </c>
      <c r="V383" s="80"/>
      <c r="W383" s="345" t="s">
        <v>2</v>
      </c>
      <c r="X383" s="346" t="s">
        <v>303</v>
      </c>
      <c r="Y383" s="372">
        <v>9.1</v>
      </c>
      <c r="Z383" s="350"/>
    </row>
    <row r="384" spans="1:26" x14ac:dyDescent="0.2">
      <c r="A384" s="1105"/>
      <c r="B384" s="391">
        <f>南八幡!B384</f>
        <v>46084</v>
      </c>
      <c r="C384" s="434" t="str">
        <f t="shared" si="73"/>
        <v>(火)</v>
      </c>
      <c r="D384" s="502" t="s">
        <v>404</v>
      </c>
      <c r="E384" s="503">
        <v>15</v>
      </c>
      <c r="F384" s="504">
        <v>8.3000000000000007</v>
      </c>
      <c r="G384" s="11">
        <v>12</v>
      </c>
      <c r="H384" s="219">
        <v>12.1</v>
      </c>
      <c r="I384" s="12">
        <v>6.3</v>
      </c>
      <c r="J384" s="221">
        <v>4.4000000000000004</v>
      </c>
      <c r="K384" s="11">
        <v>7.8</v>
      </c>
      <c r="L384" s="219">
        <v>7.8</v>
      </c>
      <c r="M384" s="12">
        <v>41.4</v>
      </c>
      <c r="N384" s="221">
        <v>40.700000000000003</v>
      </c>
      <c r="O384" s="220">
        <v>96.9</v>
      </c>
      <c r="P384" s="220">
        <v>134.5</v>
      </c>
      <c r="Q384" s="561">
        <v>40.200000000000003</v>
      </c>
      <c r="R384" s="507">
        <v>303</v>
      </c>
      <c r="S384" s="562">
        <v>0.39</v>
      </c>
      <c r="T384" s="505"/>
      <c r="U384" s="507">
        <v>1069</v>
      </c>
      <c r="V384" s="80"/>
      <c r="W384" s="4" t="s">
        <v>19</v>
      </c>
      <c r="X384" s="5" t="s">
        <v>20</v>
      </c>
      <c r="Y384" s="352" t="s">
        <v>21</v>
      </c>
      <c r="Z384" s="5" t="s">
        <v>22</v>
      </c>
    </row>
    <row r="385" spans="1:26" x14ac:dyDescent="0.2">
      <c r="A385" s="1105"/>
      <c r="B385" s="391">
        <f>南八幡!B385</f>
        <v>46085</v>
      </c>
      <c r="C385" s="434" t="str">
        <f t="shared" si="73"/>
        <v>(水)</v>
      </c>
      <c r="D385" s="502" t="s">
        <v>406</v>
      </c>
      <c r="E385" s="503">
        <v>37.5</v>
      </c>
      <c r="F385" s="504">
        <v>5.9</v>
      </c>
      <c r="G385" s="11">
        <v>8.1</v>
      </c>
      <c r="H385" s="219">
        <v>8.6999999999999993</v>
      </c>
      <c r="I385" s="12">
        <v>39</v>
      </c>
      <c r="J385" s="221">
        <v>11.9</v>
      </c>
      <c r="K385" s="11">
        <v>7.5</v>
      </c>
      <c r="L385" s="219">
        <v>7.5</v>
      </c>
      <c r="M385" s="12">
        <v>15</v>
      </c>
      <c r="N385" s="221">
        <v>20.8</v>
      </c>
      <c r="O385" s="220">
        <v>44.5</v>
      </c>
      <c r="P385" s="220">
        <v>66.2</v>
      </c>
      <c r="Q385" s="561">
        <v>19.399999999999999</v>
      </c>
      <c r="R385" s="507">
        <v>161</v>
      </c>
      <c r="S385" s="562">
        <v>0.41</v>
      </c>
      <c r="T385" s="505"/>
      <c r="U385" s="507">
        <v>5185</v>
      </c>
      <c r="V385" s="80"/>
      <c r="W385" s="2" t="s">
        <v>182</v>
      </c>
      <c r="X385" s="398" t="s">
        <v>11</v>
      </c>
      <c r="Y385" s="353">
        <v>8.8000000000000007</v>
      </c>
      <c r="Z385" s="218">
        <v>8.9</v>
      </c>
    </row>
    <row r="386" spans="1:26" x14ac:dyDescent="0.2">
      <c r="A386" s="1105"/>
      <c r="B386" s="391">
        <f>南八幡!B386</f>
        <v>46086</v>
      </c>
      <c r="C386" s="434" t="str">
        <f t="shared" si="73"/>
        <v>(木)</v>
      </c>
      <c r="D386" s="502" t="s">
        <v>405</v>
      </c>
      <c r="E386" s="503">
        <v>0</v>
      </c>
      <c r="F386" s="504">
        <v>9.1</v>
      </c>
      <c r="G386" s="11">
        <v>8.8000000000000007</v>
      </c>
      <c r="H386" s="219">
        <v>8.9</v>
      </c>
      <c r="I386" s="12">
        <v>14.5</v>
      </c>
      <c r="J386" s="221">
        <v>3.6</v>
      </c>
      <c r="K386" s="11">
        <v>7.5</v>
      </c>
      <c r="L386" s="219">
        <v>7.4</v>
      </c>
      <c r="M386" s="12">
        <v>24.6</v>
      </c>
      <c r="N386" s="221">
        <v>25.8</v>
      </c>
      <c r="O386" s="220">
        <v>46.3</v>
      </c>
      <c r="P386" s="220">
        <v>78.2</v>
      </c>
      <c r="Q386" s="561">
        <v>17.600000000000001</v>
      </c>
      <c r="R386" s="507">
        <v>186</v>
      </c>
      <c r="S386" s="562">
        <v>0.24</v>
      </c>
      <c r="T386" s="505">
        <v>2.2599999999999998</v>
      </c>
      <c r="U386" s="507">
        <v>3372</v>
      </c>
      <c r="V386" s="80"/>
      <c r="W386" s="3" t="s">
        <v>183</v>
      </c>
      <c r="X386" s="921" t="s">
        <v>184</v>
      </c>
      <c r="Y386" s="354">
        <v>14.5</v>
      </c>
      <c r="Z386" s="219">
        <v>3.6</v>
      </c>
    </row>
    <row r="387" spans="1:26" x14ac:dyDescent="0.2">
      <c r="A387" s="1105"/>
      <c r="B387" s="391">
        <f>南八幡!B387</f>
        <v>46087</v>
      </c>
      <c r="C387" s="434" t="str">
        <f t="shared" si="73"/>
        <v>(金)</v>
      </c>
      <c r="D387" s="502" t="s">
        <v>406</v>
      </c>
      <c r="E387" s="503">
        <v>0</v>
      </c>
      <c r="F387" s="504">
        <v>7.9</v>
      </c>
      <c r="G387" s="11">
        <v>11</v>
      </c>
      <c r="H387" s="219">
        <v>10.9</v>
      </c>
      <c r="I387" s="12">
        <v>6.4</v>
      </c>
      <c r="J387" s="221">
        <v>6.1</v>
      </c>
      <c r="K387" s="11">
        <v>7.6</v>
      </c>
      <c r="L387" s="219">
        <v>7.8</v>
      </c>
      <c r="M387" s="12">
        <v>37.5</v>
      </c>
      <c r="N387" s="221">
        <v>35.700000000000003</v>
      </c>
      <c r="O387" s="220">
        <v>80.5</v>
      </c>
      <c r="P387" s="220">
        <v>115.5</v>
      </c>
      <c r="Q387" s="561">
        <v>21.8</v>
      </c>
      <c r="R387" s="507">
        <v>198</v>
      </c>
      <c r="S387" s="562">
        <v>0.57999999999999996</v>
      </c>
      <c r="T387" s="505"/>
      <c r="U387" s="507">
        <v>1431</v>
      </c>
      <c r="V387" s="80"/>
      <c r="W387" s="3" t="s">
        <v>12</v>
      </c>
      <c r="X387" s="921"/>
      <c r="Y387" s="354">
        <v>7.5</v>
      </c>
      <c r="Z387" s="219">
        <v>7.4</v>
      </c>
    </row>
    <row r="388" spans="1:26" x14ac:dyDescent="0.2">
      <c r="A388" s="1105"/>
      <c r="B388" s="391">
        <f>南八幡!B388</f>
        <v>46088</v>
      </c>
      <c r="C388" s="434" t="str">
        <f t="shared" si="73"/>
        <v>(土)</v>
      </c>
      <c r="D388" s="502" t="s">
        <v>405</v>
      </c>
      <c r="E388" s="503">
        <v>3.5</v>
      </c>
      <c r="F388" s="504">
        <v>12.6</v>
      </c>
      <c r="G388" s="11"/>
      <c r="H388" s="219">
        <v>12.8</v>
      </c>
      <c r="I388" s="12"/>
      <c r="J388" s="221">
        <v>5.6</v>
      </c>
      <c r="K388" s="11"/>
      <c r="L388" s="219">
        <v>7.9</v>
      </c>
      <c r="M388" s="12"/>
      <c r="N388" s="221"/>
      <c r="O388" s="220"/>
      <c r="P388" s="220"/>
      <c r="Q388" s="561"/>
      <c r="R388" s="507"/>
      <c r="S388" s="562"/>
      <c r="T388" s="505"/>
      <c r="U388" s="507">
        <v>1119</v>
      </c>
      <c r="V388" s="80"/>
      <c r="W388" s="3" t="s">
        <v>185</v>
      </c>
      <c r="X388" s="921" t="s">
        <v>13</v>
      </c>
      <c r="Y388" s="354">
        <v>24.6</v>
      </c>
      <c r="Z388" s="219">
        <v>25.8</v>
      </c>
    </row>
    <row r="389" spans="1:26" x14ac:dyDescent="0.2">
      <c r="A389" s="1105"/>
      <c r="B389" s="391">
        <f>南八幡!B389</f>
        <v>46089</v>
      </c>
      <c r="C389" s="434" t="str">
        <f t="shared" si="73"/>
        <v>(日)</v>
      </c>
      <c r="D389" s="502" t="s">
        <v>405</v>
      </c>
      <c r="E389" s="503">
        <v>0</v>
      </c>
      <c r="F389" s="504">
        <v>7.2</v>
      </c>
      <c r="G389" s="11"/>
      <c r="H389" s="219">
        <v>12.8</v>
      </c>
      <c r="I389" s="12"/>
      <c r="J389" s="221">
        <v>5.7</v>
      </c>
      <c r="K389" s="11"/>
      <c r="L389" s="219">
        <v>8</v>
      </c>
      <c r="M389" s="12"/>
      <c r="N389" s="221"/>
      <c r="O389" s="220"/>
      <c r="P389" s="220"/>
      <c r="Q389" s="561"/>
      <c r="R389" s="507"/>
      <c r="S389" s="562"/>
      <c r="T389" s="505"/>
      <c r="U389" s="507">
        <v>1319</v>
      </c>
      <c r="V389" s="80"/>
      <c r="W389" s="3" t="s">
        <v>186</v>
      </c>
      <c r="X389" s="921" t="s">
        <v>311</v>
      </c>
      <c r="Y389" s="355">
        <v>58.9</v>
      </c>
      <c r="Z389" s="220">
        <v>46.3</v>
      </c>
    </row>
    <row r="390" spans="1:26" x14ac:dyDescent="0.2">
      <c r="A390" s="1105"/>
      <c r="B390" s="391">
        <f>南八幡!B390</f>
        <v>46090</v>
      </c>
      <c r="C390" s="434" t="str">
        <f t="shared" si="73"/>
        <v>(月)</v>
      </c>
      <c r="D390" s="502" t="s">
        <v>406</v>
      </c>
      <c r="E390" s="503">
        <v>0</v>
      </c>
      <c r="F390" s="504">
        <v>6.4</v>
      </c>
      <c r="G390" s="11">
        <v>10.4</v>
      </c>
      <c r="H390" s="219">
        <v>10.5</v>
      </c>
      <c r="I390" s="12">
        <v>4.2</v>
      </c>
      <c r="J390" s="221">
        <v>4.8</v>
      </c>
      <c r="K390" s="11">
        <v>7.9</v>
      </c>
      <c r="L390" s="219">
        <v>7.9</v>
      </c>
      <c r="M390" s="12">
        <v>41.8</v>
      </c>
      <c r="N390" s="221">
        <v>40.9</v>
      </c>
      <c r="O390" s="220">
        <v>90.2</v>
      </c>
      <c r="P390" s="220">
        <v>129.1</v>
      </c>
      <c r="Q390" s="561">
        <v>33.9</v>
      </c>
      <c r="R390" s="507">
        <v>242</v>
      </c>
      <c r="S390" s="562">
        <v>0.48</v>
      </c>
      <c r="T390" s="505"/>
      <c r="U390" s="507">
        <v>1454</v>
      </c>
      <c r="V390" s="80"/>
      <c r="W390" s="3" t="s">
        <v>187</v>
      </c>
      <c r="X390" s="921" t="s">
        <v>311</v>
      </c>
      <c r="Y390" s="355">
        <v>85.8</v>
      </c>
      <c r="Z390" s="220">
        <v>78.2</v>
      </c>
    </row>
    <row r="391" spans="1:26" x14ac:dyDescent="0.2">
      <c r="A391" s="1105"/>
      <c r="B391" s="391">
        <f>南八幡!B391</f>
        <v>46091</v>
      </c>
      <c r="C391" s="434" t="str">
        <f t="shared" si="73"/>
        <v>(火)</v>
      </c>
      <c r="D391" s="502" t="s">
        <v>406</v>
      </c>
      <c r="E391" s="503">
        <v>1.5</v>
      </c>
      <c r="F391" s="504">
        <v>3.5</v>
      </c>
      <c r="G391" s="11">
        <v>10.3</v>
      </c>
      <c r="H391" s="219">
        <v>10.4</v>
      </c>
      <c r="I391" s="12">
        <v>4</v>
      </c>
      <c r="J391" s="221">
        <v>4.8</v>
      </c>
      <c r="K391" s="11">
        <v>8</v>
      </c>
      <c r="L391" s="219">
        <v>8</v>
      </c>
      <c r="M391" s="12">
        <v>42.8</v>
      </c>
      <c r="N391" s="221">
        <v>43.6</v>
      </c>
      <c r="O391" s="220">
        <v>98.2</v>
      </c>
      <c r="P391" s="220">
        <v>136.9</v>
      </c>
      <c r="Q391" s="561">
        <v>36</v>
      </c>
      <c r="R391" s="507">
        <v>255</v>
      </c>
      <c r="S391" s="562">
        <v>0.49</v>
      </c>
      <c r="T391" s="505"/>
      <c r="U391" s="507">
        <v>1798</v>
      </c>
      <c r="V391" s="80"/>
      <c r="W391" s="3" t="s">
        <v>188</v>
      </c>
      <c r="X391" s="921" t="s">
        <v>311</v>
      </c>
      <c r="Y391" s="355">
        <v>58</v>
      </c>
      <c r="Z391" s="220">
        <v>54.6</v>
      </c>
    </row>
    <row r="392" spans="1:26" x14ac:dyDescent="0.2">
      <c r="A392" s="1105"/>
      <c r="B392" s="391">
        <f>南八幡!B392</f>
        <v>46092</v>
      </c>
      <c r="C392" s="434" t="str">
        <f t="shared" si="73"/>
        <v>(水)</v>
      </c>
      <c r="D392" s="502" t="s">
        <v>405</v>
      </c>
      <c r="E392" s="503">
        <v>0</v>
      </c>
      <c r="F392" s="504">
        <v>5.2</v>
      </c>
      <c r="G392" s="11">
        <v>11.5</v>
      </c>
      <c r="H392" s="219">
        <v>10.4</v>
      </c>
      <c r="I392" s="12">
        <v>4.5999999999999996</v>
      </c>
      <c r="J392" s="221">
        <v>3.5</v>
      </c>
      <c r="K392" s="11">
        <v>8.1</v>
      </c>
      <c r="L392" s="219">
        <v>8.1</v>
      </c>
      <c r="M392" s="12">
        <v>44</v>
      </c>
      <c r="N392" s="221">
        <v>42.4</v>
      </c>
      <c r="O392" s="220">
        <v>94.5</v>
      </c>
      <c r="P392" s="220">
        <v>138.1</v>
      </c>
      <c r="Q392" s="561">
        <v>38.9</v>
      </c>
      <c r="R392" s="507">
        <v>253</v>
      </c>
      <c r="S392" s="562">
        <v>0.44</v>
      </c>
      <c r="T392" s="505"/>
      <c r="U392" s="507">
        <v>2068</v>
      </c>
      <c r="V392" s="80"/>
      <c r="W392" s="3" t="s">
        <v>189</v>
      </c>
      <c r="X392" s="921" t="s">
        <v>311</v>
      </c>
      <c r="Y392" s="355">
        <v>27.8</v>
      </c>
      <c r="Z392" s="220">
        <v>23.6</v>
      </c>
    </row>
    <row r="393" spans="1:26" x14ac:dyDescent="0.2">
      <c r="A393" s="1105"/>
      <c r="B393" s="391">
        <f>南八幡!B393</f>
        <v>46093</v>
      </c>
      <c r="C393" s="434" t="str">
        <f t="shared" si="73"/>
        <v>(木)</v>
      </c>
      <c r="D393" s="502" t="s">
        <v>405</v>
      </c>
      <c r="E393" s="503">
        <v>0</v>
      </c>
      <c r="F393" s="504">
        <v>6.4</v>
      </c>
      <c r="G393" s="11">
        <v>9.9</v>
      </c>
      <c r="H393" s="219">
        <v>9.8000000000000007</v>
      </c>
      <c r="I393" s="12">
        <v>5</v>
      </c>
      <c r="J393" s="221">
        <v>4.3</v>
      </c>
      <c r="K393" s="11">
        <v>8.1</v>
      </c>
      <c r="L393" s="219">
        <v>8.1</v>
      </c>
      <c r="M393" s="12">
        <v>43.6</v>
      </c>
      <c r="N393" s="221">
        <v>43.3</v>
      </c>
      <c r="O393" s="220">
        <v>97</v>
      </c>
      <c r="P393" s="220">
        <v>135.69999999999999</v>
      </c>
      <c r="Q393" s="561">
        <v>40.5</v>
      </c>
      <c r="R393" s="507">
        <v>293</v>
      </c>
      <c r="S393" s="562">
        <v>0.4</v>
      </c>
      <c r="T393" s="505">
        <v>4.04</v>
      </c>
      <c r="U393" s="507">
        <v>2325</v>
      </c>
      <c r="V393" s="80"/>
      <c r="W393" s="3" t="s">
        <v>190</v>
      </c>
      <c r="X393" s="921" t="s">
        <v>311</v>
      </c>
      <c r="Y393" s="137">
        <v>12.9</v>
      </c>
      <c r="Z393" s="221">
        <v>17.600000000000001</v>
      </c>
    </row>
    <row r="394" spans="1:26" x14ac:dyDescent="0.2">
      <c r="A394" s="1105"/>
      <c r="B394" s="391">
        <f>南八幡!B394</f>
        <v>46094</v>
      </c>
      <c r="C394" s="434" t="str">
        <f t="shared" si="73"/>
        <v>(金)</v>
      </c>
      <c r="D394" s="502" t="s">
        <v>406</v>
      </c>
      <c r="E394" s="503">
        <v>0</v>
      </c>
      <c r="F394" s="504">
        <v>6.3</v>
      </c>
      <c r="G394" s="11">
        <v>10.9</v>
      </c>
      <c r="H394" s="219">
        <v>10.8</v>
      </c>
      <c r="I394" s="12">
        <v>5.0999999999999996</v>
      </c>
      <c r="J394" s="221">
        <v>4</v>
      </c>
      <c r="K394" s="11">
        <v>8.3000000000000007</v>
      </c>
      <c r="L394" s="219">
        <v>8.1999999999999993</v>
      </c>
      <c r="M394" s="12">
        <v>43.4</v>
      </c>
      <c r="N394" s="221">
        <v>43.6</v>
      </c>
      <c r="O394" s="220">
        <v>96.8</v>
      </c>
      <c r="P394" s="220">
        <v>136.9</v>
      </c>
      <c r="Q394" s="561">
        <v>40.5</v>
      </c>
      <c r="R394" s="507">
        <v>285</v>
      </c>
      <c r="S394" s="562">
        <v>0.32</v>
      </c>
      <c r="T394" s="505"/>
      <c r="U394" s="507">
        <v>2365</v>
      </c>
      <c r="V394" s="80"/>
      <c r="W394" s="3" t="s">
        <v>191</v>
      </c>
      <c r="X394" s="921" t="s">
        <v>311</v>
      </c>
      <c r="Y394" s="139">
        <v>194</v>
      </c>
      <c r="Z394" s="222">
        <v>186</v>
      </c>
    </row>
    <row r="395" spans="1:26" x14ac:dyDescent="0.2">
      <c r="A395" s="1105"/>
      <c r="B395" s="391">
        <f>南八幡!B395</f>
        <v>46095</v>
      </c>
      <c r="C395" s="434" t="str">
        <f t="shared" si="73"/>
        <v>(土)</v>
      </c>
      <c r="D395" s="502" t="s">
        <v>405</v>
      </c>
      <c r="E395" s="503">
        <v>0</v>
      </c>
      <c r="F395" s="504">
        <v>9.8000000000000007</v>
      </c>
      <c r="G395" s="11"/>
      <c r="H395" s="219">
        <v>11.1</v>
      </c>
      <c r="I395" s="12"/>
      <c r="J395" s="221">
        <v>4.3</v>
      </c>
      <c r="K395" s="11"/>
      <c r="L395" s="219">
        <v>8</v>
      </c>
      <c r="M395" s="12"/>
      <c r="N395" s="221"/>
      <c r="O395" s="220"/>
      <c r="P395" s="220" t="s">
        <v>489</v>
      </c>
      <c r="Q395" s="561" t="s">
        <v>489</v>
      </c>
      <c r="R395" s="507" t="s">
        <v>489</v>
      </c>
      <c r="S395" s="562" t="s">
        <v>489</v>
      </c>
      <c r="T395" s="505"/>
      <c r="U395" s="507">
        <v>1360</v>
      </c>
      <c r="V395" s="80"/>
      <c r="W395" s="3" t="s">
        <v>192</v>
      </c>
      <c r="X395" s="921" t="s">
        <v>311</v>
      </c>
      <c r="Y395" s="138">
        <v>0.81</v>
      </c>
      <c r="Z395" s="223">
        <v>0.24</v>
      </c>
    </row>
    <row r="396" spans="1:26" x14ac:dyDescent="0.2">
      <c r="A396" s="1105"/>
      <c r="B396" s="391">
        <f>南八幡!B396</f>
        <v>46096</v>
      </c>
      <c r="C396" s="434" t="str">
        <f t="shared" si="73"/>
        <v>(日)</v>
      </c>
      <c r="D396" s="502" t="s">
        <v>405</v>
      </c>
      <c r="E396" s="503">
        <v>0</v>
      </c>
      <c r="F396" s="504">
        <v>10.4</v>
      </c>
      <c r="G396" s="11"/>
      <c r="H396" s="219">
        <v>12.7</v>
      </c>
      <c r="I396" s="12"/>
      <c r="J396" s="221">
        <v>4.0999999999999996</v>
      </c>
      <c r="K396" s="11"/>
      <c r="L396" s="219">
        <v>8</v>
      </c>
      <c r="M396" s="12"/>
      <c r="N396" s="221"/>
      <c r="O396" s="220"/>
      <c r="P396" s="220"/>
      <c r="Q396" s="561" t="s">
        <v>489</v>
      </c>
      <c r="R396" s="507"/>
      <c r="S396" s="562" t="s">
        <v>489</v>
      </c>
      <c r="T396" s="505"/>
      <c r="U396" s="507">
        <v>1553</v>
      </c>
      <c r="V396" s="80"/>
      <c r="W396" s="3" t="s">
        <v>14</v>
      </c>
      <c r="X396" s="921" t="s">
        <v>311</v>
      </c>
      <c r="Y396" s="136">
        <v>4.5</v>
      </c>
      <c r="Z396" s="224">
        <v>3.2</v>
      </c>
    </row>
    <row r="397" spans="1:26" x14ac:dyDescent="0.2">
      <c r="A397" s="1105"/>
      <c r="B397" s="391">
        <f>南八幡!B397</f>
        <v>46097</v>
      </c>
      <c r="C397" s="434" t="str">
        <f t="shared" si="73"/>
        <v>(月)</v>
      </c>
      <c r="D397" s="502" t="s">
        <v>406</v>
      </c>
      <c r="E397" s="503">
        <v>0</v>
      </c>
      <c r="F397" s="504">
        <v>8.1</v>
      </c>
      <c r="G397" s="11">
        <v>12</v>
      </c>
      <c r="H397" s="219">
        <v>12</v>
      </c>
      <c r="I397" s="12">
        <v>4.4000000000000004</v>
      </c>
      <c r="J397" s="221">
        <v>4</v>
      </c>
      <c r="K397" s="11">
        <v>8</v>
      </c>
      <c r="L397" s="219">
        <v>8</v>
      </c>
      <c r="M397" s="12">
        <v>42.3</v>
      </c>
      <c r="N397" s="221">
        <v>42.6</v>
      </c>
      <c r="O397" s="220">
        <v>97</v>
      </c>
      <c r="P397" s="220">
        <v>135.1</v>
      </c>
      <c r="Q397" s="561">
        <v>40.9</v>
      </c>
      <c r="R397" s="507">
        <v>300</v>
      </c>
      <c r="S397" s="562">
        <v>0.35</v>
      </c>
      <c r="T397" s="505"/>
      <c r="U397" s="507">
        <v>2039</v>
      </c>
      <c r="V397" s="80"/>
      <c r="W397" s="3" t="s">
        <v>15</v>
      </c>
      <c r="X397" s="921" t="s">
        <v>311</v>
      </c>
      <c r="Y397" s="136">
        <v>1.8</v>
      </c>
      <c r="Z397" s="224">
        <v>1.5</v>
      </c>
    </row>
    <row r="398" spans="1:26" x14ac:dyDescent="0.2">
      <c r="A398" s="1105"/>
      <c r="B398" s="391">
        <f>南八幡!B398</f>
        <v>46098</v>
      </c>
      <c r="C398" s="434" t="str">
        <f t="shared" si="73"/>
        <v>(火)</v>
      </c>
      <c r="D398" s="502" t="s">
        <v>406</v>
      </c>
      <c r="E398" s="503">
        <v>0</v>
      </c>
      <c r="F398" s="504">
        <v>8.6</v>
      </c>
      <c r="G398" s="11">
        <v>11.6</v>
      </c>
      <c r="H398" s="219">
        <v>11.7</v>
      </c>
      <c r="I398" s="12">
        <v>5.4</v>
      </c>
      <c r="J398" s="221">
        <v>4.4000000000000004</v>
      </c>
      <c r="K398" s="11">
        <v>8</v>
      </c>
      <c r="L398" s="219">
        <v>7.9</v>
      </c>
      <c r="M398" s="12">
        <v>43.2</v>
      </c>
      <c r="N398" s="221">
        <v>43.8</v>
      </c>
      <c r="O398" s="220">
        <v>99.1</v>
      </c>
      <c r="P398" s="220">
        <v>136.5</v>
      </c>
      <c r="Q398" s="561">
        <v>43.4</v>
      </c>
      <c r="R398" s="507">
        <v>296</v>
      </c>
      <c r="S398" s="562">
        <v>0.32</v>
      </c>
      <c r="T398" s="505"/>
      <c r="U398" s="507">
        <v>1932</v>
      </c>
      <c r="V398" s="80"/>
      <c r="W398" s="3" t="s">
        <v>193</v>
      </c>
      <c r="X398" s="921" t="s">
        <v>311</v>
      </c>
      <c r="Y398" s="136">
        <v>10.4</v>
      </c>
      <c r="Z398" s="224">
        <v>10.7</v>
      </c>
    </row>
    <row r="399" spans="1:26" x14ac:dyDescent="0.2">
      <c r="A399" s="1105"/>
      <c r="B399" s="391">
        <f>南八幡!B399</f>
        <v>46099</v>
      </c>
      <c r="C399" s="434" t="str">
        <f t="shared" si="73"/>
        <v>(水)</v>
      </c>
      <c r="D399" s="502" t="s">
        <v>405</v>
      </c>
      <c r="E399" s="503">
        <v>0</v>
      </c>
      <c r="F399" s="504">
        <v>13.5</v>
      </c>
      <c r="G399" s="11">
        <v>12</v>
      </c>
      <c r="H399" s="219">
        <v>11.8</v>
      </c>
      <c r="I399" s="12">
        <v>4.4000000000000004</v>
      </c>
      <c r="J399" s="221">
        <v>3.8</v>
      </c>
      <c r="K399" s="11">
        <v>8.1</v>
      </c>
      <c r="L399" s="219">
        <v>8</v>
      </c>
      <c r="M399" s="12">
        <v>43.1</v>
      </c>
      <c r="N399" s="221">
        <v>41.7</v>
      </c>
      <c r="O399" s="220">
        <v>98.5</v>
      </c>
      <c r="P399" s="220">
        <v>137.5</v>
      </c>
      <c r="Q399" s="561">
        <v>42.1</v>
      </c>
      <c r="R399" s="507">
        <v>321</v>
      </c>
      <c r="S399" s="562">
        <v>0.28999999999999998</v>
      </c>
      <c r="T399" s="505"/>
      <c r="U399" s="507">
        <v>1927</v>
      </c>
      <c r="V399" s="80"/>
      <c r="W399" s="3" t="s">
        <v>194</v>
      </c>
      <c r="X399" s="921" t="s">
        <v>311</v>
      </c>
      <c r="Y399" s="301">
        <v>0</v>
      </c>
      <c r="Z399" s="302">
        <v>0</v>
      </c>
    </row>
    <row r="400" spans="1:26" x14ac:dyDescent="0.2">
      <c r="A400" s="1105"/>
      <c r="B400" s="391">
        <f>南八幡!B400</f>
        <v>46100</v>
      </c>
      <c r="C400" s="434" t="str">
        <f t="shared" si="73"/>
        <v>(木)</v>
      </c>
      <c r="D400" s="502" t="s">
        <v>404</v>
      </c>
      <c r="E400" s="503">
        <v>6</v>
      </c>
      <c r="F400" s="504">
        <v>11.2</v>
      </c>
      <c r="G400" s="11">
        <v>12.9</v>
      </c>
      <c r="H400" s="219">
        <v>12.7</v>
      </c>
      <c r="I400" s="12">
        <v>4.2</v>
      </c>
      <c r="J400" s="221">
        <v>4.4000000000000004</v>
      </c>
      <c r="K400" s="11">
        <v>8</v>
      </c>
      <c r="L400" s="219">
        <v>8</v>
      </c>
      <c r="M400" s="12">
        <v>44.4</v>
      </c>
      <c r="N400" s="221">
        <v>42.4</v>
      </c>
      <c r="O400" s="220">
        <v>99.2</v>
      </c>
      <c r="P400" s="220">
        <v>137.5</v>
      </c>
      <c r="Q400" s="561">
        <v>41.1</v>
      </c>
      <c r="R400" s="507">
        <v>321</v>
      </c>
      <c r="S400" s="562">
        <v>0.3</v>
      </c>
      <c r="T400" s="505">
        <v>4</v>
      </c>
      <c r="U400" s="507">
        <v>1773</v>
      </c>
      <c r="V400" s="80"/>
      <c r="W400" s="3" t="s">
        <v>278</v>
      </c>
      <c r="X400" s="921" t="s">
        <v>311</v>
      </c>
      <c r="Y400" s="138">
        <v>2.21</v>
      </c>
      <c r="Z400" s="225">
        <v>2.0499999999999998</v>
      </c>
    </row>
    <row r="401" spans="1:26" x14ac:dyDescent="0.2">
      <c r="A401" s="1105"/>
      <c r="B401" s="391">
        <f>南八幡!B401</f>
        <v>46101</v>
      </c>
      <c r="C401" s="434" t="str">
        <f t="shared" si="73"/>
        <v>(金)</v>
      </c>
      <c r="D401" s="502" t="s">
        <v>406</v>
      </c>
      <c r="E401" s="503">
        <v>1</v>
      </c>
      <c r="F401" s="504">
        <v>9.3000000000000007</v>
      </c>
      <c r="G401" s="11"/>
      <c r="H401" s="219">
        <v>14.2</v>
      </c>
      <c r="I401" s="12"/>
      <c r="J401" s="221">
        <v>5</v>
      </c>
      <c r="K401" s="11"/>
      <c r="L401" s="219">
        <v>7.9</v>
      </c>
      <c r="M401" s="12"/>
      <c r="N401" s="221"/>
      <c r="O401" s="220"/>
      <c r="P401" s="220"/>
      <c r="Q401" s="561" t="s">
        <v>489</v>
      </c>
      <c r="R401" s="507"/>
      <c r="S401" s="562" t="s">
        <v>489</v>
      </c>
      <c r="T401" s="505"/>
      <c r="U401" s="507">
        <v>1138</v>
      </c>
      <c r="V401" s="80"/>
      <c r="W401" s="3" t="s">
        <v>195</v>
      </c>
      <c r="X401" s="921" t="s">
        <v>311</v>
      </c>
      <c r="Y401" s="138">
        <v>2.54</v>
      </c>
      <c r="Z401" s="225">
        <v>2.2599999999999998</v>
      </c>
    </row>
    <row r="402" spans="1:26" x14ac:dyDescent="0.2">
      <c r="A402" s="1105"/>
      <c r="B402" s="391">
        <f>南八幡!B402</f>
        <v>46102</v>
      </c>
      <c r="C402" s="434" t="str">
        <f t="shared" si="73"/>
        <v>(土)</v>
      </c>
      <c r="D402" s="502" t="s">
        <v>405</v>
      </c>
      <c r="E402" s="503">
        <v>0</v>
      </c>
      <c r="F402" s="504">
        <v>8.5</v>
      </c>
      <c r="G402" s="11"/>
      <c r="H402" s="219">
        <v>13.3</v>
      </c>
      <c r="I402" s="12"/>
      <c r="J402" s="221">
        <v>4.5999999999999996</v>
      </c>
      <c r="K402" s="11"/>
      <c r="L402" s="219">
        <v>7.9</v>
      </c>
      <c r="M402" s="12"/>
      <c r="N402" s="221"/>
      <c r="O402" s="220"/>
      <c r="P402" s="220" t="s">
        <v>489</v>
      </c>
      <c r="Q402" s="561" t="s">
        <v>489</v>
      </c>
      <c r="R402" s="507" t="s">
        <v>489</v>
      </c>
      <c r="S402" s="562" t="s">
        <v>489</v>
      </c>
      <c r="T402" s="505"/>
      <c r="U402" s="507">
        <v>1221</v>
      </c>
      <c r="V402" s="80"/>
      <c r="W402" s="3" t="s">
        <v>196</v>
      </c>
      <c r="X402" s="921" t="s">
        <v>311</v>
      </c>
      <c r="Y402" s="138">
        <v>0.16</v>
      </c>
      <c r="Z402" s="225">
        <v>0.10199999999999999</v>
      </c>
    </row>
    <row r="403" spans="1:26" x14ac:dyDescent="0.2">
      <c r="A403" s="1105"/>
      <c r="B403" s="391">
        <f>南八幡!B403</f>
        <v>46103</v>
      </c>
      <c r="C403" s="434" t="str">
        <f t="shared" si="73"/>
        <v>(日)</v>
      </c>
      <c r="D403" s="502" t="s">
        <v>405</v>
      </c>
      <c r="E403" s="503">
        <v>0</v>
      </c>
      <c r="F403" s="504">
        <v>9.6</v>
      </c>
      <c r="G403" s="11"/>
      <c r="H403" s="219">
        <v>13.8</v>
      </c>
      <c r="I403" s="12"/>
      <c r="J403" s="221">
        <v>4.4000000000000004</v>
      </c>
      <c r="K403" s="11"/>
      <c r="L403" s="219">
        <v>8</v>
      </c>
      <c r="M403" s="12"/>
      <c r="N403" s="221"/>
      <c r="O403" s="220"/>
      <c r="P403" s="220" t="s">
        <v>489</v>
      </c>
      <c r="Q403" s="561" t="s">
        <v>489</v>
      </c>
      <c r="R403" s="507" t="s">
        <v>489</v>
      </c>
      <c r="S403" s="562" t="s">
        <v>489</v>
      </c>
      <c r="T403" s="505"/>
      <c r="U403" s="507">
        <v>2058</v>
      </c>
      <c r="V403" s="80"/>
      <c r="W403" s="3" t="s">
        <v>197</v>
      </c>
      <c r="X403" s="921" t="s">
        <v>311</v>
      </c>
      <c r="Y403" s="136">
        <v>23.6</v>
      </c>
      <c r="Z403" s="224">
        <v>22.6</v>
      </c>
    </row>
    <row r="404" spans="1:26" x14ac:dyDescent="0.2">
      <c r="A404" s="1105"/>
      <c r="B404" s="391">
        <f>南八幡!B404</f>
        <v>46104</v>
      </c>
      <c r="C404" s="434" t="str">
        <f t="shared" si="73"/>
        <v>(月)</v>
      </c>
      <c r="D404" s="502" t="s">
        <v>404</v>
      </c>
      <c r="E404" s="503">
        <v>1</v>
      </c>
      <c r="F404" s="504">
        <v>10.8</v>
      </c>
      <c r="G404" s="11">
        <v>12.9</v>
      </c>
      <c r="H404" s="219">
        <v>12.9</v>
      </c>
      <c r="I404" s="12">
        <v>4</v>
      </c>
      <c r="J404" s="221">
        <v>3.2</v>
      </c>
      <c r="K404" s="11">
        <v>8</v>
      </c>
      <c r="L404" s="219">
        <v>8</v>
      </c>
      <c r="M404" s="12">
        <v>39.1</v>
      </c>
      <c r="N404" s="221">
        <v>39.4</v>
      </c>
      <c r="O404" s="220">
        <v>100.5</v>
      </c>
      <c r="P404" s="220">
        <v>135.30000000000001</v>
      </c>
      <c r="Q404" s="561">
        <v>29.6</v>
      </c>
      <c r="R404" s="507">
        <v>285</v>
      </c>
      <c r="S404" s="562">
        <v>0.33</v>
      </c>
      <c r="T404" s="505"/>
      <c r="U404" s="507">
        <v>2044</v>
      </c>
      <c r="V404" s="80"/>
      <c r="W404" s="3" t="s">
        <v>17</v>
      </c>
      <c r="X404" s="921" t="s">
        <v>311</v>
      </c>
      <c r="Y404" s="136">
        <v>25.1</v>
      </c>
      <c r="Z404" s="224">
        <v>22.9</v>
      </c>
    </row>
    <row r="405" spans="1:26" x14ac:dyDescent="0.2">
      <c r="A405" s="1105"/>
      <c r="B405" s="391">
        <f>南八幡!B405</f>
        <v>46105</v>
      </c>
      <c r="C405" s="434" t="str">
        <f t="shared" si="73"/>
        <v>(火)</v>
      </c>
      <c r="D405" s="502" t="s">
        <v>405</v>
      </c>
      <c r="E405" s="503">
        <v>0</v>
      </c>
      <c r="F405" s="504">
        <v>11.9</v>
      </c>
      <c r="G405" s="11">
        <v>12.5</v>
      </c>
      <c r="H405" s="219">
        <v>12.7</v>
      </c>
      <c r="I405" s="12">
        <v>6</v>
      </c>
      <c r="J405" s="221">
        <v>4.9000000000000004</v>
      </c>
      <c r="K405" s="11">
        <v>8.1999999999999993</v>
      </c>
      <c r="L405" s="219">
        <v>8</v>
      </c>
      <c r="M405" s="12">
        <v>38.200000000000003</v>
      </c>
      <c r="N405" s="221">
        <v>38.9</v>
      </c>
      <c r="O405" s="220">
        <v>99.8</v>
      </c>
      <c r="P405" s="220">
        <v>135.9</v>
      </c>
      <c r="Q405" s="561">
        <v>28.5</v>
      </c>
      <c r="R405" s="507">
        <v>286</v>
      </c>
      <c r="S405" s="562">
        <v>0.28999999999999998</v>
      </c>
      <c r="T405" s="505"/>
      <c r="U405" s="507">
        <v>2733</v>
      </c>
      <c r="V405" s="80"/>
      <c r="W405" s="3" t="s">
        <v>198</v>
      </c>
      <c r="X405" s="921" t="s">
        <v>184</v>
      </c>
      <c r="Y405" s="274">
        <v>19</v>
      </c>
      <c r="Z405" s="286">
        <v>12</v>
      </c>
    </row>
    <row r="406" spans="1:26" x14ac:dyDescent="0.2">
      <c r="A406" s="1105"/>
      <c r="B406" s="391">
        <f>南八幡!B406</f>
        <v>46106</v>
      </c>
      <c r="C406" s="434" t="str">
        <f t="shared" si="73"/>
        <v>(水)</v>
      </c>
      <c r="D406" s="502" t="s">
        <v>406</v>
      </c>
      <c r="E406" s="503">
        <v>7</v>
      </c>
      <c r="F406" s="504">
        <v>14.2</v>
      </c>
      <c r="G406" s="11">
        <v>13.5</v>
      </c>
      <c r="H406" s="219">
        <v>13.5</v>
      </c>
      <c r="I406" s="12">
        <v>5</v>
      </c>
      <c r="J406" s="221">
        <v>4.5</v>
      </c>
      <c r="K406" s="11">
        <v>8.1</v>
      </c>
      <c r="L406" s="219">
        <v>7.9</v>
      </c>
      <c r="M406" s="12">
        <v>40.200000000000003</v>
      </c>
      <c r="N406" s="221">
        <v>39.799999999999997</v>
      </c>
      <c r="O406" s="220">
        <v>99.9</v>
      </c>
      <c r="P406" s="220">
        <v>133.30000000000001</v>
      </c>
      <c r="Q406" s="561">
        <v>27.8</v>
      </c>
      <c r="R406" s="507">
        <v>280</v>
      </c>
      <c r="S406" s="562">
        <v>0.31</v>
      </c>
      <c r="T406" s="505"/>
      <c r="U406" s="507">
        <v>1582</v>
      </c>
      <c r="V406" s="80"/>
      <c r="W406" s="3" t="s">
        <v>199</v>
      </c>
      <c r="X406" s="921" t="s">
        <v>311</v>
      </c>
      <c r="Y406" s="274">
        <v>16</v>
      </c>
      <c r="Z406" s="286">
        <v>6</v>
      </c>
    </row>
    <row r="407" spans="1:26" x14ac:dyDescent="0.2">
      <c r="A407" s="1105"/>
      <c r="B407" s="391">
        <f>南八幡!B407</f>
        <v>46107</v>
      </c>
      <c r="C407" s="434" t="str">
        <f t="shared" si="73"/>
        <v>(木)</v>
      </c>
      <c r="D407" s="502" t="s">
        <v>404</v>
      </c>
      <c r="E407" s="503">
        <v>17</v>
      </c>
      <c r="F407" s="504">
        <v>11.6</v>
      </c>
      <c r="G407" s="11">
        <v>12.7</v>
      </c>
      <c r="H407" s="219">
        <v>12.7</v>
      </c>
      <c r="I407" s="12">
        <v>4.0999999999999996</v>
      </c>
      <c r="J407" s="221">
        <v>3.8</v>
      </c>
      <c r="K407" s="11">
        <v>7.7</v>
      </c>
      <c r="L407" s="219">
        <v>7.8</v>
      </c>
      <c r="M407" s="12">
        <v>31.4</v>
      </c>
      <c r="N407" s="221">
        <v>38</v>
      </c>
      <c r="O407" s="220">
        <v>93</v>
      </c>
      <c r="P407" s="220">
        <v>128.1</v>
      </c>
      <c r="Q407" s="561">
        <v>25.8</v>
      </c>
      <c r="R407" s="507">
        <v>261</v>
      </c>
      <c r="S407" s="562">
        <v>0.25</v>
      </c>
      <c r="T407" s="505">
        <v>3.91</v>
      </c>
      <c r="U407" s="507">
        <v>1151</v>
      </c>
      <c r="V407" s="80"/>
      <c r="W407" s="3"/>
      <c r="X407" s="287"/>
      <c r="Y407" s="288"/>
      <c r="Z407" s="287"/>
    </row>
    <row r="408" spans="1:26" x14ac:dyDescent="0.2">
      <c r="A408" s="1105"/>
      <c r="B408" s="391">
        <f>南八幡!B408</f>
        <v>46108</v>
      </c>
      <c r="C408" s="434" t="str">
        <f t="shared" si="73"/>
        <v>(金)</v>
      </c>
      <c r="D408" s="536" t="s">
        <v>406</v>
      </c>
      <c r="E408" s="537">
        <v>0</v>
      </c>
      <c r="F408" s="538">
        <v>12.9</v>
      </c>
      <c r="G408" s="307">
        <v>12.8</v>
      </c>
      <c r="H408" s="539">
        <v>12.7</v>
      </c>
      <c r="I408" s="540">
        <v>9.3000000000000007</v>
      </c>
      <c r="J408" s="541">
        <v>8.1999999999999993</v>
      </c>
      <c r="K408" s="307">
        <v>7.4</v>
      </c>
      <c r="L408" s="539">
        <v>7.5</v>
      </c>
      <c r="M408" s="540">
        <v>23.8</v>
      </c>
      <c r="N408" s="541">
        <v>24</v>
      </c>
      <c r="O408" s="542">
        <v>66</v>
      </c>
      <c r="P408" s="542">
        <v>90.6</v>
      </c>
      <c r="Q408" s="543">
        <v>15</v>
      </c>
      <c r="R408" s="544">
        <v>147</v>
      </c>
      <c r="S408" s="545">
        <v>0.42</v>
      </c>
      <c r="T408" s="770"/>
      <c r="U408" s="544">
        <v>1625</v>
      </c>
      <c r="V408" s="80"/>
      <c r="W408" s="3"/>
      <c r="X408" s="287"/>
      <c r="Y408" s="288"/>
      <c r="Z408" s="287"/>
    </row>
    <row r="409" spans="1:26" x14ac:dyDescent="0.2">
      <c r="A409" s="1105"/>
      <c r="B409" s="391">
        <f>南八幡!B409</f>
        <v>46109</v>
      </c>
      <c r="C409" s="434" t="str">
        <f t="shared" si="73"/>
        <v>(土)</v>
      </c>
      <c r="D409" s="536" t="s">
        <v>405</v>
      </c>
      <c r="E409" s="537">
        <v>3.5</v>
      </c>
      <c r="F409" s="538">
        <v>12.9</v>
      </c>
      <c r="G409" s="307"/>
      <c r="H409" s="539">
        <v>15.7</v>
      </c>
      <c r="I409" s="540"/>
      <c r="J409" s="541">
        <v>4.9000000000000004</v>
      </c>
      <c r="K409" s="307"/>
      <c r="L409" s="539">
        <v>7.7</v>
      </c>
      <c r="M409" s="540"/>
      <c r="N409" s="541"/>
      <c r="O409" s="542"/>
      <c r="P409" s="542" t="s">
        <v>489</v>
      </c>
      <c r="Q409" s="543" t="s">
        <v>490</v>
      </c>
      <c r="R409" s="544" t="s">
        <v>489</v>
      </c>
      <c r="S409" s="545" t="s">
        <v>489</v>
      </c>
      <c r="T409" s="770"/>
      <c r="U409" s="544">
        <v>1139</v>
      </c>
      <c r="V409" s="80"/>
      <c r="W409" s="289"/>
      <c r="X409" s="290"/>
      <c r="Y409" s="291"/>
      <c r="Z409" s="290"/>
    </row>
    <row r="410" spans="1:26" x14ac:dyDescent="0.2">
      <c r="A410" s="1105"/>
      <c r="B410" s="391">
        <f>南八幡!B410</f>
        <v>46110</v>
      </c>
      <c r="C410" s="434" t="str">
        <f t="shared" si="73"/>
        <v>(日)</v>
      </c>
      <c r="D410" s="536" t="s">
        <v>405</v>
      </c>
      <c r="E410" s="537">
        <v>0</v>
      </c>
      <c r="F410" s="538">
        <v>15.4</v>
      </c>
      <c r="G410" s="307"/>
      <c r="H410" s="539">
        <v>16.899999999999999</v>
      </c>
      <c r="I410" s="540"/>
      <c r="J410" s="541">
        <v>4.2</v>
      </c>
      <c r="K410" s="307"/>
      <c r="L410" s="539">
        <v>7.8</v>
      </c>
      <c r="M410" s="540"/>
      <c r="N410" s="541"/>
      <c r="O410" s="542"/>
      <c r="P410" s="542" t="s">
        <v>489</v>
      </c>
      <c r="Q410" s="543"/>
      <c r="R410" s="544" t="s">
        <v>489</v>
      </c>
      <c r="S410" s="545"/>
      <c r="T410" s="770"/>
      <c r="U410" s="544">
        <v>1130</v>
      </c>
      <c r="V410" s="80"/>
      <c r="W410" s="9" t="s">
        <v>23</v>
      </c>
      <c r="X410" s="1" t="s">
        <v>24</v>
      </c>
      <c r="Y410" s="1" t="s">
        <v>24</v>
      </c>
      <c r="Z410" s="335" t="s">
        <v>24</v>
      </c>
    </row>
    <row r="411" spans="1:26" x14ac:dyDescent="0.2">
      <c r="A411" s="1105"/>
      <c r="B411" s="391">
        <f>南八幡!B411</f>
        <v>46111</v>
      </c>
      <c r="C411" s="434" t="str">
        <f t="shared" si="73"/>
        <v>(月)</v>
      </c>
      <c r="D411" s="536" t="s">
        <v>406</v>
      </c>
      <c r="E411" s="537">
        <v>0</v>
      </c>
      <c r="F411" s="538">
        <v>14.4</v>
      </c>
      <c r="G411" s="307">
        <v>16</v>
      </c>
      <c r="H411" s="539">
        <v>15.8</v>
      </c>
      <c r="I411" s="540">
        <v>4.7</v>
      </c>
      <c r="J411" s="541">
        <v>4.5999999999999996</v>
      </c>
      <c r="K411" s="307">
        <v>7.7</v>
      </c>
      <c r="L411" s="539">
        <v>7.8</v>
      </c>
      <c r="M411" s="540">
        <v>37.200000000000003</v>
      </c>
      <c r="N411" s="541">
        <v>37.5</v>
      </c>
      <c r="O411" s="542">
        <v>96.5</v>
      </c>
      <c r="P411" s="542">
        <v>85.6</v>
      </c>
      <c r="Q411" s="543">
        <v>21.3</v>
      </c>
      <c r="R411" s="544">
        <v>254</v>
      </c>
      <c r="S411" s="545">
        <v>0.34</v>
      </c>
      <c r="T411" s="770"/>
      <c r="U411" s="544">
        <v>1135</v>
      </c>
      <c r="V411" s="80"/>
      <c r="W411" s="749" t="s">
        <v>301</v>
      </c>
      <c r="X411" s="750"/>
      <c r="Y411" s="750"/>
      <c r="Z411" s="751"/>
    </row>
    <row r="412" spans="1:26" x14ac:dyDescent="0.2">
      <c r="A412" s="1105"/>
      <c r="B412" s="391">
        <f>南八幡!B412</f>
        <v>46112</v>
      </c>
      <c r="C412" s="434" t="str">
        <f t="shared" si="73"/>
        <v>(火)</v>
      </c>
      <c r="D412" s="573" t="s">
        <v>406</v>
      </c>
      <c r="E412" s="526">
        <v>7</v>
      </c>
      <c r="F412" s="564">
        <v>17</v>
      </c>
      <c r="G412" s="368">
        <v>16</v>
      </c>
      <c r="H412" s="298">
        <v>16.100000000000001</v>
      </c>
      <c r="I412" s="566">
        <v>4.8</v>
      </c>
      <c r="J412" s="565">
        <v>3.6</v>
      </c>
      <c r="K412" s="368">
        <v>7.8</v>
      </c>
      <c r="L412" s="298">
        <v>7.8</v>
      </c>
      <c r="M412" s="566">
        <v>39.9</v>
      </c>
      <c r="N412" s="565">
        <v>39.700000000000003</v>
      </c>
      <c r="O412" s="567">
        <v>101</v>
      </c>
      <c r="P412" s="567">
        <v>127.7</v>
      </c>
      <c r="Q412" s="568">
        <v>22.8</v>
      </c>
      <c r="R412" s="569">
        <v>258</v>
      </c>
      <c r="S412" s="570">
        <v>0.33</v>
      </c>
      <c r="T412" s="772"/>
      <c r="U412" s="569">
        <v>1690</v>
      </c>
      <c r="V412" s="80"/>
      <c r="W412" s="1115" t="s">
        <v>491</v>
      </c>
      <c r="X412" s="1116"/>
      <c r="Y412" s="1116"/>
      <c r="Z412" s="1117"/>
    </row>
    <row r="413" spans="1:26" x14ac:dyDescent="0.2">
      <c r="A413" s="1105"/>
      <c r="B413" s="1051" t="s">
        <v>238</v>
      </c>
      <c r="C413" s="1051"/>
      <c r="D413" s="508"/>
      <c r="E413" s="493">
        <f>MAX(E382:E412)</f>
        <v>37.5</v>
      </c>
      <c r="F413" s="509">
        <f t="shared" ref="F413:U413" si="74">IF(COUNT(F382:F412)=0,"",MAX(F382:F412))</f>
        <v>17</v>
      </c>
      <c r="G413" s="10">
        <f t="shared" si="74"/>
        <v>16</v>
      </c>
      <c r="H413" s="218">
        <f t="shared" si="74"/>
        <v>16.899999999999999</v>
      </c>
      <c r="I413" s="495">
        <f t="shared" si="74"/>
        <v>39</v>
      </c>
      <c r="J413" s="496">
        <f t="shared" si="74"/>
        <v>11.9</v>
      </c>
      <c r="K413" s="10">
        <f t="shared" si="74"/>
        <v>8.3000000000000007</v>
      </c>
      <c r="L413" s="218">
        <f t="shared" si="74"/>
        <v>8.1999999999999993</v>
      </c>
      <c r="M413" s="495">
        <f t="shared" si="74"/>
        <v>44.4</v>
      </c>
      <c r="N413" s="496">
        <f t="shared" si="74"/>
        <v>43.8</v>
      </c>
      <c r="O413" s="497">
        <f t="shared" si="74"/>
        <v>101</v>
      </c>
      <c r="P413" s="497">
        <f t="shared" si="74"/>
        <v>138.1</v>
      </c>
      <c r="Q413" s="547">
        <f t="shared" si="74"/>
        <v>43.4</v>
      </c>
      <c r="R413" s="513">
        <f t="shared" si="74"/>
        <v>322</v>
      </c>
      <c r="S413" s="514">
        <f t="shared" si="74"/>
        <v>0.57999999999999996</v>
      </c>
      <c r="T413" s="514">
        <f t="shared" ref="T413" si="75">IF(COUNT(T382:T412)=0,"",MAX(T382:T412))</f>
        <v>4.04</v>
      </c>
      <c r="U413" s="515">
        <f t="shared" si="74"/>
        <v>5185</v>
      </c>
      <c r="V413" s="83"/>
      <c r="W413" s="1115"/>
      <c r="X413" s="1116"/>
      <c r="Y413" s="1116"/>
      <c r="Z413" s="1117"/>
    </row>
    <row r="414" spans="1:26" x14ac:dyDescent="0.2">
      <c r="A414" s="1105"/>
      <c r="B414" s="1052" t="s">
        <v>239</v>
      </c>
      <c r="C414" s="1052"/>
      <c r="D414" s="229"/>
      <c r="E414" s="230"/>
      <c r="F414" s="516">
        <f t="shared" ref="F414:S414" si="76">IF(COUNT(F382:F412)=0,"",MIN(F382:F412))</f>
        <v>3.5</v>
      </c>
      <c r="G414" s="11">
        <f t="shared" si="76"/>
        <v>8.1</v>
      </c>
      <c r="H414" s="219">
        <f t="shared" si="76"/>
        <v>8.6999999999999993</v>
      </c>
      <c r="I414" s="12">
        <f t="shared" si="76"/>
        <v>4</v>
      </c>
      <c r="J414" s="221">
        <f t="shared" si="76"/>
        <v>3.2</v>
      </c>
      <c r="K414" s="11">
        <f t="shared" si="76"/>
        <v>7.4</v>
      </c>
      <c r="L414" s="219">
        <f t="shared" si="76"/>
        <v>7.4</v>
      </c>
      <c r="M414" s="12">
        <f t="shared" si="76"/>
        <v>15</v>
      </c>
      <c r="N414" s="221">
        <f t="shared" si="76"/>
        <v>20.8</v>
      </c>
      <c r="O414" s="220">
        <f t="shared" si="76"/>
        <v>44.5</v>
      </c>
      <c r="P414" s="220">
        <f t="shared" si="76"/>
        <v>66.2</v>
      </c>
      <c r="Q414" s="519">
        <f t="shared" si="76"/>
        <v>15</v>
      </c>
      <c r="R414" s="520">
        <f t="shared" si="76"/>
        <v>147</v>
      </c>
      <c r="S414" s="521">
        <f t="shared" si="76"/>
        <v>0.24</v>
      </c>
      <c r="T414" s="521">
        <f t="shared" ref="T414" si="77">IF(COUNT(T382:T412)=0,"",MIN(T382:T412))</f>
        <v>2.2599999999999998</v>
      </c>
      <c r="U414" s="522"/>
      <c r="V414" s="83"/>
      <c r="W414" s="752"/>
      <c r="X414" s="753"/>
      <c r="Y414" s="753"/>
      <c r="Z414" s="754"/>
    </row>
    <row r="415" spans="1:26" x14ac:dyDescent="0.2">
      <c r="A415" s="1105"/>
      <c r="B415" s="1052" t="s">
        <v>240</v>
      </c>
      <c r="C415" s="1052"/>
      <c r="D415" s="418"/>
      <c r="E415" s="231"/>
      <c r="F415" s="523">
        <f t="shared" ref="F415:S415" si="78">IF(COUNT(F382:F412)=0,"",AVERAGE(F382:F412))</f>
        <v>10.006451612903223</v>
      </c>
      <c r="G415" s="307">
        <f t="shared" si="78"/>
        <v>11.933333333333334</v>
      </c>
      <c r="H415" s="539">
        <f t="shared" si="78"/>
        <v>12.496774193548385</v>
      </c>
      <c r="I415" s="540">
        <f t="shared" si="78"/>
        <v>7.1857142857142859</v>
      </c>
      <c r="J415" s="541">
        <f t="shared" si="78"/>
        <v>4.8</v>
      </c>
      <c r="K415" s="307">
        <f t="shared" si="78"/>
        <v>7.8761904761904749</v>
      </c>
      <c r="L415" s="539">
        <f t="shared" si="78"/>
        <v>7.8838709677419363</v>
      </c>
      <c r="M415" s="540">
        <f t="shared" si="78"/>
        <v>38.047619047619051</v>
      </c>
      <c r="N415" s="541">
        <f t="shared" si="78"/>
        <v>38.371428571428567</v>
      </c>
      <c r="O415" s="542">
        <f t="shared" si="78"/>
        <v>89.928571428571431</v>
      </c>
      <c r="P415" s="542">
        <f t="shared" si="78"/>
        <v>123.24285714285712</v>
      </c>
      <c r="Q415" s="549">
        <f t="shared" si="78"/>
        <v>31.699999999999992</v>
      </c>
      <c r="R415" s="550">
        <f t="shared" si="78"/>
        <v>262.23809523809524</v>
      </c>
      <c r="S415" s="551">
        <f t="shared" si="78"/>
        <v>0.36476190476190473</v>
      </c>
      <c r="T415" s="551">
        <f t="shared" ref="T415" si="79">IF(COUNT(T382:T412)=0,"",AVERAGE(T382:T412))</f>
        <v>3.5525000000000002</v>
      </c>
      <c r="U415" s="552"/>
      <c r="V415" s="83"/>
      <c r="W415" s="752"/>
      <c r="X415" s="753"/>
      <c r="Y415" s="753"/>
      <c r="Z415" s="754"/>
    </row>
    <row r="416" spans="1:26" x14ac:dyDescent="0.2">
      <c r="A416" s="1106"/>
      <c r="B416" s="1053" t="s">
        <v>241</v>
      </c>
      <c r="C416" s="1053"/>
      <c r="D416" s="396"/>
      <c r="E416" s="526">
        <f>SUM(E382:E412)</f>
        <v>100</v>
      </c>
      <c r="F416" s="232"/>
      <c r="G416" s="232"/>
      <c r="H416" s="390"/>
      <c r="I416" s="232"/>
      <c r="J416" s="390"/>
      <c r="K416" s="528"/>
      <c r="L416" s="529"/>
      <c r="M416" s="553"/>
      <c r="N416" s="554"/>
      <c r="O416" s="555"/>
      <c r="P416" s="555"/>
      <c r="Q416" s="556"/>
      <c r="R416" s="234"/>
      <c r="S416" s="235"/>
      <c r="T416" s="771"/>
      <c r="U416" s="764">
        <f>SUM(U382:U412)</f>
        <v>54905</v>
      </c>
      <c r="V416" s="83"/>
      <c r="W416" s="617"/>
      <c r="X416" s="618"/>
      <c r="Y416" s="618"/>
      <c r="Z416" s="334"/>
    </row>
    <row r="417" spans="1:23" x14ac:dyDescent="0.2">
      <c r="A417" s="1112" t="s">
        <v>245</v>
      </c>
      <c r="B417" s="1051" t="s">
        <v>238</v>
      </c>
      <c r="C417" s="1051"/>
      <c r="D417" s="508"/>
      <c r="E417" s="493">
        <f t="shared" ref="E417:U417" si="80">MAX(E$4:E$33,E$38:E$68,E$73:E$102,E$107:E$137,E$142:E$172,E$177:E$206,E$211:E$241,E$246:E$275,E$280:E$310,E$315:E$345,E$350:E$377,E$382:E$412)</f>
        <v>87</v>
      </c>
      <c r="F417" s="493">
        <f t="shared" si="80"/>
        <v>32.299999999999997</v>
      </c>
      <c r="G417" s="904">
        <f t="shared" si="80"/>
        <v>29.4</v>
      </c>
      <c r="H417" s="905">
        <f t="shared" si="80"/>
        <v>30.2</v>
      </c>
      <c r="I417" s="906">
        <f t="shared" si="80"/>
        <v>39</v>
      </c>
      <c r="J417" s="907">
        <f t="shared" si="80"/>
        <v>11.9</v>
      </c>
      <c r="K417" s="904">
        <f t="shared" si="80"/>
        <v>8.6999999999999993</v>
      </c>
      <c r="L417" s="905">
        <f t="shared" si="80"/>
        <v>8.1999999999999993</v>
      </c>
      <c r="M417" s="904">
        <f t="shared" si="80"/>
        <v>47.8</v>
      </c>
      <c r="N417" s="905">
        <f t="shared" si="80"/>
        <v>46.3</v>
      </c>
      <c r="O417" s="511">
        <f t="shared" si="80"/>
        <v>102.1</v>
      </c>
      <c r="P417" s="511">
        <f t="shared" si="80"/>
        <v>140.30000000000001</v>
      </c>
      <c r="Q417" s="493">
        <f t="shared" si="80"/>
        <v>44.9</v>
      </c>
      <c r="R417" s="511">
        <f t="shared" si="80"/>
        <v>332</v>
      </c>
      <c r="S417" s="775">
        <f t="shared" si="80"/>
        <v>0.61</v>
      </c>
      <c r="T417" s="775">
        <f t="shared" si="80"/>
        <v>4.49</v>
      </c>
      <c r="U417" s="911">
        <f t="shared" si="80"/>
        <v>7495</v>
      </c>
    </row>
    <row r="418" spans="1:23" s="1" customFormat="1" ht="13.5" customHeight="1" x14ac:dyDescent="0.2">
      <c r="A418" s="1113"/>
      <c r="B418" s="1052" t="s">
        <v>239</v>
      </c>
      <c r="C418" s="1052"/>
      <c r="D418" s="229"/>
      <c r="E418" s="230"/>
      <c r="F418" s="198">
        <f t="shared" ref="F418:T418" si="81">MIN(F$4:F$33,F$38:F$68,F$73:F$102,F$107:F$137,F$142:F$172,F$177:F$206,F$211:F$241,F$246:F$275,F$280:F$310,F$315:F$345,F$350:F$377,F$382:F$412)</f>
        <v>-2.1</v>
      </c>
      <c r="G418" s="880">
        <f t="shared" si="81"/>
        <v>4.5999999999999996</v>
      </c>
      <c r="H418" s="879">
        <f t="shared" si="81"/>
        <v>4.9000000000000004</v>
      </c>
      <c r="I418" s="882">
        <f t="shared" si="81"/>
        <v>2.4</v>
      </c>
      <c r="J418" s="881">
        <f t="shared" si="81"/>
        <v>2.2999999999999998</v>
      </c>
      <c r="K418" s="880">
        <f t="shared" si="81"/>
        <v>7.2</v>
      </c>
      <c r="L418" s="879">
        <f t="shared" si="81"/>
        <v>6.9499999999999993</v>
      </c>
      <c r="M418" s="880">
        <f t="shared" si="81"/>
        <v>12.4</v>
      </c>
      <c r="N418" s="879">
        <f t="shared" si="81"/>
        <v>13.7</v>
      </c>
      <c r="O418" s="417">
        <f t="shared" si="81"/>
        <v>30</v>
      </c>
      <c r="P418" s="417">
        <f t="shared" si="81"/>
        <v>48.8</v>
      </c>
      <c r="Q418" s="198">
        <f t="shared" si="81"/>
        <v>11.9</v>
      </c>
      <c r="R418" s="417">
        <f t="shared" si="81"/>
        <v>80</v>
      </c>
      <c r="S418" s="829">
        <f t="shared" si="81"/>
        <v>0.13</v>
      </c>
      <c r="T418" s="829">
        <f t="shared" si="81"/>
        <v>1.41</v>
      </c>
      <c r="U418" s="863"/>
      <c r="V418" s="80"/>
      <c r="W418" s="109"/>
    </row>
    <row r="419" spans="1:23" s="1" customFormat="1" ht="13.5" customHeight="1" x14ac:dyDescent="0.2">
      <c r="A419" s="1113"/>
      <c r="B419" s="1052" t="s">
        <v>240</v>
      </c>
      <c r="C419" s="1052"/>
      <c r="D419" s="418"/>
      <c r="E419" s="231"/>
      <c r="F419" s="198">
        <f t="shared" ref="F419:T419" si="82">AVERAGE(F$4:F$33,F$38:F$68,F$73:F$102,F$107:F$137,F$142:F$172,F$177:F$206,F$211:F$241,F$246:F$275,F$280:F$310,F$315:F$345,F$350:F$377,F$382:F$412)</f>
        <v>17.06438356164383</v>
      </c>
      <c r="G419" s="880">
        <f t="shared" si="82"/>
        <v>17.654132231404962</v>
      </c>
      <c r="H419" s="879">
        <f t="shared" si="82"/>
        <v>17.757557077625563</v>
      </c>
      <c r="I419" s="882">
        <f t="shared" si="82"/>
        <v>7.1652892561983492</v>
      </c>
      <c r="J419" s="881">
        <f t="shared" si="82"/>
        <v>5.1606735159817374</v>
      </c>
      <c r="K419" s="880">
        <f t="shared" si="82"/>
        <v>7.7502479338842987</v>
      </c>
      <c r="L419" s="879">
        <f t="shared" si="82"/>
        <v>7.721130136986317</v>
      </c>
      <c r="M419" s="880">
        <f t="shared" si="82"/>
        <v>33.394628099173552</v>
      </c>
      <c r="N419" s="879">
        <f t="shared" si="82"/>
        <v>33.831818181818193</v>
      </c>
      <c r="O419" s="417">
        <f t="shared" si="82"/>
        <v>88.119834710743817</v>
      </c>
      <c r="P419" s="417">
        <f t="shared" si="82"/>
        <v>120.08553719008263</v>
      </c>
      <c r="Q419" s="198">
        <f t="shared" si="82"/>
        <v>29.45330578512397</v>
      </c>
      <c r="R419" s="417">
        <f t="shared" si="82"/>
        <v>245.57438016528926</v>
      </c>
      <c r="S419" s="829">
        <f t="shared" si="82"/>
        <v>0.3637190082644628</v>
      </c>
      <c r="T419" s="829">
        <f t="shared" si="82"/>
        <v>3.1764705882352935</v>
      </c>
      <c r="U419" s="864"/>
      <c r="V419" s="80"/>
      <c r="W419" s="109"/>
    </row>
    <row r="420" spans="1:23" s="1" customFormat="1" ht="13.5" customHeight="1" x14ac:dyDescent="0.2">
      <c r="A420" s="1114"/>
      <c r="B420" s="1052" t="s">
        <v>241</v>
      </c>
      <c r="C420" s="1052"/>
      <c r="D420" s="420"/>
      <c r="E420" s="198">
        <f>SUM(E$4:E$33,E$38:E$68,E$73:E$102,E$107:E$137,E$142:E$172,E$177:E$206,E$211:E$241,E$246:E$275,E$280:E$310,E$315:E$345,E$350:E$377,E$382:E$412)</f>
        <v>1187.5</v>
      </c>
      <c r="F420" s="232"/>
      <c r="G420" s="232"/>
      <c r="H420" s="390"/>
      <c r="I420" s="232"/>
      <c r="J420" s="390"/>
      <c r="K420" s="233"/>
      <c r="L420" s="421"/>
      <c r="M420" s="232"/>
      <c r="N420" s="390"/>
      <c r="O420" s="390"/>
      <c r="P420" s="390"/>
      <c r="Q420" s="422"/>
      <c r="R420" s="234"/>
      <c r="S420" s="235"/>
      <c r="T420" s="235"/>
      <c r="U420" s="862">
        <f>SUM(U$4:U$33,U$38:U$68,U$73:U$102,U$107:U$137,U$142:U$172,U$177:U$206,U$211:U$241,U$246:U$275,U$280:U$310,U$315:U$345,U$350:U$377,U$382:U$412)</f>
        <v>739299</v>
      </c>
      <c r="V420" s="80"/>
      <c r="W420" s="109"/>
    </row>
    <row r="421" spans="1:23" s="1" customFormat="1" ht="13.5" customHeight="1" x14ac:dyDescent="0.2">
      <c r="A421" s="394"/>
      <c r="B421" s="1053" t="s">
        <v>244</v>
      </c>
      <c r="C421" s="1053"/>
      <c r="D421" s="854">
        <f>COUNTIF(E$4:E$33,"&gt;0")+COUNTIF(E$38:E$68,"&gt;0")+COUNTIF(E$73:E$102,"&gt;0")+COUNTIF(E$107:E$137,"&gt;0")+COUNTIF(E$142:E$172,"&gt;0")+COUNTIF(E$177:E$206,"&gt;0")+COUNTIF(E$211:E$241,"&gt;0")+COUNTIF(E$246:E$275,"&gt;0")+COUNTIF(E$280:E$310,"&gt;0")+COUNTIF(E$315:E$345,"&gt;0")+COUNTIF(E$350:E$377,"&gt;0")+COUNTIF(E$382:E$412,"&gt;0")</f>
        <v>103</v>
      </c>
      <c r="E421" s="104"/>
      <c r="F421" s="105"/>
      <c r="G421" s="105"/>
      <c r="H421" s="105"/>
      <c r="I421" s="106"/>
      <c r="J421" s="106"/>
      <c r="K421" s="107"/>
      <c r="L421" s="107"/>
      <c r="M421" s="106"/>
      <c r="N421" s="106"/>
      <c r="O421" s="105"/>
      <c r="P421" s="105"/>
      <c r="Q421" s="106"/>
      <c r="R421" s="108"/>
      <c r="S421" s="107"/>
      <c r="T421" s="108"/>
      <c r="U421" s="108"/>
      <c r="V421" s="80"/>
      <c r="W421" s="109"/>
    </row>
    <row r="422" spans="1:23" s="1" customFormat="1" ht="13.5" customHeight="1" x14ac:dyDescent="0.2">
      <c r="V422" s="80"/>
      <c r="W422" s="109"/>
    </row>
  </sheetData>
  <protectedRanges>
    <protectedRange sqref="D281:N310" name="範囲1_1"/>
    <protectedRange sqref="O281:T310" name="範囲1_5_1"/>
  </protectedRanges>
  <mergeCells count="80">
    <mergeCell ref="W380:Z381"/>
    <mergeCell ref="W412:Z413"/>
    <mergeCell ref="W207:Z208"/>
    <mergeCell ref="W241:Z242"/>
    <mergeCell ref="W276:Z277"/>
    <mergeCell ref="W310:Z311"/>
    <mergeCell ref="W345:Z346"/>
    <mergeCell ref="W34:Z35"/>
    <mergeCell ref="W68:Z69"/>
    <mergeCell ref="W103:Z104"/>
    <mergeCell ref="W137:Z138"/>
    <mergeCell ref="W172:Z173"/>
    <mergeCell ref="B421:C421"/>
    <mergeCell ref="A382:A416"/>
    <mergeCell ref="B413:C413"/>
    <mergeCell ref="B414:C414"/>
    <mergeCell ref="B415:C415"/>
    <mergeCell ref="B416:C416"/>
    <mergeCell ref="A417:A420"/>
    <mergeCell ref="B417:C417"/>
    <mergeCell ref="B418:C418"/>
    <mergeCell ref="B419:C419"/>
    <mergeCell ref="B420:C420"/>
    <mergeCell ref="A315:A349"/>
    <mergeCell ref="B346:C346"/>
    <mergeCell ref="B347:C347"/>
    <mergeCell ref="B348:C348"/>
    <mergeCell ref="B349:C349"/>
    <mergeCell ref="A350:A381"/>
    <mergeCell ref="B378:C378"/>
    <mergeCell ref="B379:C379"/>
    <mergeCell ref="B380:C380"/>
    <mergeCell ref="B381:C381"/>
    <mergeCell ref="A246:A279"/>
    <mergeCell ref="B276:C276"/>
    <mergeCell ref="B277:C277"/>
    <mergeCell ref="B278:C278"/>
    <mergeCell ref="B279:C279"/>
    <mergeCell ref="A280:A314"/>
    <mergeCell ref="B311:C311"/>
    <mergeCell ref="B312:C312"/>
    <mergeCell ref="B313:C313"/>
    <mergeCell ref="B314:C314"/>
    <mergeCell ref="A177:A210"/>
    <mergeCell ref="B207:C207"/>
    <mergeCell ref="B208:C208"/>
    <mergeCell ref="B209:C209"/>
    <mergeCell ref="B210:C210"/>
    <mergeCell ref="A211:A245"/>
    <mergeCell ref="B242:C242"/>
    <mergeCell ref="B243:C243"/>
    <mergeCell ref="B244:C244"/>
    <mergeCell ref="B245:C245"/>
    <mergeCell ref="A107:A141"/>
    <mergeCell ref="B138:C138"/>
    <mergeCell ref="B139:C139"/>
    <mergeCell ref="B140:C140"/>
    <mergeCell ref="B141:C141"/>
    <mergeCell ref="A142:A176"/>
    <mergeCell ref="B173:C173"/>
    <mergeCell ref="B174:C174"/>
    <mergeCell ref="B175:C175"/>
    <mergeCell ref="B176:C176"/>
    <mergeCell ref="A4:A37"/>
    <mergeCell ref="G2:H2"/>
    <mergeCell ref="A73:A106"/>
    <mergeCell ref="B103:C103"/>
    <mergeCell ref="B104:C104"/>
    <mergeCell ref="B105:C105"/>
    <mergeCell ref="B106:C106"/>
    <mergeCell ref="A38:A72"/>
    <mergeCell ref="B69:C69"/>
    <mergeCell ref="B70:C70"/>
    <mergeCell ref="B71:C71"/>
    <mergeCell ref="B72:C72"/>
    <mergeCell ref="B1:E1"/>
    <mergeCell ref="I2:J2"/>
    <mergeCell ref="K2:L2"/>
    <mergeCell ref="M2:N2"/>
    <mergeCell ref="W2:Z3"/>
  </mergeCells>
  <phoneticPr fontId="4"/>
  <conditionalFormatting sqref="D349">
    <cfRule type="expression" dxfId="131" priority="59" stopIfTrue="1">
      <formula>$A$1=1</formula>
    </cfRule>
  </conditionalFormatting>
  <conditionalFormatting sqref="D381">
    <cfRule type="expression" dxfId="130" priority="58" stopIfTrue="1">
      <formula>$A$1=1</formula>
    </cfRule>
  </conditionalFormatting>
  <conditionalFormatting sqref="D416">
    <cfRule type="expression" dxfId="129" priority="39" stopIfTrue="1">
      <formula>$A$1=1</formula>
    </cfRule>
  </conditionalFormatting>
  <conditionalFormatting sqref="D420">
    <cfRule type="expression" dxfId="128" priority="3" stopIfTrue="1">
      <formula>$A$1=1</formula>
    </cfRule>
  </conditionalFormatting>
  <conditionalFormatting sqref="F37:P37 F72:P72 F106:P106 F141:P141 F176:P176 F210:P210 F245:P245 F279:P279 D281:S310 F311:S313 F314:P314 F349:P349 F381:P381 F416:P416">
    <cfRule type="expression" dxfId="127" priority="62" stopIfTrue="1">
      <formula>$A$1=1</formula>
    </cfRule>
  </conditionalFormatting>
  <conditionalFormatting sqref="F420:P420">
    <cfRule type="expression" dxfId="126" priority="4" stopIfTrue="1">
      <formula>$A$1=1</formula>
    </cfRule>
  </conditionalFormatting>
  <conditionalFormatting sqref="F34:T36 F69:T71 F103:T105 F138:T140 F173:T175 F207:T209 F242:T244 F276:T278 T281:T313 F346:T348 F378:T380 F413:T415">
    <cfRule type="expression" dxfId="125" priority="27" stopIfTrue="1">
      <formula>$A$1=1</formula>
    </cfRule>
  </conditionalFormatting>
  <conditionalFormatting sqref="U34:U37">
    <cfRule type="expression" dxfId="124" priority="41" stopIfTrue="1">
      <formula>$A$1=1</formula>
    </cfRule>
  </conditionalFormatting>
  <conditionalFormatting sqref="U69:U72">
    <cfRule type="expression" dxfId="123" priority="55" stopIfTrue="1">
      <formula>$A$1=1</formula>
    </cfRule>
  </conditionalFormatting>
  <conditionalFormatting sqref="U103:U106">
    <cfRule type="expression" dxfId="122" priority="31" stopIfTrue="1">
      <formula>$A$1=1</formula>
    </cfRule>
  </conditionalFormatting>
  <conditionalFormatting sqref="U138:U141">
    <cfRule type="expression" dxfId="121" priority="49" stopIfTrue="1">
      <formula>$A$1=1</formula>
    </cfRule>
  </conditionalFormatting>
  <conditionalFormatting sqref="U173:U176">
    <cfRule type="expression" dxfId="120" priority="47" stopIfTrue="1">
      <formula>$A$1=1</formula>
    </cfRule>
  </conditionalFormatting>
  <conditionalFormatting sqref="U207:U210">
    <cfRule type="expression" dxfId="119" priority="51" stopIfTrue="1">
      <formula>$A$1=1</formula>
    </cfRule>
  </conditionalFormatting>
  <conditionalFormatting sqref="U242:U245">
    <cfRule type="expression" dxfId="118" priority="45" stopIfTrue="1">
      <formula>$A$1=1</formula>
    </cfRule>
  </conditionalFormatting>
  <conditionalFormatting sqref="U276:U279">
    <cfRule type="expression" dxfId="117" priority="29" stopIfTrue="1">
      <formula>$A$1=1</formula>
    </cfRule>
  </conditionalFormatting>
  <conditionalFormatting sqref="U311:U314">
    <cfRule type="expression" dxfId="116" priority="33" stopIfTrue="1">
      <formula>$A$1=1</formula>
    </cfRule>
  </conditionalFormatting>
  <conditionalFormatting sqref="U346:U349">
    <cfRule type="expression" dxfId="115" priority="43" stopIfTrue="1">
      <formula>$A$1=1</formula>
    </cfRule>
  </conditionalFormatting>
  <conditionalFormatting sqref="U378:U381">
    <cfRule type="expression" dxfId="114" priority="57" stopIfTrue="1">
      <formula>$A$1=1</formula>
    </cfRule>
  </conditionalFormatting>
  <conditionalFormatting sqref="U413:U416">
    <cfRule type="expression" dxfId="113" priority="38" stopIfTrue="1">
      <formula>$A$1=1</formula>
    </cfRule>
  </conditionalFormatting>
  <conditionalFormatting sqref="U418:U419">
    <cfRule type="expression" dxfId="112" priority="1" stopIfTrue="1">
      <formula>$A$1=1</formula>
    </cfRule>
  </conditionalFormatting>
  <conditionalFormatting sqref="V310:V315">
    <cfRule type="expression" dxfId="111" priority="61" stopIfTrue="1">
      <formula>$A$1=1</formula>
    </cfRule>
  </conditionalFormatting>
  <conditionalFormatting sqref="W314:Z314">
    <cfRule type="expression" dxfId="110" priority="60" stopIfTrue="1">
      <formula>$A$1=1</formula>
    </cfRule>
  </conditionalFormatting>
  <conditionalFormatting sqref="Y7:Z28">
    <cfRule type="expression" dxfId="109" priority="63" stopIfTrue="1">
      <formula>$B$1=1</formula>
    </cfRule>
  </conditionalFormatting>
  <conditionalFormatting sqref="Y41:Z62">
    <cfRule type="expression" dxfId="108" priority="25" stopIfTrue="1">
      <formula>$B$1=1</formula>
    </cfRule>
  </conditionalFormatting>
  <conditionalFormatting sqref="Y76:Z97">
    <cfRule type="expression" dxfId="107" priority="23" stopIfTrue="1">
      <formula>$B$1=1</formula>
    </cfRule>
  </conditionalFormatting>
  <conditionalFormatting sqref="Y110:Z131">
    <cfRule type="expression" dxfId="106" priority="21" stopIfTrue="1">
      <formula>$B$1=1</formula>
    </cfRule>
  </conditionalFormatting>
  <conditionalFormatting sqref="Y145:Z166">
    <cfRule type="expression" dxfId="105" priority="19" stopIfTrue="1">
      <formula>$B$1=1</formula>
    </cfRule>
  </conditionalFormatting>
  <conditionalFormatting sqref="Y180:Z201">
    <cfRule type="expression" dxfId="104" priority="17" stopIfTrue="1">
      <formula>$B$1=1</formula>
    </cfRule>
  </conditionalFormatting>
  <conditionalFormatting sqref="Y214:Z235">
    <cfRule type="expression" dxfId="103" priority="15" stopIfTrue="1">
      <formula>$B$1=1</formula>
    </cfRule>
  </conditionalFormatting>
  <conditionalFormatting sqref="Y249:Z270">
    <cfRule type="expression" dxfId="102" priority="13" stopIfTrue="1">
      <formula>$B$1=1</formula>
    </cfRule>
  </conditionalFormatting>
  <conditionalFormatting sqref="Y283:Z304">
    <cfRule type="expression" dxfId="101" priority="11" stopIfTrue="1">
      <formula>$B$1=1</formula>
    </cfRule>
  </conditionalFormatting>
  <conditionalFormatting sqref="Y318:Z339">
    <cfRule type="expression" dxfId="100" priority="9" stopIfTrue="1">
      <formula>$B$1=1</formula>
    </cfRule>
  </conditionalFormatting>
  <conditionalFormatting sqref="Y353:Z374">
    <cfRule type="expression" dxfId="99" priority="7" stopIfTrue="1">
      <formula>$B$1=1</formula>
    </cfRule>
  </conditionalFormatting>
  <conditionalFormatting sqref="Y385:Z406">
    <cfRule type="expression" dxfId="98" priority="5" stopIfTrue="1">
      <formula>$B$1=1</formula>
    </cfRule>
  </conditionalFormatting>
  <dataValidations count="2">
    <dataValidation imeMode="on" allowBlank="1" showInputMessage="1" showErrorMessage="1" sqref="Y6:Z6 D4:D33 X66:Z66 X410:Z410 X343:Z343 X378:Z378 D371:D377 D281:D310 X101:Z101 X135:Z135 X170:Z170 X205:Z205 X239:Z239 X274:Z274 X308:Z308 D382:D412 X422:Z422 X32:Z32 W72:Z72 Y40:Z40 W66:W68 Y75:Z75 W101:W103 W141:Z141 Y109:Z109 W135:W137 W176:Z176 Y144:Z144 W170:W172 Y179:Z179 W32:W34 W245:Z245 Y213:Z213 W239:W241 Y248:Z248 W274:W276 Y282:Z282 W308:W310 Y317:Z317 W343:W345 Y352:Z352 W378:W380 W416:Z416 Y384:Z384 W410:W412 W205:W207" xr:uid="{00000000-0002-0000-0300-000000000000}"/>
    <dataValidation imeMode="off" allowBlank="1" showInputMessage="1" showErrorMessage="1" sqref="Y2 E4:V33 E371:U377 E281:T310 E382:U412 W364:X377 W18:X31 Y29:Z31 W52:X65 Y63:Z65 W87:X100 Y98:Z100 W121:X134 Y132:Z134 W156:X169 Y167:Z169 W191:X204 Y202:Z204 W225:X238 Y236:Z238 W260:X273 Y271:Z273 W294:X307 Y305:Z307 W329:X342 Y340:Z342 Y375:Z377 Y407:Z409 W396:X409 V371:V412" xr:uid="{00000000-0002-0000-0300-000001000000}"/>
  </dataValidations>
  <pageMargins left="0.25" right="0.25" top="0.75" bottom="0.75" header="0.3" footer="0.3"/>
  <pageSetup paperSize="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16383" man="1"/>
    <brk id="381" max="16383" man="1"/>
    <brk id="41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422"/>
  <sheetViews>
    <sheetView view="pageBreakPreview" zoomScale="90" zoomScaleNormal="70" zoomScaleSheetLayoutView="90" workbookViewId="0">
      <pane xSplit="1" ySplit="3" topLeftCell="B391" activePane="bottomRight" state="frozen"/>
      <selection activeCell="K264" sqref="K264"/>
      <selection pane="topRight" activeCell="K264" sqref="K264"/>
      <selection pane="bottomLeft" activeCell="K264" sqref="K264"/>
      <selection pane="bottomRight" activeCell="T416" sqref="T416"/>
    </sheetView>
  </sheetViews>
  <sheetFormatPr defaultRowHeight="13.2" x14ac:dyDescent="0.2"/>
  <cols>
    <col min="1" max="1" width="4.109375" customWidth="1"/>
    <col min="2" max="2" width="3.33203125" customWidth="1"/>
    <col min="3" max="3" width="4.6640625" customWidth="1"/>
    <col min="4" max="18" width="5.33203125" customWidth="1"/>
    <col min="19" max="20" width="8.88671875" customWidth="1"/>
    <col min="21" max="21" width="1.88671875" customWidth="1"/>
    <col min="22" max="22" width="15.33203125" customWidth="1"/>
    <col min="23" max="25" width="5.6640625" customWidth="1"/>
  </cols>
  <sheetData>
    <row r="1" spans="1:25" ht="16.2" x14ac:dyDescent="0.2">
      <c r="B1" s="1063" t="s">
        <v>263</v>
      </c>
      <c r="C1" s="1063"/>
      <c r="D1" s="1063"/>
      <c r="E1" s="1063"/>
      <c r="F1" s="381"/>
      <c r="G1" s="381" t="str">
        <f>南八幡!G1</f>
        <v>令和７年度</v>
      </c>
      <c r="H1" s="34"/>
      <c r="M1" s="34"/>
      <c r="N1" s="34"/>
      <c r="O1" s="34"/>
      <c r="P1" s="34"/>
      <c r="Q1" s="34"/>
      <c r="R1" s="34"/>
    </row>
    <row r="2" spans="1:25" ht="27.75" customHeight="1" x14ac:dyDescent="0.2">
      <c r="A2" s="388" t="s">
        <v>336</v>
      </c>
      <c r="B2" s="327" t="s">
        <v>0</v>
      </c>
      <c r="C2" s="333" t="s">
        <v>10</v>
      </c>
      <c r="D2" s="226" t="s">
        <v>1</v>
      </c>
      <c r="E2" s="319" t="s">
        <v>295</v>
      </c>
      <c r="F2" s="319" t="s">
        <v>296</v>
      </c>
      <c r="G2" s="1054" t="s">
        <v>6</v>
      </c>
      <c r="H2" s="1055"/>
      <c r="I2" s="1054" t="s">
        <v>7</v>
      </c>
      <c r="J2" s="1055"/>
      <c r="K2" s="1054" t="s">
        <v>26</v>
      </c>
      <c r="L2" s="1128"/>
      <c r="M2" s="260" t="s">
        <v>322</v>
      </c>
      <c r="N2" s="227" t="s">
        <v>306</v>
      </c>
      <c r="O2" s="228" t="s">
        <v>307</v>
      </c>
      <c r="P2" s="228" t="s">
        <v>308</v>
      </c>
      <c r="Q2" s="228" t="s">
        <v>309</v>
      </c>
      <c r="R2" s="227" t="s">
        <v>315</v>
      </c>
      <c r="S2" s="1129" t="s">
        <v>204</v>
      </c>
      <c r="T2" s="1130"/>
      <c r="U2" s="1"/>
      <c r="V2" s="1039" t="s">
        <v>3</v>
      </c>
      <c r="W2" s="1040"/>
      <c r="X2" s="1040"/>
      <c r="Y2" s="1041"/>
    </row>
    <row r="3" spans="1:25" ht="13.5" customHeight="1" x14ac:dyDescent="0.2">
      <c r="A3" s="266"/>
      <c r="B3" s="332"/>
      <c r="C3" s="332"/>
      <c r="D3" s="318"/>
      <c r="E3" s="41"/>
      <c r="F3" s="41"/>
      <c r="G3" s="42" t="s">
        <v>4</v>
      </c>
      <c r="H3" s="43" t="s">
        <v>5</v>
      </c>
      <c r="I3" s="42" t="s">
        <v>4</v>
      </c>
      <c r="J3" s="43" t="s">
        <v>5</v>
      </c>
      <c r="K3" s="42" t="s">
        <v>4</v>
      </c>
      <c r="L3" s="259" t="s">
        <v>5</v>
      </c>
      <c r="M3" s="262" t="s">
        <v>5</v>
      </c>
      <c r="N3" s="43" t="s">
        <v>5</v>
      </c>
      <c r="O3" s="43" t="s">
        <v>5</v>
      </c>
      <c r="P3" s="43" t="s">
        <v>5</v>
      </c>
      <c r="Q3" s="43" t="s">
        <v>5</v>
      </c>
      <c r="R3" s="43" t="s">
        <v>5</v>
      </c>
      <c r="S3" s="256" t="s">
        <v>275</v>
      </c>
      <c r="T3" s="257" t="s">
        <v>277</v>
      </c>
      <c r="U3" s="82"/>
      <c r="V3" s="1042"/>
      <c r="W3" s="1043"/>
      <c r="X3" s="1043"/>
      <c r="Y3" s="1044"/>
    </row>
    <row r="4" spans="1:25" ht="13.5" customHeight="1" x14ac:dyDescent="0.2">
      <c r="A4" s="1104" t="s">
        <v>18</v>
      </c>
      <c r="B4" s="329">
        <f>南八幡!B4</f>
        <v>45748</v>
      </c>
      <c r="C4" s="433" t="str">
        <f>IF(B4="","",IF(WEEKDAY(B4)=1,"(日)",IF(WEEKDAY(B4)=2,"(月)",IF(WEEKDAY(B4)=3,"(火)",IF(WEEKDAY(B4)=4,"(水)",IF(WEEKDAY(B4)=5,"(木)",IF(WEEKDAY(B4)=6,"(金)","(土)")))))))</f>
        <v>(火)</v>
      </c>
      <c r="D4" s="492" t="s">
        <v>407</v>
      </c>
      <c r="E4" s="493"/>
      <c r="F4" s="494">
        <v>4.5999999999999996</v>
      </c>
      <c r="G4" s="10">
        <v>14.7</v>
      </c>
      <c r="H4" s="218">
        <v>13.5</v>
      </c>
      <c r="I4" s="495">
        <v>1.9</v>
      </c>
      <c r="J4" s="496">
        <v>1.1000000000000001</v>
      </c>
      <c r="K4" s="10">
        <v>7.62</v>
      </c>
      <c r="L4" s="644">
        <v>7.64</v>
      </c>
      <c r="M4" s="774">
        <v>35</v>
      </c>
      <c r="N4" s="627">
        <v>71.599999999999994</v>
      </c>
      <c r="O4" s="511">
        <v>96</v>
      </c>
      <c r="P4" s="493">
        <v>34</v>
      </c>
      <c r="Q4" s="501">
        <v>190</v>
      </c>
      <c r="R4" s="775">
        <v>0.08</v>
      </c>
      <c r="S4" s="776"/>
      <c r="T4" s="777"/>
      <c r="U4" s="111"/>
      <c r="V4" s="397" t="s">
        <v>305</v>
      </c>
      <c r="W4" s="398"/>
      <c r="X4" s="399">
        <v>45750</v>
      </c>
      <c r="Y4" s="400"/>
    </row>
    <row r="5" spans="1:25" x14ac:dyDescent="0.2">
      <c r="A5" s="1105"/>
      <c r="B5" s="330">
        <f>南八幡!B5</f>
        <v>45749</v>
      </c>
      <c r="C5" s="434" t="str">
        <f t="shared" ref="C5:C33" si="0">IF(B5="","",IF(WEEKDAY(B5)=1,"(日)",IF(WEEKDAY(B5)=2,"(月)",IF(WEEKDAY(B5)=3,"(火)",IF(WEEKDAY(B5)=4,"(水)",IF(WEEKDAY(B5)=5,"(木)",IF(WEEKDAY(B5)=6,"(金)","(土)")))))))</f>
        <v>(水)</v>
      </c>
      <c r="D5" s="502" t="s">
        <v>408</v>
      </c>
      <c r="E5" s="503"/>
      <c r="F5" s="504">
        <v>8.3000000000000007</v>
      </c>
      <c r="G5" s="11">
        <v>14.7</v>
      </c>
      <c r="H5" s="219">
        <v>13.3</v>
      </c>
      <c r="I5" s="12">
        <v>2.5</v>
      </c>
      <c r="J5" s="221">
        <v>1.5</v>
      </c>
      <c r="K5" s="11">
        <v>7.56</v>
      </c>
      <c r="L5" s="369">
        <v>7.59</v>
      </c>
      <c r="M5" s="778">
        <v>34.200000000000003</v>
      </c>
      <c r="N5" s="635">
        <v>69.5</v>
      </c>
      <c r="O5" s="518">
        <v>95</v>
      </c>
      <c r="P5" s="503">
        <v>31.5</v>
      </c>
      <c r="Q5" s="507">
        <v>208</v>
      </c>
      <c r="R5" s="779">
        <v>0.16</v>
      </c>
      <c r="S5" s="780"/>
      <c r="T5" s="781"/>
      <c r="U5" s="111"/>
      <c r="V5" s="345" t="s">
        <v>304</v>
      </c>
      <c r="W5" s="346" t="s">
        <v>303</v>
      </c>
      <c r="X5" s="357">
        <v>10.3</v>
      </c>
      <c r="Y5" s="350"/>
    </row>
    <row r="6" spans="1:25" x14ac:dyDescent="0.2">
      <c r="A6" s="1105"/>
      <c r="B6" s="330">
        <f>南八幡!B6</f>
        <v>45750</v>
      </c>
      <c r="C6" s="434" t="str">
        <f t="shared" si="0"/>
        <v>(木)</v>
      </c>
      <c r="D6" s="502" t="s">
        <v>404</v>
      </c>
      <c r="E6" s="503"/>
      <c r="F6" s="504">
        <v>10.3</v>
      </c>
      <c r="G6" s="11">
        <v>13.9</v>
      </c>
      <c r="H6" s="219">
        <v>13</v>
      </c>
      <c r="I6" s="12">
        <v>4.5</v>
      </c>
      <c r="J6" s="221">
        <v>2.7</v>
      </c>
      <c r="K6" s="11">
        <v>7.53</v>
      </c>
      <c r="L6" s="369">
        <v>7.53</v>
      </c>
      <c r="M6" s="778">
        <v>33.1</v>
      </c>
      <c r="N6" s="635">
        <v>67.7</v>
      </c>
      <c r="O6" s="518">
        <v>101</v>
      </c>
      <c r="P6" s="503">
        <v>29.5</v>
      </c>
      <c r="Q6" s="507">
        <v>209</v>
      </c>
      <c r="R6" s="779">
        <v>0.16</v>
      </c>
      <c r="S6" s="780"/>
      <c r="T6" s="781"/>
      <c r="U6" s="111"/>
      <c r="V6" s="4" t="s">
        <v>19</v>
      </c>
      <c r="W6" s="5" t="s">
        <v>20</v>
      </c>
      <c r="X6" s="352" t="s">
        <v>21</v>
      </c>
      <c r="Y6" s="5" t="s">
        <v>22</v>
      </c>
    </row>
    <row r="7" spans="1:25" x14ac:dyDescent="0.2">
      <c r="A7" s="1105"/>
      <c r="B7" s="330">
        <f>南八幡!B7</f>
        <v>45751</v>
      </c>
      <c r="C7" s="434" t="str">
        <f t="shared" si="0"/>
        <v>(金)</v>
      </c>
      <c r="D7" s="502" t="s">
        <v>409</v>
      </c>
      <c r="E7" s="503"/>
      <c r="F7" s="504">
        <v>11.8</v>
      </c>
      <c r="G7" s="11">
        <v>14.1</v>
      </c>
      <c r="H7" s="219">
        <v>13.3</v>
      </c>
      <c r="I7" s="12">
        <v>3.6</v>
      </c>
      <c r="J7" s="221">
        <v>2.5</v>
      </c>
      <c r="K7" s="11">
        <v>7.56</v>
      </c>
      <c r="L7" s="369">
        <v>7.56</v>
      </c>
      <c r="M7" s="778">
        <v>31.6</v>
      </c>
      <c r="N7" s="635">
        <v>65.599999999999994</v>
      </c>
      <c r="O7" s="518">
        <v>90.6</v>
      </c>
      <c r="P7" s="503">
        <v>29.6</v>
      </c>
      <c r="Q7" s="507">
        <v>185</v>
      </c>
      <c r="R7" s="779">
        <v>0.21</v>
      </c>
      <c r="S7" s="780"/>
      <c r="T7" s="781"/>
      <c r="U7" s="111"/>
      <c r="V7" s="2" t="s">
        <v>182</v>
      </c>
      <c r="W7" s="398" t="s">
        <v>11</v>
      </c>
      <c r="X7" s="10">
        <v>13.9</v>
      </c>
      <c r="Y7" s="218">
        <v>13</v>
      </c>
    </row>
    <row r="8" spans="1:25" x14ac:dyDescent="0.2">
      <c r="A8" s="1105"/>
      <c r="B8" s="330">
        <f>南八幡!B8</f>
        <v>45752</v>
      </c>
      <c r="C8" s="434" t="str">
        <f t="shared" si="0"/>
        <v>(土)</v>
      </c>
      <c r="D8" s="502" t="s">
        <v>409</v>
      </c>
      <c r="E8" s="503"/>
      <c r="F8" s="504">
        <v>13.8</v>
      </c>
      <c r="G8" s="11">
        <v>13.8</v>
      </c>
      <c r="H8" s="219">
        <v>13.2</v>
      </c>
      <c r="I8" s="12">
        <v>4.3</v>
      </c>
      <c r="J8" s="221">
        <v>3</v>
      </c>
      <c r="K8" s="11">
        <v>7.53</v>
      </c>
      <c r="L8" s="369">
        <v>7.55</v>
      </c>
      <c r="M8" s="778">
        <v>30</v>
      </c>
      <c r="N8" s="635"/>
      <c r="O8" s="518"/>
      <c r="P8" s="503"/>
      <c r="Q8" s="507"/>
      <c r="R8" s="779"/>
      <c r="S8" s="780"/>
      <c r="T8" s="781"/>
      <c r="U8" s="111"/>
      <c r="V8" s="3" t="s">
        <v>183</v>
      </c>
      <c r="W8" s="921" t="s">
        <v>184</v>
      </c>
      <c r="X8" s="11">
        <v>4.5</v>
      </c>
      <c r="Y8" s="219">
        <v>2.7</v>
      </c>
    </row>
    <row r="9" spans="1:25" x14ac:dyDescent="0.2">
      <c r="A9" s="1105"/>
      <c r="B9" s="330">
        <f>南八幡!B9</f>
        <v>45753</v>
      </c>
      <c r="C9" s="434" t="str">
        <f t="shared" si="0"/>
        <v>(日)</v>
      </c>
      <c r="D9" s="502" t="s">
        <v>409</v>
      </c>
      <c r="E9" s="503"/>
      <c r="F9" s="504">
        <v>19.399999999999999</v>
      </c>
      <c r="G9" s="11">
        <v>14</v>
      </c>
      <c r="H9" s="219">
        <v>13.2</v>
      </c>
      <c r="I9" s="12">
        <v>4.0999999999999996</v>
      </c>
      <c r="J9" s="221">
        <v>3.4</v>
      </c>
      <c r="K9" s="11">
        <v>7.47</v>
      </c>
      <c r="L9" s="369">
        <v>7.46</v>
      </c>
      <c r="M9" s="778">
        <v>29.3</v>
      </c>
      <c r="N9" s="635"/>
      <c r="O9" s="518"/>
      <c r="P9" s="503"/>
      <c r="Q9" s="507"/>
      <c r="R9" s="779"/>
      <c r="S9" s="780"/>
      <c r="T9" s="781"/>
      <c r="U9" s="111"/>
      <c r="V9" s="3" t="s">
        <v>12</v>
      </c>
      <c r="W9" s="921"/>
      <c r="X9" s="11">
        <v>7.53</v>
      </c>
      <c r="Y9" s="219">
        <v>7.53</v>
      </c>
    </row>
    <row r="10" spans="1:25" x14ac:dyDescent="0.2">
      <c r="A10" s="1105"/>
      <c r="B10" s="330">
        <f>南八幡!B10</f>
        <v>45754</v>
      </c>
      <c r="C10" s="434" t="str">
        <f t="shared" si="0"/>
        <v>(月)</v>
      </c>
      <c r="D10" s="502" t="s">
        <v>410</v>
      </c>
      <c r="E10" s="503"/>
      <c r="F10" s="504">
        <v>14.7</v>
      </c>
      <c r="G10" s="11">
        <v>14.2</v>
      </c>
      <c r="H10" s="219">
        <v>13.4</v>
      </c>
      <c r="I10" s="12">
        <v>4.5999999999999996</v>
      </c>
      <c r="J10" s="221">
        <v>2.9</v>
      </c>
      <c r="K10" s="11">
        <v>7.48</v>
      </c>
      <c r="L10" s="369">
        <v>7.48</v>
      </c>
      <c r="M10" s="778">
        <v>30.3</v>
      </c>
      <c r="N10" s="635">
        <v>62.5</v>
      </c>
      <c r="O10" s="518">
        <v>88.8</v>
      </c>
      <c r="P10" s="503">
        <v>26.7</v>
      </c>
      <c r="Q10" s="507">
        <v>188</v>
      </c>
      <c r="R10" s="779">
        <v>0.27</v>
      </c>
      <c r="S10" s="780"/>
      <c r="T10" s="781"/>
      <c r="U10" s="111"/>
      <c r="V10" s="3" t="s">
        <v>185</v>
      </c>
      <c r="W10" s="921" t="s">
        <v>13</v>
      </c>
      <c r="X10" s="11"/>
      <c r="Y10" s="219">
        <v>33.1</v>
      </c>
    </row>
    <row r="11" spans="1:25" x14ac:dyDescent="0.2">
      <c r="A11" s="1105"/>
      <c r="B11" s="330">
        <f>南八幡!B11</f>
        <v>45755</v>
      </c>
      <c r="C11" s="434" t="str">
        <f t="shared" si="0"/>
        <v>(火)</v>
      </c>
      <c r="D11" s="502" t="s">
        <v>409</v>
      </c>
      <c r="E11" s="503"/>
      <c r="F11" s="504">
        <v>18.100000000000001</v>
      </c>
      <c r="G11" s="11">
        <v>14.3</v>
      </c>
      <c r="H11" s="219">
        <v>13.3</v>
      </c>
      <c r="I11" s="12">
        <v>3.4</v>
      </c>
      <c r="J11" s="221">
        <v>1.9</v>
      </c>
      <c r="K11" s="11">
        <v>7.58</v>
      </c>
      <c r="L11" s="369">
        <v>7.55</v>
      </c>
      <c r="M11" s="778">
        <v>31.5</v>
      </c>
      <c r="N11" s="635">
        <v>64.7</v>
      </c>
      <c r="O11" s="518">
        <v>90.8</v>
      </c>
      <c r="P11" s="503">
        <v>27.4</v>
      </c>
      <c r="Q11" s="507">
        <v>184</v>
      </c>
      <c r="R11" s="779">
        <v>0.16</v>
      </c>
      <c r="S11" s="780"/>
      <c r="T11" s="781"/>
      <c r="U11" s="111"/>
      <c r="V11" s="3" t="s">
        <v>186</v>
      </c>
      <c r="W11" s="921" t="s">
        <v>311</v>
      </c>
      <c r="X11" s="112"/>
      <c r="Y11" s="220">
        <v>67.7</v>
      </c>
    </row>
    <row r="12" spans="1:25" x14ac:dyDescent="0.2">
      <c r="A12" s="1105"/>
      <c r="B12" s="330">
        <f>南八幡!B12</f>
        <v>45756</v>
      </c>
      <c r="C12" s="434" t="str">
        <f t="shared" si="0"/>
        <v>(水)</v>
      </c>
      <c r="D12" s="502" t="s">
        <v>409</v>
      </c>
      <c r="E12" s="503"/>
      <c r="F12" s="504">
        <v>18</v>
      </c>
      <c r="G12" s="11">
        <v>14.3</v>
      </c>
      <c r="H12" s="219">
        <v>13.3</v>
      </c>
      <c r="I12" s="12">
        <v>3.2</v>
      </c>
      <c r="J12" s="221">
        <v>1.9</v>
      </c>
      <c r="K12" s="11">
        <v>7.57</v>
      </c>
      <c r="L12" s="369">
        <v>7.54</v>
      </c>
      <c r="M12" s="778">
        <v>31.8</v>
      </c>
      <c r="N12" s="635">
        <v>65.3</v>
      </c>
      <c r="O12" s="518">
        <v>92</v>
      </c>
      <c r="P12" s="503">
        <v>28.9</v>
      </c>
      <c r="Q12" s="507">
        <v>190</v>
      </c>
      <c r="R12" s="779">
        <v>0.16</v>
      </c>
      <c r="S12" s="780"/>
      <c r="T12" s="781"/>
      <c r="U12" s="111"/>
      <c r="V12" s="3" t="s">
        <v>187</v>
      </c>
      <c r="W12" s="921" t="s">
        <v>311</v>
      </c>
      <c r="X12" s="112"/>
      <c r="Y12" s="220">
        <v>101</v>
      </c>
    </row>
    <row r="13" spans="1:25" x14ac:dyDescent="0.2">
      <c r="A13" s="1105"/>
      <c r="B13" s="330">
        <f>南八幡!B13</f>
        <v>45757</v>
      </c>
      <c r="C13" s="434" t="str">
        <f t="shared" si="0"/>
        <v>(木)</v>
      </c>
      <c r="D13" s="502" t="s">
        <v>410</v>
      </c>
      <c r="E13" s="503"/>
      <c r="F13" s="504">
        <v>18.600000000000001</v>
      </c>
      <c r="G13" s="11">
        <v>14.5</v>
      </c>
      <c r="H13" s="219">
        <v>13.7</v>
      </c>
      <c r="I13" s="12">
        <v>3</v>
      </c>
      <c r="J13" s="221">
        <v>1.6</v>
      </c>
      <c r="K13" s="11">
        <v>7.62</v>
      </c>
      <c r="L13" s="369">
        <v>7.59</v>
      </c>
      <c r="M13" s="778">
        <v>31.6</v>
      </c>
      <c r="N13" s="635">
        <v>65</v>
      </c>
      <c r="O13" s="518">
        <v>93</v>
      </c>
      <c r="P13" s="503">
        <v>26.7</v>
      </c>
      <c r="Q13" s="507">
        <v>184</v>
      </c>
      <c r="R13" s="779">
        <v>0.16</v>
      </c>
      <c r="S13" s="780"/>
      <c r="T13" s="781"/>
      <c r="U13" s="111"/>
      <c r="V13" s="3" t="s">
        <v>188</v>
      </c>
      <c r="W13" s="921" t="s">
        <v>311</v>
      </c>
      <c r="X13" s="112"/>
      <c r="Y13" s="220">
        <v>55.2</v>
      </c>
    </row>
    <row r="14" spans="1:25" x14ac:dyDescent="0.2">
      <c r="A14" s="1105"/>
      <c r="B14" s="330">
        <f>南八幡!B14</f>
        <v>45758</v>
      </c>
      <c r="C14" s="434" t="str">
        <f t="shared" si="0"/>
        <v>(金)</v>
      </c>
      <c r="D14" s="502" t="s">
        <v>410</v>
      </c>
      <c r="E14" s="503"/>
      <c r="F14" s="504">
        <v>17.100000000000001</v>
      </c>
      <c r="G14" s="11">
        <v>14.5</v>
      </c>
      <c r="H14" s="219">
        <v>13.8</v>
      </c>
      <c r="I14" s="12">
        <v>2.7</v>
      </c>
      <c r="J14" s="221">
        <v>1.6</v>
      </c>
      <c r="K14" s="11">
        <v>7.6</v>
      </c>
      <c r="L14" s="369">
        <v>7.59</v>
      </c>
      <c r="M14" s="778">
        <v>31.5</v>
      </c>
      <c r="N14" s="635">
        <v>65.3</v>
      </c>
      <c r="O14" s="518">
        <v>93.4</v>
      </c>
      <c r="P14" s="503">
        <v>26.5</v>
      </c>
      <c r="Q14" s="507">
        <v>163</v>
      </c>
      <c r="R14" s="779">
        <v>0.14000000000000001</v>
      </c>
      <c r="S14" s="780"/>
      <c r="T14" s="781"/>
      <c r="U14" s="111"/>
      <c r="V14" s="3" t="s">
        <v>189</v>
      </c>
      <c r="W14" s="921" t="s">
        <v>311</v>
      </c>
      <c r="X14" s="112"/>
      <c r="Y14" s="220">
        <v>45.8</v>
      </c>
    </row>
    <row r="15" spans="1:25" x14ac:dyDescent="0.2">
      <c r="A15" s="1105"/>
      <c r="B15" s="330">
        <f>南八幡!B15</f>
        <v>45759</v>
      </c>
      <c r="C15" s="434" t="str">
        <f t="shared" si="0"/>
        <v>(土)</v>
      </c>
      <c r="D15" s="502" t="s">
        <v>409</v>
      </c>
      <c r="E15" s="503"/>
      <c r="F15" s="504">
        <v>16.899999999999999</v>
      </c>
      <c r="G15" s="11">
        <v>14.6</v>
      </c>
      <c r="H15" s="219">
        <v>13.9</v>
      </c>
      <c r="I15" s="12">
        <v>2.7</v>
      </c>
      <c r="J15" s="221">
        <v>1.5</v>
      </c>
      <c r="K15" s="11">
        <v>7.63</v>
      </c>
      <c r="L15" s="369">
        <v>7.62</v>
      </c>
      <c r="M15" s="778">
        <v>31.5</v>
      </c>
      <c r="N15" s="635"/>
      <c r="O15" s="518"/>
      <c r="P15" s="503"/>
      <c r="Q15" s="507"/>
      <c r="R15" s="779"/>
      <c r="S15" s="780"/>
      <c r="T15" s="781"/>
      <c r="U15" s="111"/>
      <c r="V15" s="3" t="s">
        <v>190</v>
      </c>
      <c r="W15" s="921" t="s">
        <v>311</v>
      </c>
      <c r="X15" s="12"/>
      <c r="Y15" s="221">
        <v>29.5</v>
      </c>
    </row>
    <row r="16" spans="1:25" x14ac:dyDescent="0.2">
      <c r="A16" s="1105"/>
      <c r="B16" s="330">
        <f>南八幡!B16</f>
        <v>45760</v>
      </c>
      <c r="C16" s="434" t="str">
        <f t="shared" si="0"/>
        <v>(日)</v>
      </c>
      <c r="D16" s="502" t="s">
        <v>410</v>
      </c>
      <c r="E16" s="503"/>
      <c r="F16" s="504">
        <v>13</v>
      </c>
      <c r="G16" s="11">
        <v>14.6</v>
      </c>
      <c r="H16" s="219">
        <v>14.2</v>
      </c>
      <c r="I16" s="12">
        <v>1.9</v>
      </c>
      <c r="J16" s="221">
        <v>0.8</v>
      </c>
      <c r="K16" s="11">
        <v>7.7</v>
      </c>
      <c r="L16" s="369">
        <v>7.67</v>
      </c>
      <c r="M16" s="778">
        <v>30.7</v>
      </c>
      <c r="N16" s="635"/>
      <c r="O16" s="518"/>
      <c r="P16" s="503"/>
      <c r="Q16" s="507"/>
      <c r="R16" s="779"/>
      <c r="S16" s="780"/>
      <c r="T16" s="781"/>
      <c r="U16" s="111"/>
      <c r="V16" s="3" t="s">
        <v>191</v>
      </c>
      <c r="W16" s="921" t="s">
        <v>311</v>
      </c>
      <c r="X16" s="15"/>
      <c r="Y16" s="222">
        <v>209</v>
      </c>
    </row>
    <row r="17" spans="1:25" x14ac:dyDescent="0.2">
      <c r="A17" s="1105"/>
      <c r="B17" s="330">
        <f>南八幡!B17</f>
        <v>45761</v>
      </c>
      <c r="C17" s="434" t="str">
        <f t="shared" si="0"/>
        <v>(月)</v>
      </c>
      <c r="D17" s="502" t="s">
        <v>409</v>
      </c>
      <c r="E17" s="503"/>
      <c r="F17" s="504">
        <v>17.7</v>
      </c>
      <c r="G17" s="11">
        <v>13.9</v>
      </c>
      <c r="H17" s="219">
        <v>14.3</v>
      </c>
      <c r="I17" s="12">
        <v>2.4</v>
      </c>
      <c r="J17" s="221">
        <v>1.3</v>
      </c>
      <c r="K17" s="11">
        <v>7.64</v>
      </c>
      <c r="L17" s="369">
        <v>7.63</v>
      </c>
      <c r="M17" s="778">
        <v>30.8</v>
      </c>
      <c r="N17" s="635">
        <v>63.7</v>
      </c>
      <c r="O17" s="518">
        <v>90</v>
      </c>
      <c r="P17" s="503">
        <v>26.9</v>
      </c>
      <c r="Q17" s="507">
        <v>168</v>
      </c>
      <c r="R17" s="779">
        <v>0.12</v>
      </c>
      <c r="S17" s="780"/>
      <c r="T17" s="781"/>
      <c r="U17" s="111"/>
      <c r="V17" s="3" t="s">
        <v>192</v>
      </c>
      <c r="W17" s="921" t="s">
        <v>311</v>
      </c>
      <c r="X17" s="13"/>
      <c r="Y17" s="223">
        <v>0.16</v>
      </c>
    </row>
    <row r="18" spans="1:25" x14ac:dyDescent="0.2">
      <c r="A18" s="1105"/>
      <c r="B18" s="330">
        <f>南八幡!B18</f>
        <v>45762</v>
      </c>
      <c r="C18" s="434" t="str">
        <f t="shared" si="0"/>
        <v>(火)</v>
      </c>
      <c r="D18" s="502" t="s">
        <v>409</v>
      </c>
      <c r="E18" s="503"/>
      <c r="F18" s="504">
        <v>15.2</v>
      </c>
      <c r="G18" s="11">
        <v>15</v>
      </c>
      <c r="H18" s="219">
        <v>14.3</v>
      </c>
      <c r="I18" s="12">
        <v>2.4</v>
      </c>
      <c r="J18" s="221">
        <v>1.3</v>
      </c>
      <c r="K18" s="11">
        <v>7.64</v>
      </c>
      <c r="L18" s="369">
        <v>7.62</v>
      </c>
      <c r="M18" s="778">
        <v>30.1</v>
      </c>
      <c r="N18" s="635">
        <v>62.3</v>
      </c>
      <c r="O18" s="518">
        <v>90.2</v>
      </c>
      <c r="P18" s="503">
        <v>24.7</v>
      </c>
      <c r="Q18" s="507">
        <v>161</v>
      </c>
      <c r="R18" s="779">
        <v>0.11</v>
      </c>
      <c r="S18" s="780"/>
      <c r="T18" s="781"/>
      <c r="U18" s="111"/>
      <c r="V18" s="3" t="s">
        <v>14</v>
      </c>
      <c r="W18" s="921" t="s">
        <v>311</v>
      </c>
      <c r="X18" s="11"/>
      <c r="Y18" s="224">
        <v>2.4</v>
      </c>
    </row>
    <row r="19" spans="1:25" x14ac:dyDescent="0.2">
      <c r="A19" s="1105"/>
      <c r="B19" s="330">
        <f>南八幡!B19</f>
        <v>45763</v>
      </c>
      <c r="C19" s="434" t="str">
        <f t="shared" si="0"/>
        <v>(水)</v>
      </c>
      <c r="D19" s="502" t="s">
        <v>409</v>
      </c>
      <c r="E19" s="503"/>
      <c r="F19" s="504">
        <v>17.100000000000001</v>
      </c>
      <c r="G19" s="11">
        <v>15.4</v>
      </c>
      <c r="H19" s="219">
        <v>14.6</v>
      </c>
      <c r="I19" s="12">
        <v>2</v>
      </c>
      <c r="J19" s="221">
        <v>1</v>
      </c>
      <c r="K19" s="11">
        <v>7.92</v>
      </c>
      <c r="L19" s="369">
        <v>7.24</v>
      </c>
      <c r="M19" s="778">
        <v>30.3</v>
      </c>
      <c r="N19" s="635">
        <v>62.1</v>
      </c>
      <c r="O19" s="518">
        <v>90</v>
      </c>
      <c r="P19" s="503">
        <v>27.1</v>
      </c>
      <c r="Q19" s="507">
        <v>170</v>
      </c>
      <c r="R19" s="779">
        <v>0.1</v>
      </c>
      <c r="S19" s="780"/>
      <c r="T19" s="781"/>
      <c r="U19" s="111"/>
      <c r="V19" s="3" t="s">
        <v>15</v>
      </c>
      <c r="W19" s="921" t="s">
        <v>311</v>
      </c>
      <c r="X19" s="11"/>
      <c r="Y19" s="224">
        <v>0.9</v>
      </c>
    </row>
    <row r="20" spans="1:25" x14ac:dyDescent="0.2">
      <c r="A20" s="1105"/>
      <c r="B20" s="330">
        <f>南八幡!B20</f>
        <v>45764</v>
      </c>
      <c r="C20" s="434" t="str">
        <f t="shared" si="0"/>
        <v>(木)</v>
      </c>
      <c r="D20" s="502" t="s">
        <v>409</v>
      </c>
      <c r="E20" s="503"/>
      <c r="F20" s="504">
        <v>19.899999999999999</v>
      </c>
      <c r="G20" s="11">
        <v>15.8</v>
      </c>
      <c r="H20" s="219">
        <v>14.7</v>
      </c>
      <c r="I20" s="12">
        <v>2.1</v>
      </c>
      <c r="J20" s="221">
        <v>1</v>
      </c>
      <c r="K20" s="11">
        <v>7.69</v>
      </c>
      <c r="L20" s="369">
        <v>7.62</v>
      </c>
      <c r="M20" s="778">
        <v>30.2</v>
      </c>
      <c r="N20" s="635">
        <v>61.7</v>
      </c>
      <c r="O20" s="518">
        <v>87.6</v>
      </c>
      <c r="P20" s="503">
        <v>25.3</v>
      </c>
      <c r="Q20" s="507">
        <v>177</v>
      </c>
      <c r="R20" s="779">
        <v>0.1</v>
      </c>
      <c r="S20" s="780"/>
      <c r="T20" s="781"/>
      <c r="U20" s="111"/>
      <c r="V20" s="3" t="s">
        <v>193</v>
      </c>
      <c r="W20" s="921" t="s">
        <v>311</v>
      </c>
      <c r="X20" s="11"/>
      <c r="Y20" s="224">
        <v>10</v>
      </c>
    </row>
    <row r="21" spans="1:25" x14ac:dyDescent="0.2">
      <c r="A21" s="1105"/>
      <c r="B21" s="330">
        <f>南八幡!B21</f>
        <v>45765</v>
      </c>
      <c r="C21" s="434" t="str">
        <f t="shared" si="0"/>
        <v>(金)</v>
      </c>
      <c r="D21" s="502" t="s">
        <v>409</v>
      </c>
      <c r="E21" s="503"/>
      <c r="F21" s="504">
        <v>21.7</v>
      </c>
      <c r="G21" s="11">
        <v>16</v>
      </c>
      <c r="H21" s="219">
        <v>15.1</v>
      </c>
      <c r="I21" s="12">
        <v>2</v>
      </c>
      <c r="J21" s="221">
        <v>1</v>
      </c>
      <c r="K21" s="11">
        <v>7.68</v>
      </c>
      <c r="L21" s="369">
        <v>7.64</v>
      </c>
      <c r="M21" s="778">
        <v>30.7</v>
      </c>
      <c r="N21" s="635">
        <v>61.8</v>
      </c>
      <c r="O21" s="518">
        <v>84</v>
      </c>
      <c r="P21" s="503">
        <v>27.7</v>
      </c>
      <c r="Q21" s="507">
        <v>160</v>
      </c>
      <c r="R21" s="779">
        <v>0.06</v>
      </c>
      <c r="S21" s="780">
        <v>60</v>
      </c>
      <c r="T21" s="781">
        <v>251</v>
      </c>
      <c r="U21" s="111"/>
      <c r="V21" s="3" t="s">
        <v>194</v>
      </c>
      <c r="W21" s="921" t="s">
        <v>311</v>
      </c>
      <c r="X21" s="13"/>
      <c r="Y21" s="225">
        <v>1.7000000000000001E-2</v>
      </c>
    </row>
    <row r="22" spans="1:25" x14ac:dyDescent="0.2">
      <c r="A22" s="1105"/>
      <c r="B22" s="330">
        <f>南八幡!B22</f>
        <v>45766</v>
      </c>
      <c r="C22" s="434" t="str">
        <f t="shared" si="0"/>
        <v>(土)</v>
      </c>
      <c r="D22" s="502" t="s">
        <v>409</v>
      </c>
      <c r="E22" s="503"/>
      <c r="F22" s="504">
        <v>23.1</v>
      </c>
      <c r="G22" s="11">
        <v>16.100000000000001</v>
      </c>
      <c r="H22" s="219">
        <v>15.3</v>
      </c>
      <c r="I22" s="12">
        <v>2</v>
      </c>
      <c r="J22" s="221">
        <v>1</v>
      </c>
      <c r="K22" s="11">
        <v>7.65</v>
      </c>
      <c r="L22" s="369">
        <v>7.62</v>
      </c>
      <c r="M22" s="778">
        <v>30.1</v>
      </c>
      <c r="N22" s="635"/>
      <c r="O22" s="518"/>
      <c r="P22" s="503"/>
      <c r="Q22" s="507"/>
      <c r="R22" s="779"/>
      <c r="S22" s="780"/>
      <c r="T22" s="781"/>
      <c r="U22" s="111"/>
      <c r="V22" s="3" t="s">
        <v>279</v>
      </c>
      <c r="W22" s="921" t="s">
        <v>311</v>
      </c>
      <c r="X22" s="13"/>
      <c r="Y22" s="225">
        <v>2.65</v>
      </c>
    </row>
    <row r="23" spans="1:25" x14ac:dyDescent="0.2">
      <c r="A23" s="1105"/>
      <c r="B23" s="330">
        <f>南八幡!B23</f>
        <v>45767</v>
      </c>
      <c r="C23" s="434" t="str">
        <f t="shared" si="0"/>
        <v>(日)</v>
      </c>
      <c r="D23" s="502" t="s">
        <v>410</v>
      </c>
      <c r="E23" s="503"/>
      <c r="F23" s="504">
        <v>20.399999999999999</v>
      </c>
      <c r="G23" s="11">
        <v>16.2</v>
      </c>
      <c r="H23" s="219">
        <v>15.4</v>
      </c>
      <c r="I23" s="12">
        <v>1.9</v>
      </c>
      <c r="J23" s="221">
        <v>0.9</v>
      </c>
      <c r="K23" s="11">
        <v>7.62</v>
      </c>
      <c r="L23" s="369">
        <v>7.61</v>
      </c>
      <c r="M23" s="778">
        <v>30.3</v>
      </c>
      <c r="N23" s="635"/>
      <c r="O23" s="518"/>
      <c r="P23" s="503"/>
      <c r="Q23" s="507"/>
      <c r="R23" s="779"/>
      <c r="S23" s="780"/>
      <c r="T23" s="781"/>
      <c r="U23" s="111"/>
      <c r="V23" s="3" t="s">
        <v>195</v>
      </c>
      <c r="W23" s="921" t="s">
        <v>311</v>
      </c>
      <c r="X23" s="13"/>
      <c r="Y23" s="225">
        <v>2.84</v>
      </c>
    </row>
    <row r="24" spans="1:25" x14ac:dyDescent="0.2">
      <c r="A24" s="1105"/>
      <c r="B24" s="330">
        <f>南八幡!B24</f>
        <v>45768</v>
      </c>
      <c r="C24" s="434" t="str">
        <f t="shared" si="0"/>
        <v>(月)</v>
      </c>
      <c r="D24" s="502" t="s">
        <v>409</v>
      </c>
      <c r="E24" s="503"/>
      <c r="F24" s="504">
        <v>19.3</v>
      </c>
      <c r="G24" s="11">
        <v>16.399999999999999</v>
      </c>
      <c r="H24" s="219">
        <v>15.6</v>
      </c>
      <c r="I24" s="12">
        <v>2</v>
      </c>
      <c r="J24" s="221">
        <v>1</v>
      </c>
      <c r="K24" s="11">
        <v>7.6</v>
      </c>
      <c r="L24" s="369">
        <v>7.54</v>
      </c>
      <c r="M24" s="778">
        <v>29.7</v>
      </c>
      <c r="N24" s="635">
        <v>59.7</v>
      </c>
      <c r="O24" s="518">
        <v>84.2</v>
      </c>
      <c r="P24" s="503">
        <v>28</v>
      </c>
      <c r="Q24" s="642">
        <v>183</v>
      </c>
      <c r="R24" s="779">
        <v>7.0000000000000007E-2</v>
      </c>
      <c r="S24" s="780"/>
      <c r="T24" s="781"/>
      <c r="U24" s="111"/>
      <c r="V24" s="3" t="s">
        <v>196</v>
      </c>
      <c r="W24" s="921" t="s">
        <v>311</v>
      </c>
      <c r="X24" s="13"/>
      <c r="Y24" s="225">
        <v>0.192</v>
      </c>
    </row>
    <row r="25" spans="1:25" x14ac:dyDescent="0.2">
      <c r="A25" s="1105"/>
      <c r="B25" s="330">
        <f>南八幡!B25</f>
        <v>45769</v>
      </c>
      <c r="C25" s="434" t="str">
        <f t="shared" si="0"/>
        <v>(火)</v>
      </c>
      <c r="D25" s="502" t="s">
        <v>409</v>
      </c>
      <c r="E25" s="503"/>
      <c r="F25" s="504">
        <v>20.9</v>
      </c>
      <c r="G25" s="11">
        <v>16.3</v>
      </c>
      <c r="H25" s="219">
        <v>15.7</v>
      </c>
      <c r="I25" s="12">
        <v>1.8</v>
      </c>
      <c r="J25" s="221">
        <v>0.8</v>
      </c>
      <c r="K25" s="11">
        <v>7.61</v>
      </c>
      <c r="L25" s="369">
        <v>7.53</v>
      </c>
      <c r="M25" s="778">
        <v>29.6</v>
      </c>
      <c r="N25" s="635">
        <v>59.4</v>
      </c>
      <c r="O25" s="518">
        <v>82</v>
      </c>
      <c r="P25" s="503">
        <v>27.9</v>
      </c>
      <c r="Q25" s="642">
        <v>193</v>
      </c>
      <c r="R25" s="779">
        <v>7.0000000000000007E-2</v>
      </c>
      <c r="S25" s="780"/>
      <c r="T25" s="781"/>
      <c r="U25" s="111"/>
      <c r="V25" s="3" t="s">
        <v>197</v>
      </c>
      <c r="W25" s="921" t="s">
        <v>311</v>
      </c>
      <c r="X25" s="11"/>
      <c r="Y25" s="224">
        <v>24.5</v>
      </c>
    </row>
    <row r="26" spans="1:25" x14ac:dyDescent="0.2">
      <c r="A26" s="1105"/>
      <c r="B26" s="330">
        <f>南八幡!B26</f>
        <v>45770</v>
      </c>
      <c r="C26" s="434" t="str">
        <f t="shared" si="0"/>
        <v>(水)</v>
      </c>
      <c r="D26" s="502" t="s">
        <v>407</v>
      </c>
      <c r="E26" s="503"/>
      <c r="F26" s="504">
        <v>17.600000000000001</v>
      </c>
      <c r="G26" s="11">
        <v>16.7</v>
      </c>
      <c r="H26" s="219">
        <v>15.8</v>
      </c>
      <c r="I26" s="12">
        <v>1.6</v>
      </c>
      <c r="J26" s="221">
        <v>0.7</v>
      </c>
      <c r="K26" s="11">
        <v>7.58</v>
      </c>
      <c r="L26" s="369">
        <v>7.52</v>
      </c>
      <c r="M26" s="778">
        <v>29.3</v>
      </c>
      <c r="N26" s="635">
        <v>57.8</v>
      </c>
      <c r="O26" s="518">
        <v>81.8</v>
      </c>
      <c r="P26" s="503">
        <v>28</v>
      </c>
      <c r="Q26" s="642">
        <v>168</v>
      </c>
      <c r="R26" s="779">
        <v>7.0000000000000007E-2</v>
      </c>
      <c r="S26" s="780"/>
      <c r="T26" s="781"/>
      <c r="U26" s="111"/>
      <c r="V26" s="3" t="s">
        <v>17</v>
      </c>
      <c r="W26" s="921" t="s">
        <v>311</v>
      </c>
      <c r="X26" s="11"/>
      <c r="Y26" s="224">
        <v>27.6</v>
      </c>
    </row>
    <row r="27" spans="1:25" x14ac:dyDescent="0.2">
      <c r="A27" s="1105"/>
      <c r="B27" s="330">
        <f>南八幡!B27</f>
        <v>45771</v>
      </c>
      <c r="C27" s="434" t="str">
        <f t="shared" si="0"/>
        <v>(木)</v>
      </c>
      <c r="D27" s="502" t="s">
        <v>410</v>
      </c>
      <c r="E27" s="503"/>
      <c r="F27" s="504">
        <v>20</v>
      </c>
      <c r="G27" s="11">
        <v>17.100000000000001</v>
      </c>
      <c r="H27" s="219">
        <v>16.100000000000001</v>
      </c>
      <c r="I27" s="12">
        <v>1.8</v>
      </c>
      <c r="J27" s="221">
        <v>1</v>
      </c>
      <c r="K27" s="11">
        <v>7.5</v>
      </c>
      <c r="L27" s="369">
        <v>7.46</v>
      </c>
      <c r="M27" s="778">
        <v>29.4</v>
      </c>
      <c r="N27" s="635">
        <v>56.8</v>
      </c>
      <c r="O27" s="518">
        <v>81</v>
      </c>
      <c r="P27" s="503">
        <v>28.4</v>
      </c>
      <c r="Q27" s="642">
        <v>143</v>
      </c>
      <c r="R27" s="779">
        <v>0.06</v>
      </c>
      <c r="S27" s="780"/>
      <c r="T27" s="781"/>
      <c r="U27" s="111"/>
      <c r="V27" s="3" t="s">
        <v>198</v>
      </c>
      <c r="W27" s="921" t="s">
        <v>184</v>
      </c>
      <c r="X27" s="11"/>
      <c r="Y27" s="286">
        <v>6</v>
      </c>
    </row>
    <row r="28" spans="1:25" x14ac:dyDescent="0.2">
      <c r="A28" s="1105"/>
      <c r="B28" s="330">
        <f>南八幡!B28</f>
        <v>45772</v>
      </c>
      <c r="C28" s="434" t="str">
        <f t="shared" si="0"/>
        <v>(金)</v>
      </c>
      <c r="D28" s="502" t="s">
        <v>410</v>
      </c>
      <c r="E28" s="503"/>
      <c r="F28" s="504">
        <v>20</v>
      </c>
      <c r="G28" s="11">
        <v>16.8</v>
      </c>
      <c r="H28" s="219">
        <v>16.3</v>
      </c>
      <c r="I28" s="12">
        <v>1.9</v>
      </c>
      <c r="J28" s="221">
        <v>1</v>
      </c>
      <c r="K28" s="11">
        <v>7.54</v>
      </c>
      <c r="L28" s="369">
        <v>7.51</v>
      </c>
      <c r="M28" s="778">
        <v>28.8</v>
      </c>
      <c r="N28" s="635">
        <v>56.4</v>
      </c>
      <c r="O28" s="518">
        <v>80.8</v>
      </c>
      <c r="P28" s="503">
        <v>28.1</v>
      </c>
      <c r="Q28" s="642">
        <v>142</v>
      </c>
      <c r="R28" s="779">
        <v>0.08</v>
      </c>
      <c r="S28" s="780"/>
      <c r="T28" s="781"/>
      <c r="U28" s="111"/>
      <c r="V28" s="3" t="s">
        <v>199</v>
      </c>
      <c r="W28" s="921" t="s">
        <v>311</v>
      </c>
      <c r="X28" s="112"/>
      <c r="Y28" s="286">
        <v>3</v>
      </c>
    </row>
    <row r="29" spans="1:25" x14ac:dyDescent="0.2">
      <c r="A29" s="1105"/>
      <c r="B29" s="330">
        <f>南八幡!B29</f>
        <v>45773</v>
      </c>
      <c r="C29" s="434" t="str">
        <f t="shared" si="0"/>
        <v>(土)</v>
      </c>
      <c r="D29" s="502" t="s">
        <v>409</v>
      </c>
      <c r="E29" s="503"/>
      <c r="F29" s="504">
        <v>16.7</v>
      </c>
      <c r="G29" s="11">
        <v>17.100000000000001</v>
      </c>
      <c r="H29" s="219">
        <v>16.2</v>
      </c>
      <c r="I29" s="12">
        <v>2</v>
      </c>
      <c r="J29" s="221">
        <v>1.2</v>
      </c>
      <c r="K29" s="11">
        <v>7.51</v>
      </c>
      <c r="L29" s="369">
        <v>7.49</v>
      </c>
      <c r="M29" s="778">
        <v>28.7</v>
      </c>
      <c r="N29" s="635"/>
      <c r="O29" s="518"/>
      <c r="P29" s="503"/>
      <c r="Q29" s="642"/>
      <c r="R29" s="779"/>
      <c r="S29" s="780"/>
      <c r="T29" s="781"/>
      <c r="U29" s="111"/>
      <c r="V29" s="3"/>
      <c r="W29" s="287"/>
      <c r="X29" s="288"/>
      <c r="Y29" s="287"/>
    </row>
    <row r="30" spans="1:25" x14ac:dyDescent="0.2">
      <c r="A30" s="1105"/>
      <c r="B30" s="330">
        <f>南八幡!B30</f>
        <v>45774</v>
      </c>
      <c r="C30" s="434" t="str">
        <f t="shared" si="0"/>
        <v>(日)</v>
      </c>
      <c r="D30" s="502" t="s">
        <v>409</v>
      </c>
      <c r="E30" s="503"/>
      <c r="F30" s="504">
        <v>20.3</v>
      </c>
      <c r="G30" s="11">
        <v>17</v>
      </c>
      <c r="H30" s="219">
        <v>17</v>
      </c>
      <c r="I30" s="12">
        <v>2.1</v>
      </c>
      <c r="J30" s="221">
        <v>1</v>
      </c>
      <c r="K30" s="11">
        <v>7.59</v>
      </c>
      <c r="L30" s="369">
        <v>7.48</v>
      </c>
      <c r="M30" s="778">
        <v>28.7</v>
      </c>
      <c r="N30" s="635"/>
      <c r="O30" s="518"/>
      <c r="P30" s="503"/>
      <c r="Q30" s="642"/>
      <c r="R30" s="779"/>
      <c r="S30" s="780"/>
      <c r="T30" s="781"/>
      <c r="U30" s="111"/>
      <c r="V30" s="3"/>
      <c r="W30" s="287"/>
      <c r="X30" s="288"/>
      <c r="Y30" s="287"/>
    </row>
    <row r="31" spans="1:25" x14ac:dyDescent="0.2">
      <c r="A31" s="1105"/>
      <c r="B31" s="330">
        <f>南八幡!B31</f>
        <v>45775</v>
      </c>
      <c r="C31" s="434" t="str">
        <f t="shared" si="0"/>
        <v>(月)</v>
      </c>
      <c r="D31" s="502" t="s">
        <v>410</v>
      </c>
      <c r="E31" s="503"/>
      <c r="F31" s="504">
        <v>19.5</v>
      </c>
      <c r="G31" s="11">
        <v>17.399999999999999</v>
      </c>
      <c r="H31" s="219">
        <v>14.1</v>
      </c>
      <c r="I31" s="12">
        <v>2.1</v>
      </c>
      <c r="J31" s="221">
        <v>0.9</v>
      </c>
      <c r="K31" s="11">
        <v>7.49</v>
      </c>
      <c r="L31" s="369">
        <v>7.44</v>
      </c>
      <c r="M31" s="778">
        <v>28.4</v>
      </c>
      <c r="N31" s="635">
        <v>54.2</v>
      </c>
      <c r="O31" s="518">
        <v>80.400000000000006</v>
      </c>
      <c r="P31" s="503">
        <v>28</v>
      </c>
      <c r="Q31" s="642">
        <v>147</v>
      </c>
      <c r="R31" s="779">
        <v>0.08</v>
      </c>
      <c r="S31" s="780"/>
      <c r="T31" s="781"/>
      <c r="U31" s="111"/>
      <c r="V31" s="289"/>
      <c r="W31" s="290"/>
      <c r="X31" s="291"/>
      <c r="Y31" s="290"/>
    </row>
    <row r="32" spans="1:25" x14ac:dyDescent="0.2">
      <c r="A32" s="1105"/>
      <c r="B32" s="330">
        <f>南八幡!B32</f>
        <v>45776</v>
      </c>
      <c r="C32" s="434" t="str">
        <f t="shared" si="0"/>
        <v>(火)</v>
      </c>
      <c r="D32" s="502" t="s">
        <v>409</v>
      </c>
      <c r="E32" s="503"/>
      <c r="F32" s="504">
        <v>19.8</v>
      </c>
      <c r="G32" s="11">
        <v>17.7</v>
      </c>
      <c r="H32" s="219">
        <v>16.7</v>
      </c>
      <c r="I32" s="12">
        <v>1.9</v>
      </c>
      <c r="J32" s="221">
        <v>1.1000000000000001</v>
      </c>
      <c r="K32" s="11">
        <v>7.52</v>
      </c>
      <c r="L32" s="369">
        <v>7.51</v>
      </c>
      <c r="M32" s="778">
        <v>28.4</v>
      </c>
      <c r="N32" s="635"/>
      <c r="O32" s="518"/>
      <c r="P32" s="503"/>
      <c r="Q32" s="507"/>
      <c r="R32" s="779"/>
      <c r="S32" s="780"/>
      <c r="T32" s="781"/>
      <c r="U32" s="111"/>
      <c r="V32" s="9" t="s">
        <v>23</v>
      </c>
      <c r="W32" s="1" t="s">
        <v>24</v>
      </c>
      <c r="X32" s="1" t="s">
        <v>24</v>
      </c>
      <c r="Y32" s="335" t="s">
        <v>24</v>
      </c>
    </row>
    <row r="33" spans="1:25" x14ac:dyDescent="0.2">
      <c r="A33" s="1105"/>
      <c r="B33" s="330">
        <f>南八幡!B33</f>
        <v>45777</v>
      </c>
      <c r="C33" s="435" t="str">
        <f t="shared" si="0"/>
        <v>(水)</v>
      </c>
      <c r="D33" s="502" t="s">
        <v>409</v>
      </c>
      <c r="E33" s="503"/>
      <c r="F33" s="504">
        <v>19.899999999999999</v>
      </c>
      <c r="G33" s="11">
        <v>18.100000000000001</v>
      </c>
      <c r="H33" s="219">
        <v>16.7</v>
      </c>
      <c r="I33" s="12">
        <v>1.9</v>
      </c>
      <c r="J33" s="221">
        <v>1.1000000000000001</v>
      </c>
      <c r="K33" s="11">
        <v>7.5</v>
      </c>
      <c r="L33" s="369">
        <v>7.5</v>
      </c>
      <c r="M33" s="778">
        <v>28.5</v>
      </c>
      <c r="N33" s="635">
        <v>54.1</v>
      </c>
      <c r="O33" s="518">
        <v>80</v>
      </c>
      <c r="P33" s="503">
        <v>27.1</v>
      </c>
      <c r="Q33" s="507">
        <v>154</v>
      </c>
      <c r="R33" s="779">
        <v>0.12</v>
      </c>
      <c r="S33" s="780">
        <v>52</v>
      </c>
      <c r="T33" s="781">
        <v>0</v>
      </c>
      <c r="U33" s="111"/>
      <c r="V33" s="1121" t="s">
        <v>411</v>
      </c>
      <c r="W33" s="1122"/>
      <c r="X33" s="1122"/>
      <c r="Y33" s="1123"/>
    </row>
    <row r="34" spans="1:25" s="1" customFormat="1" ht="13.5" customHeight="1" x14ac:dyDescent="0.2">
      <c r="A34" s="1105"/>
      <c r="B34" s="336" t="s">
        <v>238</v>
      </c>
      <c r="C34" s="392"/>
      <c r="D34" s="508"/>
      <c r="E34" s="493">
        <f>MAX(E4:E33)</f>
        <v>0</v>
      </c>
      <c r="F34" s="509">
        <f t="shared" ref="F34:S34" si="1">IF(COUNT(F4:F33)=0,"",MAX(F4:F33))</f>
        <v>23.1</v>
      </c>
      <c r="G34" s="10">
        <f t="shared" si="1"/>
        <v>18.100000000000001</v>
      </c>
      <c r="H34" s="218">
        <f t="shared" si="1"/>
        <v>17</v>
      </c>
      <c r="I34" s="495">
        <f t="shared" si="1"/>
        <v>4.5999999999999996</v>
      </c>
      <c r="J34" s="496">
        <f t="shared" si="1"/>
        <v>3.4</v>
      </c>
      <c r="K34" s="10">
        <f t="shared" si="1"/>
        <v>7.92</v>
      </c>
      <c r="L34" s="644">
        <f t="shared" si="1"/>
        <v>7.67</v>
      </c>
      <c r="M34" s="774">
        <f t="shared" si="1"/>
        <v>35</v>
      </c>
      <c r="N34" s="510">
        <f t="shared" si="1"/>
        <v>71.599999999999994</v>
      </c>
      <c r="O34" s="511">
        <f t="shared" si="1"/>
        <v>101</v>
      </c>
      <c r="P34" s="493">
        <f t="shared" si="1"/>
        <v>34</v>
      </c>
      <c r="Q34" s="513">
        <f t="shared" si="1"/>
        <v>209</v>
      </c>
      <c r="R34" s="787">
        <f t="shared" si="1"/>
        <v>0.27</v>
      </c>
      <c r="S34" s="807">
        <f t="shared" si="1"/>
        <v>60</v>
      </c>
      <c r="T34" s="808">
        <f t="shared" ref="T34" si="2">IF(COUNT(T4:T33)=0,"",MAX(T4:T33))</f>
        <v>251</v>
      </c>
      <c r="U34" s="80"/>
      <c r="V34" s="1124"/>
      <c r="W34" s="1122"/>
      <c r="X34" s="1122"/>
      <c r="Y34" s="1123"/>
    </row>
    <row r="35" spans="1:25" s="1" customFormat="1" ht="13.5" customHeight="1" x14ac:dyDescent="0.2">
      <c r="A35" s="1105"/>
      <c r="B35" s="337" t="s">
        <v>239</v>
      </c>
      <c r="C35" s="393"/>
      <c r="D35" s="229"/>
      <c r="E35" s="230"/>
      <c r="F35" s="516">
        <f t="shared" ref="F35:R35" si="3">IF(COUNT(F4:F33)=0,"",MIN(F4:F33))</f>
        <v>4.5999999999999996</v>
      </c>
      <c r="G35" s="11">
        <f t="shared" si="3"/>
        <v>13.8</v>
      </c>
      <c r="H35" s="219">
        <f t="shared" si="3"/>
        <v>13</v>
      </c>
      <c r="I35" s="12">
        <f t="shared" si="3"/>
        <v>1.6</v>
      </c>
      <c r="J35" s="240">
        <f t="shared" si="3"/>
        <v>0.7</v>
      </c>
      <c r="K35" s="11">
        <f t="shared" si="3"/>
        <v>7.47</v>
      </c>
      <c r="L35" s="636">
        <f t="shared" si="3"/>
        <v>7.24</v>
      </c>
      <c r="M35" s="778">
        <f t="shared" si="3"/>
        <v>28.4</v>
      </c>
      <c r="N35" s="517">
        <f t="shared" si="3"/>
        <v>54.1</v>
      </c>
      <c r="O35" s="518">
        <f t="shared" si="3"/>
        <v>80</v>
      </c>
      <c r="P35" s="888">
        <f t="shared" si="3"/>
        <v>24.7</v>
      </c>
      <c r="Q35" s="520">
        <f t="shared" si="3"/>
        <v>142</v>
      </c>
      <c r="R35" s="792">
        <f t="shared" si="3"/>
        <v>0.06</v>
      </c>
      <c r="S35" s="809"/>
      <c r="T35" s="810"/>
      <c r="U35" s="80"/>
      <c r="V35" s="1124"/>
      <c r="W35" s="1122"/>
      <c r="X35" s="1122"/>
      <c r="Y35" s="1123"/>
    </row>
    <row r="36" spans="1:25" s="1" customFormat="1" ht="13.5" customHeight="1" x14ac:dyDescent="0.2">
      <c r="A36" s="1105"/>
      <c r="B36" s="338" t="s">
        <v>240</v>
      </c>
      <c r="C36" s="338"/>
      <c r="D36" s="229"/>
      <c r="E36" s="231"/>
      <c r="F36" s="523">
        <f t="shared" ref="F36:R36" si="4">IF(COUNT(F4:F33)=0,"",AVERAGE(F4:F33))</f>
        <v>17.123333333333335</v>
      </c>
      <c r="G36" s="11">
        <f t="shared" si="4"/>
        <v>15.506666666666668</v>
      </c>
      <c r="H36" s="516">
        <f t="shared" si="4"/>
        <v>14.633333333333333</v>
      </c>
      <c r="I36" s="12">
        <f t="shared" si="4"/>
        <v>2.5433333333333339</v>
      </c>
      <c r="J36" s="240">
        <f t="shared" si="4"/>
        <v>1.4566666666666668</v>
      </c>
      <c r="K36" s="11">
        <f t="shared" si="4"/>
        <v>7.591000000000002</v>
      </c>
      <c r="L36" s="636">
        <f t="shared" si="4"/>
        <v>7.5443333333333333</v>
      </c>
      <c r="M36" s="778">
        <f t="shared" si="4"/>
        <v>30.470000000000006</v>
      </c>
      <c r="N36" s="517">
        <f t="shared" si="4"/>
        <v>62.247619047619047</v>
      </c>
      <c r="O36" s="518">
        <f t="shared" si="4"/>
        <v>88.219047619047629</v>
      </c>
      <c r="P36" s="888">
        <f t="shared" si="4"/>
        <v>27.999999999999993</v>
      </c>
      <c r="Q36" s="524">
        <f t="shared" si="4"/>
        <v>174.61904761904762</v>
      </c>
      <c r="R36" s="792">
        <f t="shared" si="4"/>
        <v>0.12095238095238098</v>
      </c>
      <c r="S36" s="809"/>
      <c r="T36" s="810"/>
      <c r="U36" s="80"/>
      <c r="V36" s="1124"/>
      <c r="W36" s="1122"/>
      <c r="X36" s="1122"/>
      <c r="Y36" s="1123"/>
    </row>
    <row r="37" spans="1:25" s="1" customFormat="1" ht="13.5" customHeight="1" x14ac:dyDescent="0.2">
      <c r="A37" s="1106"/>
      <c r="B37" s="339" t="s">
        <v>241</v>
      </c>
      <c r="C37" s="395"/>
      <c r="D37" s="525"/>
      <c r="E37" s="526">
        <f>SUM(E4:E33)</f>
        <v>0</v>
      </c>
      <c r="F37" s="232"/>
      <c r="G37" s="233"/>
      <c r="H37" s="527"/>
      <c r="I37" s="233"/>
      <c r="J37" s="527"/>
      <c r="K37" s="528"/>
      <c r="L37" s="529"/>
      <c r="M37" s="811"/>
      <c r="N37" s="532"/>
      <c r="O37" s="533"/>
      <c r="P37" s="889"/>
      <c r="Q37" s="234"/>
      <c r="R37" s="812"/>
      <c r="S37" s="805">
        <f>SUM(S4:S33)</f>
        <v>112</v>
      </c>
      <c r="T37" s="806">
        <f>SUM(T4:T33)</f>
        <v>251</v>
      </c>
      <c r="U37" s="118"/>
      <c r="V37" s="1125"/>
      <c r="W37" s="1126"/>
      <c r="X37" s="1126"/>
      <c r="Y37" s="1127"/>
    </row>
    <row r="38" spans="1:25" ht="13.5" customHeight="1" x14ac:dyDescent="0.2">
      <c r="A38" s="1104" t="s">
        <v>180</v>
      </c>
      <c r="B38" s="329">
        <f>南八幡!B38</f>
        <v>45778</v>
      </c>
      <c r="C38" s="433" t="str">
        <f>IF(B38="","",IF(WEEKDAY(B38)=1,"(日)",IF(WEEKDAY(B38)=2,"(月)",IF(WEEKDAY(B38)=3,"(火)",IF(WEEKDAY(B38)=4,"(水)",IF(WEEKDAY(B38)=5,"(木)",IF(WEEKDAY(B38)=6,"(金)","(土)")))))))</f>
        <v>(木)</v>
      </c>
      <c r="D38" s="492" t="s">
        <v>405</v>
      </c>
      <c r="E38" s="493"/>
      <c r="F38" s="494">
        <v>23</v>
      </c>
      <c r="G38" s="10">
        <v>18.3</v>
      </c>
      <c r="H38" s="218">
        <v>17.100000000000001</v>
      </c>
      <c r="I38" s="495">
        <v>2</v>
      </c>
      <c r="J38" s="496">
        <v>1.3</v>
      </c>
      <c r="K38" s="10">
        <v>7.48</v>
      </c>
      <c r="L38" s="644">
        <v>7.46</v>
      </c>
      <c r="M38" s="774">
        <v>28.5</v>
      </c>
      <c r="N38" s="627">
        <v>53.1</v>
      </c>
      <c r="O38" s="511">
        <v>77</v>
      </c>
      <c r="P38" s="493">
        <v>27.7</v>
      </c>
      <c r="Q38" s="501">
        <v>163</v>
      </c>
      <c r="R38" s="775">
        <v>0.12</v>
      </c>
      <c r="S38" s="776"/>
      <c r="T38" s="777"/>
      <c r="U38" s="80"/>
      <c r="V38" s="397" t="s">
        <v>284</v>
      </c>
      <c r="W38" s="398"/>
      <c r="X38" s="399">
        <v>45778</v>
      </c>
      <c r="Y38" s="400"/>
    </row>
    <row r="39" spans="1:25" x14ac:dyDescent="0.2">
      <c r="A39" s="1105"/>
      <c r="B39" s="391">
        <f>南八幡!B39</f>
        <v>45779</v>
      </c>
      <c r="C39" s="434" t="str">
        <f t="shared" ref="C39:C68" si="5">IF(B39="","",IF(WEEKDAY(B39)=1,"(日)",IF(WEEKDAY(B39)=2,"(月)",IF(WEEKDAY(B39)=3,"(火)",IF(WEEKDAY(B39)=4,"(水)",IF(WEEKDAY(B39)=5,"(木)",IF(WEEKDAY(B39)=6,"(金)","(土)")))))))</f>
        <v>(金)</v>
      </c>
      <c r="D39" s="502" t="s">
        <v>407</v>
      </c>
      <c r="E39" s="503"/>
      <c r="F39" s="504">
        <v>16.100000000000001</v>
      </c>
      <c r="G39" s="11">
        <v>18.8</v>
      </c>
      <c r="H39" s="219">
        <v>16.899999999999999</v>
      </c>
      <c r="I39" s="12">
        <v>1.5</v>
      </c>
      <c r="J39" s="221">
        <v>1.4</v>
      </c>
      <c r="K39" s="11">
        <v>7.51</v>
      </c>
      <c r="L39" s="369">
        <v>7.52</v>
      </c>
      <c r="M39" s="778">
        <v>28.9</v>
      </c>
      <c r="N39" s="635">
        <v>53</v>
      </c>
      <c r="O39" s="518">
        <v>77.599999999999994</v>
      </c>
      <c r="P39" s="503">
        <v>29.3</v>
      </c>
      <c r="Q39" s="507">
        <v>182</v>
      </c>
      <c r="R39" s="779">
        <v>0.13</v>
      </c>
      <c r="S39" s="780"/>
      <c r="T39" s="781"/>
      <c r="U39" s="80"/>
      <c r="V39" s="345" t="s">
        <v>2</v>
      </c>
      <c r="W39" s="346" t="s">
        <v>303</v>
      </c>
      <c r="X39" s="372">
        <v>23</v>
      </c>
      <c r="Y39" s="350"/>
    </row>
    <row r="40" spans="1:25" x14ac:dyDescent="0.2">
      <c r="A40" s="1105"/>
      <c r="B40" s="391">
        <f>南八幡!B40</f>
        <v>45780</v>
      </c>
      <c r="C40" s="434" t="str">
        <f t="shared" si="5"/>
        <v>(土)</v>
      </c>
      <c r="D40" s="502" t="s">
        <v>409</v>
      </c>
      <c r="E40" s="503"/>
      <c r="F40" s="504">
        <v>19.8</v>
      </c>
      <c r="G40" s="11">
        <v>18.7</v>
      </c>
      <c r="H40" s="219">
        <v>17.3</v>
      </c>
      <c r="I40" s="12">
        <v>1.2</v>
      </c>
      <c r="J40" s="221">
        <v>1.1000000000000001</v>
      </c>
      <c r="K40" s="11">
        <v>7.54</v>
      </c>
      <c r="L40" s="369">
        <v>7.51</v>
      </c>
      <c r="M40" s="778">
        <v>28.2</v>
      </c>
      <c r="N40" s="635"/>
      <c r="O40" s="518"/>
      <c r="P40" s="503"/>
      <c r="Q40" s="507"/>
      <c r="R40" s="779"/>
      <c r="S40" s="780"/>
      <c r="T40" s="781"/>
      <c r="U40" s="80"/>
      <c r="V40" s="4" t="s">
        <v>19</v>
      </c>
      <c r="W40" s="5" t="s">
        <v>20</v>
      </c>
      <c r="X40" s="352" t="s">
        <v>21</v>
      </c>
      <c r="Y40" s="5" t="s">
        <v>22</v>
      </c>
    </row>
    <row r="41" spans="1:25" x14ac:dyDescent="0.2">
      <c r="A41" s="1105"/>
      <c r="B41" s="391">
        <f>南八幡!B41</f>
        <v>45781</v>
      </c>
      <c r="C41" s="434" t="str">
        <f t="shared" si="5"/>
        <v>(日)</v>
      </c>
      <c r="D41" s="502" t="s">
        <v>410</v>
      </c>
      <c r="E41" s="503"/>
      <c r="F41" s="504">
        <v>21.2</v>
      </c>
      <c r="G41" s="11">
        <v>18.8</v>
      </c>
      <c r="H41" s="219">
        <v>17.600000000000001</v>
      </c>
      <c r="I41" s="12">
        <v>2</v>
      </c>
      <c r="J41" s="221">
        <v>1.8</v>
      </c>
      <c r="K41" s="11">
        <v>7.48</v>
      </c>
      <c r="L41" s="369">
        <v>7.47</v>
      </c>
      <c r="M41" s="778">
        <v>29.6</v>
      </c>
      <c r="N41" s="635"/>
      <c r="O41" s="518"/>
      <c r="P41" s="503"/>
      <c r="Q41" s="507"/>
      <c r="R41" s="779"/>
      <c r="S41" s="780"/>
      <c r="T41" s="781"/>
      <c r="U41" s="80"/>
      <c r="V41" s="2" t="s">
        <v>182</v>
      </c>
      <c r="W41" s="398" t="s">
        <v>11</v>
      </c>
      <c r="X41" s="10">
        <v>18.3</v>
      </c>
      <c r="Y41" s="218">
        <v>17.100000000000001</v>
      </c>
    </row>
    <row r="42" spans="1:25" x14ac:dyDescent="0.2">
      <c r="A42" s="1105"/>
      <c r="B42" s="391">
        <f>南八幡!B42</f>
        <v>45782</v>
      </c>
      <c r="C42" s="434" t="str">
        <f t="shared" si="5"/>
        <v>(月)</v>
      </c>
      <c r="D42" s="502" t="s">
        <v>410</v>
      </c>
      <c r="E42" s="503"/>
      <c r="F42" s="504">
        <v>20.8</v>
      </c>
      <c r="G42" s="11">
        <v>19.2</v>
      </c>
      <c r="H42" s="219">
        <v>17.600000000000001</v>
      </c>
      <c r="I42" s="12">
        <v>2</v>
      </c>
      <c r="J42" s="221">
        <v>1.8</v>
      </c>
      <c r="K42" s="11">
        <v>7.49</v>
      </c>
      <c r="L42" s="369">
        <v>7.5</v>
      </c>
      <c r="M42" s="778">
        <v>27.8</v>
      </c>
      <c r="N42" s="635"/>
      <c r="O42" s="518"/>
      <c r="P42" s="503"/>
      <c r="Q42" s="507"/>
      <c r="R42" s="779"/>
      <c r="S42" s="780"/>
      <c r="T42" s="781"/>
      <c r="U42" s="80"/>
      <c r="V42" s="3" t="s">
        <v>183</v>
      </c>
      <c r="W42" s="921" t="s">
        <v>184</v>
      </c>
      <c r="X42" s="11">
        <v>2</v>
      </c>
      <c r="Y42" s="219">
        <v>1.3</v>
      </c>
    </row>
    <row r="43" spans="1:25" x14ac:dyDescent="0.2">
      <c r="A43" s="1105"/>
      <c r="B43" s="391">
        <f>南八幡!B43</f>
        <v>45783</v>
      </c>
      <c r="C43" s="434" t="str">
        <f t="shared" si="5"/>
        <v>(火)</v>
      </c>
      <c r="D43" s="502" t="s">
        <v>407</v>
      </c>
      <c r="E43" s="503"/>
      <c r="F43" s="504">
        <v>14.4</v>
      </c>
      <c r="G43" s="11">
        <v>18.8</v>
      </c>
      <c r="H43" s="219">
        <v>17.3</v>
      </c>
      <c r="I43" s="12">
        <v>2.1</v>
      </c>
      <c r="J43" s="221">
        <v>1.9</v>
      </c>
      <c r="K43" s="11">
        <v>7.52</v>
      </c>
      <c r="L43" s="369">
        <v>7.51</v>
      </c>
      <c r="M43" s="778">
        <v>27.9</v>
      </c>
      <c r="N43" s="635"/>
      <c r="O43" s="518"/>
      <c r="P43" s="503"/>
      <c r="Q43" s="507"/>
      <c r="R43" s="779"/>
      <c r="S43" s="780"/>
      <c r="T43" s="781"/>
      <c r="U43" s="80"/>
      <c r="V43" s="3" t="s">
        <v>12</v>
      </c>
      <c r="W43" s="921"/>
      <c r="X43" s="11">
        <v>7.48</v>
      </c>
      <c r="Y43" s="219">
        <v>7.46</v>
      </c>
    </row>
    <row r="44" spans="1:25" x14ac:dyDescent="0.2">
      <c r="A44" s="1105"/>
      <c r="B44" s="391">
        <f>南八幡!B44</f>
        <v>45784</v>
      </c>
      <c r="C44" s="434" t="str">
        <f t="shared" si="5"/>
        <v>(水)</v>
      </c>
      <c r="D44" s="502" t="s">
        <v>409</v>
      </c>
      <c r="E44" s="503"/>
      <c r="F44" s="504">
        <v>19.5</v>
      </c>
      <c r="G44" s="11">
        <v>19.5</v>
      </c>
      <c r="H44" s="219">
        <v>17.8</v>
      </c>
      <c r="I44" s="12">
        <v>1.7</v>
      </c>
      <c r="J44" s="221">
        <v>1.5</v>
      </c>
      <c r="K44" s="11">
        <v>7.55</v>
      </c>
      <c r="L44" s="369">
        <v>7.5</v>
      </c>
      <c r="M44" s="778">
        <v>27.8</v>
      </c>
      <c r="N44" s="635">
        <v>53.1</v>
      </c>
      <c r="O44" s="518">
        <v>77.8</v>
      </c>
      <c r="P44" s="503">
        <v>27.4</v>
      </c>
      <c r="Q44" s="507">
        <v>151</v>
      </c>
      <c r="R44" s="779">
        <v>0.18</v>
      </c>
      <c r="S44" s="780"/>
      <c r="T44" s="781"/>
      <c r="U44" s="80"/>
      <c r="V44" s="3" t="s">
        <v>185</v>
      </c>
      <c r="W44" s="921" t="s">
        <v>13</v>
      </c>
      <c r="X44" s="11"/>
      <c r="Y44" s="219">
        <v>28.5</v>
      </c>
    </row>
    <row r="45" spans="1:25" x14ac:dyDescent="0.2">
      <c r="A45" s="1105"/>
      <c r="B45" s="391">
        <f>南八幡!B45</f>
        <v>45785</v>
      </c>
      <c r="C45" s="434" t="str">
        <f t="shared" si="5"/>
        <v>(木)</v>
      </c>
      <c r="D45" s="502" t="s">
        <v>410</v>
      </c>
      <c r="E45" s="503"/>
      <c r="F45" s="504">
        <v>18.2</v>
      </c>
      <c r="G45" s="11">
        <v>19.600000000000001</v>
      </c>
      <c r="H45" s="219">
        <v>17.8</v>
      </c>
      <c r="I45" s="12">
        <v>2.8</v>
      </c>
      <c r="J45" s="221">
        <v>2.1</v>
      </c>
      <c r="K45" s="11">
        <v>7.54</v>
      </c>
      <c r="L45" s="369">
        <v>7.52</v>
      </c>
      <c r="M45" s="778">
        <v>27.6</v>
      </c>
      <c r="N45" s="635">
        <v>52.6</v>
      </c>
      <c r="O45" s="518">
        <v>78</v>
      </c>
      <c r="P45" s="503">
        <v>26.6</v>
      </c>
      <c r="Q45" s="507">
        <v>158</v>
      </c>
      <c r="R45" s="779">
        <v>0.18</v>
      </c>
      <c r="S45" s="780"/>
      <c r="T45" s="781"/>
      <c r="U45" s="80"/>
      <c r="V45" s="3" t="s">
        <v>186</v>
      </c>
      <c r="W45" s="921" t="s">
        <v>311</v>
      </c>
      <c r="X45" s="112"/>
      <c r="Y45" s="220">
        <v>53.1</v>
      </c>
    </row>
    <row r="46" spans="1:25" x14ac:dyDescent="0.2">
      <c r="A46" s="1105"/>
      <c r="B46" s="391">
        <f>南八幡!B46</f>
        <v>45786</v>
      </c>
      <c r="C46" s="434" t="str">
        <f t="shared" si="5"/>
        <v>(金)</v>
      </c>
      <c r="D46" s="502" t="s">
        <v>410</v>
      </c>
      <c r="E46" s="503"/>
      <c r="F46" s="504">
        <v>20.9</v>
      </c>
      <c r="G46" s="11">
        <v>19.600000000000001</v>
      </c>
      <c r="H46" s="219">
        <v>18</v>
      </c>
      <c r="I46" s="12">
        <v>3.4</v>
      </c>
      <c r="J46" s="221">
        <v>2.6</v>
      </c>
      <c r="K46" s="11">
        <v>7.48</v>
      </c>
      <c r="L46" s="369">
        <v>7.48</v>
      </c>
      <c r="M46" s="778">
        <v>27.2</v>
      </c>
      <c r="N46" s="635">
        <v>50.8</v>
      </c>
      <c r="O46" s="518">
        <v>76.599999999999994</v>
      </c>
      <c r="P46" s="503">
        <v>27</v>
      </c>
      <c r="Q46" s="507">
        <v>164</v>
      </c>
      <c r="R46" s="779">
        <v>0.2</v>
      </c>
      <c r="S46" s="780"/>
      <c r="T46" s="781"/>
      <c r="U46" s="80"/>
      <c r="V46" s="3" t="s">
        <v>187</v>
      </c>
      <c r="W46" s="921" t="s">
        <v>311</v>
      </c>
      <c r="X46" s="112"/>
      <c r="Y46" s="220">
        <v>77</v>
      </c>
    </row>
    <row r="47" spans="1:25" x14ac:dyDescent="0.2">
      <c r="A47" s="1105"/>
      <c r="B47" s="391">
        <f>南八幡!B47</f>
        <v>45787</v>
      </c>
      <c r="C47" s="434" t="str">
        <f t="shared" si="5"/>
        <v>(土)</v>
      </c>
      <c r="D47" s="502" t="s">
        <v>407</v>
      </c>
      <c r="E47" s="503"/>
      <c r="F47" s="504">
        <v>18.399999999999999</v>
      </c>
      <c r="G47" s="11">
        <v>19.3</v>
      </c>
      <c r="H47" s="219">
        <v>18.100000000000001</v>
      </c>
      <c r="I47" s="12">
        <v>3.1</v>
      </c>
      <c r="J47" s="221">
        <v>3.3</v>
      </c>
      <c r="K47" s="11">
        <v>7.43</v>
      </c>
      <c r="L47" s="369">
        <v>7.41</v>
      </c>
      <c r="M47" s="778">
        <v>26.8</v>
      </c>
      <c r="N47" s="635"/>
      <c r="O47" s="518"/>
      <c r="P47" s="503"/>
      <c r="Q47" s="507"/>
      <c r="R47" s="779"/>
      <c r="S47" s="780"/>
      <c r="T47" s="781"/>
      <c r="U47" s="80"/>
      <c r="V47" s="3" t="s">
        <v>188</v>
      </c>
      <c r="W47" s="921" t="s">
        <v>311</v>
      </c>
      <c r="X47" s="112"/>
      <c r="Y47" s="220">
        <v>48.6</v>
      </c>
    </row>
    <row r="48" spans="1:25" x14ac:dyDescent="0.2">
      <c r="A48" s="1105"/>
      <c r="B48" s="391">
        <f>南八幡!B48</f>
        <v>45788</v>
      </c>
      <c r="C48" s="434" t="str">
        <f t="shared" si="5"/>
        <v>(日)</v>
      </c>
      <c r="D48" s="502" t="s">
        <v>409</v>
      </c>
      <c r="E48" s="503"/>
      <c r="F48" s="504">
        <v>23.2</v>
      </c>
      <c r="G48" s="11">
        <v>19.7</v>
      </c>
      <c r="H48" s="219">
        <v>18.3</v>
      </c>
      <c r="I48" s="12">
        <v>3.29</v>
      </c>
      <c r="J48" s="221">
        <v>2.8980000000000001</v>
      </c>
      <c r="K48" s="11">
        <v>7.49</v>
      </c>
      <c r="L48" s="369">
        <v>7.49</v>
      </c>
      <c r="M48" s="778">
        <v>26.6</v>
      </c>
      <c r="N48" s="635"/>
      <c r="O48" s="518"/>
      <c r="P48" s="503"/>
      <c r="Q48" s="507"/>
      <c r="R48" s="779"/>
      <c r="S48" s="780"/>
      <c r="T48" s="781"/>
      <c r="U48" s="80"/>
      <c r="V48" s="3" t="s">
        <v>189</v>
      </c>
      <c r="W48" s="921" t="s">
        <v>311</v>
      </c>
      <c r="X48" s="112"/>
      <c r="Y48" s="220">
        <v>28.4</v>
      </c>
    </row>
    <row r="49" spans="1:25" x14ac:dyDescent="0.2">
      <c r="A49" s="1105"/>
      <c r="B49" s="391">
        <f>南八幡!B49</f>
        <v>45789</v>
      </c>
      <c r="C49" s="434" t="str">
        <f t="shared" si="5"/>
        <v>(月)</v>
      </c>
      <c r="D49" s="502" t="s">
        <v>410</v>
      </c>
      <c r="E49" s="503"/>
      <c r="F49" s="504">
        <v>17.100000000000001</v>
      </c>
      <c r="G49" s="11">
        <v>20.100000000000001</v>
      </c>
      <c r="H49" s="219">
        <v>18.7</v>
      </c>
      <c r="I49" s="12">
        <v>1.8</v>
      </c>
      <c r="J49" s="221">
        <v>1.6</v>
      </c>
      <c r="K49" s="11">
        <v>7.52</v>
      </c>
      <c r="L49" s="369">
        <v>7.54</v>
      </c>
      <c r="M49" s="778">
        <v>26.8</v>
      </c>
      <c r="N49" s="635">
        <v>49.9</v>
      </c>
      <c r="O49" s="518">
        <v>76</v>
      </c>
      <c r="P49" s="503">
        <v>26.9</v>
      </c>
      <c r="Q49" s="507">
        <v>143</v>
      </c>
      <c r="R49" s="779">
        <v>0.13</v>
      </c>
      <c r="S49" s="780"/>
      <c r="T49" s="781"/>
      <c r="U49" s="80"/>
      <c r="V49" s="3" t="s">
        <v>190</v>
      </c>
      <c r="W49" s="921" t="s">
        <v>311</v>
      </c>
      <c r="X49" s="12"/>
      <c r="Y49" s="221">
        <v>27.7</v>
      </c>
    </row>
    <row r="50" spans="1:25" x14ac:dyDescent="0.2">
      <c r="A50" s="1105"/>
      <c r="B50" s="391">
        <f>南八幡!B50</f>
        <v>45790</v>
      </c>
      <c r="C50" s="434" t="str">
        <f t="shared" si="5"/>
        <v>(火)</v>
      </c>
      <c r="D50" s="502" t="s">
        <v>409</v>
      </c>
      <c r="E50" s="503"/>
      <c r="F50" s="504">
        <v>21.5</v>
      </c>
      <c r="G50" s="11">
        <v>20.6</v>
      </c>
      <c r="H50" s="219">
        <v>18.8</v>
      </c>
      <c r="I50" s="12">
        <v>1.5</v>
      </c>
      <c r="J50" s="221">
        <v>1.3</v>
      </c>
      <c r="K50" s="11">
        <v>7.57</v>
      </c>
      <c r="L50" s="369">
        <v>7.53</v>
      </c>
      <c r="M50" s="778">
        <v>27.9</v>
      </c>
      <c r="N50" s="635">
        <v>49.5</v>
      </c>
      <c r="O50" s="518">
        <v>75.599999999999994</v>
      </c>
      <c r="P50" s="503">
        <v>26.5</v>
      </c>
      <c r="Q50" s="507">
        <v>180</v>
      </c>
      <c r="R50" s="779">
        <v>0.1</v>
      </c>
      <c r="S50" s="780"/>
      <c r="T50" s="781"/>
      <c r="U50" s="80"/>
      <c r="V50" s="3" t="s">
        <v>191</v>
      </c>
      <c r="W50" s="921" t="s">
        <v>311</v>
      </c>
      <c r="X50" s="15"/>
      <c r="Y50" s="222">
        <v>163</v>
      </c>
    </row>
    <row r="51" spans="1:25" x14ac:dyDescent="0.2">
      <c r="A51" s="1105"/>
      <c r="B51" s="391">
        <f>南八幡!B51</f>
        <v>45791</v>
      </c>
      <c r="C51" s="434" t="str">
        <f t="shared" si="5"/>
        <v>(水)</v>
      </c>
      <c r="D51" s="502" t="s">
        <v>409</v>
      </c>
      <c r="E51" s="503"/>
      <c r="F51" s="504">
        <v>23</v>
      </c>
      <c r="G51" s="11">
        <v>20.7</v>
      </c>
      <c r="H51" s="219">
        <v>19.100000000000001</v>
      </c>
      <c r="I51" s="12">
        <v>1.5</v>
      </c>
      <c r="J51" s="221">
        <v>1.2</v>
      </c>
      <c r="K51" s="11">
        <v>7.56</v>
      </c>
      <c r="L51" s="369">
        <v>7.55</v>
      </c>
      <c r="M51" s="778">
        <v>27</v>
      </c>
      <c r="N51" s="635">
        <v>49.2</v>
      </c>
      <c r="O51" s="518">
        <v>78.2</v>
      </c>
      <c r="P51" s="503">
        <v>26.9</v>
      </c>
      <c r="Q51" s="507">
        <v>185</v>
      </c>
      <c r="R51" s="779">
        <v>0.1</v>
      </c>
      <c r="S51" s="780"/>
      <c r="T51" s="781"/>
      <c r="U51" s="80"/>
      <c r="V51" s="3" t="s">
        <v>192</v>
      </c>
      <c r="W51" s="921" t="s">
        <v>311</v>
      </c>
      <c r="X51" s="13"/>
      <c r="Y51" s="223">
        <v>0.12</v>
      </c>
    </row>
    <row r="52" spans="1:25" x14ac:dyDescent="0.2">
      <c r="A52" s="1105"/>
      <c r="B52" s="391">
        <f>南八幡!B52</f>
        <v>45792</v>
      </c>
      <c r="C52" s="434" t="str">
        <f t="shared" si="5"/>
        <v>(木)</v>
      </c>
      <c r="D52" s="502" t="s">
        <v>409</v>
      </c>
      <c r="E52" s="503"/>
      <c r="F52" s="504">
        <v>24.3</v>
      </c>
      <c r="G52" s="11">
        <v>20.7</v>
      </c>
      <c r="H52" s="219">
        <v>19.100000000000001</v>
      </c>
      <c r="I52" s="12">
        <v>1.9</v>
      </c>
      <c r="J52" s="221">
        <v>1.4</v>
      </c>
      <c r="K52" s="11">
        <v>7.5</v>
      </c>
      <c r="L52" s="369">
        <v>7.49</v>
      </c>
      <c r="M52" s="778">
        <v>26.8</v>
      </c>
      <c r="N52" s="635">
        <v>51.6</v>
      </c>
      <c r="O52" s="518">
        <v>78.599999999999994</v>
      </c>
      <c r="P52" s="503">
        <v>27.4</v>
      </c>
      <c r="Q52" s="507">
        <v>219</v>
      </c>
      <c r="R52" s="779">
        <v>0.13</v>
      </c>
      <c r="S52" s="780">
        <v>64</v>
      </c>
      <c r="T52" s="781">
        <v>48</v>
      </c>
      <c r="U52" s="80"/>
      <c r="V52" s="3" t="s">
        <v>14</v>
      </c>
      <c r="W52" s="921" t="s">
        <v>311</v>
      </c>
      <c r="X52" s="11"/>
      <c r="Y52" s="224">
        <v>2.2000000000000002</v>
      </c>
    </row>
    <row r="53" spans="1:25" x14ac:dyDescent="0.2">
      <c r="A53" s="1105"/>
      <c r="B53" s="391">
        <f>南八幡!B53</f>
        <v>45793</v>
      </c>
      <c r="C53" s="434" t="str">
        <f t="shared" si="5"/>
        <v>(金)</v>
      </c>
      <c r="D53" s="502" t="s">
        <v>410</v>
      </c>
      <c r="E53" s="503"/>
      <c r="F53" s="504">
        <v>24.5</v>
      </c>
      <c r="G53" s="11">
        <v>20.7</v>
      </c>
      <c r="H53" s="219">
        <v>19.2</v>
      </c>
      <c r="I53" s="12">
        <v>1.5</v>
      </c>
      <c r="J53" s="221">
        <v>0.8</v>
      </c>
      <c r="K53" s="11">
        <v>7.5</v>
      </c>
      <c r="L53" s="369">
        <v>7.51</v>
      </c>
      <c r="M53" s="778">
        <v>27</v>
      </c>
      <c r="N53" s="635">
        <v>51</v>
      </c>
      <c r="O53" s="518">
        <v>78</v>
      </c>
      <c r="P53" s="503">
        <v>25.6</v>
      </c>
      <c r="Q53" s="507">
        <v>172</v>
      </c>
      <c r="R53" s="779">
        <v>0.11</v>
      </c>
      <c r="S53" s="780">
        <v>608</v>
      </c>
      <c r="T53" s="781">
        <v>407</v>
      </c>
      <c r="U53" s="80"/>
      <c r="V53" s="3" t="s">
        <v>15</v>
      </c>
      <c r="W53" s="921" t="s">
        <v>311</v>
      </c>
      <c r="X53" s="11"/>
      <c r="Y53" s="224">
        <v>0.7</v>
      </c>
    </row>
    <row r="54" spans="1:25" x14ac:dyDescent="0.2">
      <c r="A54" s="1105"/>
      <c r="B54" s="391">
        <f>南八幡!B54</f>
        <v>45794</v>
      </c>
      <c r="C54" s="434" t="str">
        <f t="shared" si="5"/>
        <v>(土)</v>
      </c>
      <c r="D54" s="502" t="s">
        <v>407</v>
      </c>
      <c r="E54" s="503"/>
      <c r="F54" s="504">
        <v>20.100000000000001</v>
      </c>
      <c r="G54" s="11">
        <v>20.7</v>
      </c>
      <c r="H54" s="219">
        <v>19.399999999999999</v>
      </c>
      <c r="I54" s="12">
        <v>1</v>
      </c>
      <c r="J54" s="221">
        <v>0.1</v>
      </c>
      <c r="K54" s="11">
        <v>7.53</v>
      </c>
      <c r="L54" s="369">
        <v>7.41</v>
      </c>
      <c r="M54" s="778">
        <v>27.9</v>
      </c>
      <c r="N54" s="635"/>
      <c r="O54" s="518"/>
      <c r="P54" s="503"/>
      <c r="Q54" s="507"/>
      <c r="R54" s="779"/>
      <c r="S54" s="780">
        <v>440</v>
      </c>
      <c r="T54" s="781">
        <v>314</v>
      </c>
      <c r="U54" s="80"/>
      <c r="V54" s="3" t="s">
        <v>193</v>
      </c>
      <c r="W54" s="921" t="s">
        <v>311</v>
      </c>
      <c r="X54" s="11"/>
      <c r="Y54" s="224">
        <v>8.8000000000000007</v>
      </c>
    </row>
    <row r="55" spans="1:25" x14ac:dyDescent="0.2">
      <c r="A55" s="1105"/>
      <c r="B55" s="391">
        <f>南八幡!B55</f>
        <v>45795</v>
      </c>
      <c r="C55" s="434" t="str">
        <f t="shared" si="5"/>
        <v>(日)</v>
      </c>
      <c r="D55" s="502" t="s">
        <v>409</v>
      </c>
      <c r="E55" s="503"/>
      <c r="F55" s="504">
        <v>26</v>
      </c>
      <c r="G55" s="11">
        <v>21.2</v>
      </c>
      <c r="H55" s="219">
        <v>19.7</v>
      </c>
      <c r="I55" s="12">
        <v>2</v>
      </c>
      <c r="J55" s="221">
        <v>1.8</v>
      </c>
      <c r="K55" s="11">
        <v>7.54</v>
      </c>
      <c r="L55" s="369">
        <v>7.48</v>
      </c>
      <c r="M55" s="778">
        <v>27.1</v>
      </c>
      <c r="N55" s="635"/>
      <c r="O55" s="518"/>
      <c r="P55" s="503"/>
      <c r="Q55" s="507"/>
      <c r="R55" s="779"/>
      <c r="S55" s="780"/>
      <c r="T55" s="781"/>
      <c r="U55" s="80"/>
      <c r="V55" s="3" t="s">
        <v>194</v>
      </c>
      <c r="W55" s="921" t="s">
        <v>311</v>
      </c>
      <c r="X55" s="13"/>
      <c r="Y55" s="225">
        <v>1.6E-2</v>
      </c>
    </row>
    <row r="56" spans="1:25" x14ac:dyDescent="0.2">
      <c r="A56" s="1105"/>
      <c r="B56" s="391">
        <f>南八幡!B56</f>
        <v>45796</v>
      </c>
      <c r="C56" s="434" t="str">
        <f t="shared" si="5"/>
        <v>(月)</v>
      </c>
      <c r="D56" s="502" t="s">
        <v>410</v>
      </c>
      <c r="E56" s="503"/>
      <c r="F56" s="504">
        <v>19.399999999999999</v>
      </c>
      <c r="G56" s="11">
        <v>21.2</v>
      </c>
      <c r="H56" s="219">
        <v>19.8</v>
      </c>
      <c r="I56" s="12">
        <v>1.6</v>
      </c>
      <c r="J56" s="221">
        <v>1.3</v>
      </c>
      <c r="K56" s="11">
        <v>7.55</v>
      </c>
      <c r="L56" s="369">
        <v>7.53</v>
      </c>
      <c r="M56" s="778">
        <v>26.9</v>
      </c>
      <c r="N56" s="635">
        <v>51.6</v>
      </c>
      <c r="O56" s="518">
        <v>76.599999999999994</v>
      </c>
      <c r="P56" s="503">
        <v>26.4</v>
      </c>
      <c r="Q56" s="507">
        <v>160</v>
      </c>
      <c r="R56" s="779">
        <v>0.1</v>
      </c>
      <c r="S56" s="780"/>
      <c r="T56" s="781"/>
      <c r="U56" s="80"/>
      <c r="V56" s="3" t="s">
        <v>279</v>
      </c>
      <c r="W56" s="921" t="s">
        <v>311</v>
      </c>
      <c r="X56" s="13"/>
      <c r="Y56" s="225">
        <v>1.91</v>
      </c>
    </row>
    <row r="57" spans="1:25" x14ac:dyDescent="0.2">
      <c r="A57" s="1105"/>
      <c r="B57" s="391">
        <f>南八幡!B57</f>
        <v>45797</v>
      </c>
      <c r="C57" s="434" t="str">
        <f t="shared" si="5"/>
        <v>(火)</v>
      </c>
      <c r="D57" s="502" t="s">
        <v>409</v>
      </c>
      <c r="E57" s="503"/>
      <c r="F57" s="504">
        <v>25.4</v>
      </c>
      <c r="G57" s="11">
        <v>21.3</v>
      </c>
      <c r="H57" s="219">
        <v>20</v>
      </c>
      <c r="I57" s="12">
        <v>1.6</v>
      </c>
      <c r="J57" s="221">
        <v>1.3</v>
      </c>
      <c r="K57" s="11">
        <v>7.58</v>
      </c>
      <c r="L57" s="369">
        <v>7.56</v>
      </c>
      <c r="M57" s="778">
        <v>26.9</v>
      </c>
      <c r="N57" s="635">
        <v>51.7</v>
      </c>
      <c r="O57" s="518">
        <v>78.400000000000006</v>
      </c>
      <c r="P57" s="503">
        <v>25.9</v>
      </c>
      <c r="Q57" s="507">
        <v>175</v>
      </c>
      <c r="R57" s="779">
        <v>0.08</v>
      </c>
      <c r="S57" s="780"/>
      <c r="T57" s="781"/>
      <c r="U57" s="80"/>
      <c r="V57" s="3" t="s">
        <v>195</v>
      </c>
      <c r="W57" s="921" t="s">
        <v>311</v>
      </c>
      <c r="X57" s="13"/>
      <c r="Y57" s="225">
        <v>2.5499999999999998</v>
      </c>
    </row>
    <row r="58" spans="1:25" x14ac:dyDescent="0.2">
      <c r="A58" s="1105"/>
      <c r="B58" s="391">
        <f>南八幡!B58</f>
        <v>45798</v>
      </c>
      <c r="C58" s="434" t="str">
        <f t="shared" si="5"/>
        <v>(水)</v>
      </c>
      <c r="D58" s="502" t="s">
        <v>409</v>
      </c>
      <c r="E58" s="503"/>
      <c r="F58" s="504">
        <v>26.9</v>
      </c>
      <c r="G58" s="11">
        <v>21.4</v>
      </c>
      <c r="H58" s="219">
        <v>20.2</v>
      </c>
      <c r="I58" s="12">
        <v>1.8</v>
      </c>
      <c r="J58" s="221">
        <v>1.4</v>
      </c>
      <c r="K58" s="11">
        <v>7.55</v>
      </c>
      <c r="L58" s="369">
        <v>7.52</v>
      </c>
      <c r="M58" s="778">
        <v>27</v>
      </c>
      <c r="N58" s="635">
        <v>51.6</v>
      </c>
      <c r="O58" s="518">
        <v>77.8</v>
      </c>
      <c r="P58" s="503">
        <v>22.5</v>
      </c>
      <c r="Q58" s="507">
        <v>207</v>
      </c>
      <c r="R58" s="779">
        <v>0.1</v>
      </c>
      <c r="S58" s="780"/>
      <c r="T58" s="781"/>
      <c r="U58" s="80"/>
      <c r="V58" s="3" t="s">
        <v>196</v>
      </c>
      <c r="W58" s="921" t="s">
        <v>311</v>
      </c>
      <c r="X58" s="13"/>
      <c r="Y58" s="225">
        <v>0.128</v>
      </c>
    </row>
    <row r="59" spans="1:25" x14ac:dyDescent="0.2">
      <c r="A59" s="1105"/>
      <c r="B59" s="391">
        <f>南八幡!B59</f>
        <v>45799</v>
      </c>
      <c r="C59" s="434" t="str">
        <f t="shared" si="5"/>
        <v>(木)</v>
      </c>
      <c r="D59" s="502" t="s">
        <v>410</v>
      </c>
      <c r="E59" s="503"/>
      <c r="F59" s="504">
        <v>24.9</v>
      </c>
      <c r="G59" s="11">
        <v>21.4</v>
      </c>
      <c r="H59" s="219">
        <v>20.2</v>
      </c>
      <c r="I59" s="12">
        <v>1.6</v>
      </c>
      <c r="J59" s="221">
        <v>1.3</v>
      </c>
      <c r="K59" s="11">
        <v>7.56</v>
      </c>
      <c r="L59" s="369">
        <v>7.49</v>
      </c>
      <c r="M59" s="778">
        <v>26.9</v>
      </c>
      <c r="N59" s="635">
        <v>52.2</v>
      </c>
      <c r="O59" s="518">
        <v>77.2</v>
      </c>
      <c r="P59" s="503">
        <v>25.5</v>
      </c>
      <c r="Q59" s="507">
        <v>230</v>
      </c>
      <c r="R59" s="779">
        <v>0.09</v>
      </c>
      <c r="S59" s="780"/>
      <c r="T59" s="781"/>
      <c r="U59" s="80"/>
      <c r="V59" s="3" t="s">
        <v>197</v>
      </c>
      <c r="W59" s="921" t="s">
        <v>311</v>
      </c>
      <c r="X59" s="11"/>
      <c r="Y59" s="224">
        <v>23</v>
      </c>
    </row>
    <row r="60" spans="1:25" x14ac:dyDescent="0.2">
      <c r="A60" s="1105"/>
      <c r="B60" s="391">
        <f>南八幡!B60</f>
        <v>45800</v>
      </c>
      <c r="C60" s="434" t="str">
        <f t="shared" si="5"/>
        <v>(金)</v>
      </c>
      <c r="D60" s="502" t="s">
        <v>410</v>
      </c>
      <c r="E60" s="503"/>
      <c r="F60" s="504">
        <v>18.7</v>
      </c>
      <c r="G60" s="11">
        <v>21.6</v>
      </c>
      <c r="H60" s="219">
        <v>20.3</v>
      </c>
      <c r="I60" s="12">
        <v>1.5</v>
      </c>
      <c r="J60" s="221">
        <v>1.2</v>
      </c>
      <c r="K60" s="11">
        <v>7.56</v>
      </c>
      <c r="L60" s="369">
        <v>7.57</v>
      </c>
      <c r="M60" s="778">
        <v>27</v>
      </c>
      <c r="N60" s="635">
        <v>52.6</v>
      </c>
      <c r="O60" s="518">
        <v>75</v>
      </c>
      <c r="P60" s="503">
        <v>25.8</v>
      </c>
      <c r="Q60" s="507">
        <v>215</v>
      </c>
      <c r="R60" s="779">
        <v>0.09</v>
      </c>
      <c r="S60" s="780"/>
      <c r="T60" s="781"/>
      <c r="U60" s="80"/>
      <c r="V60" s="3" t="s">
        <v>17</v>
      </c>
      <c r="W60" s="921" t="s">
        <v>311</v>
      </c>
      <c r="X60" s="11"/>
      <c r="Y60" s="224">
        <v>21.2</v>
      </c>
    </row>
    <row r="61" spans="1:25" x14ac:dyDescent="0.2">
      <c r="A61" s="1105"/>
      <c r="B61" s="391">
        <f>南八幡!B61</f>
        <v>45801</v>
      </c>
      <c r="C61" s="434" t="str">
        <f t="shared" si="5"/>
        <v>(土)</v>
      </c>
      <c r="D61" s="502" t="s">
        <v>410</v>
      </c>
      <c r="E61" s="503"/>
      <c r="F61" s="504">
        <v>19.7</v>
      </c>
      <c r="G61" s="11">
        <v>21.3</v>
      </c>
      <c r="H61" s="219">
        <v>20.2</v>
      </c>
      <c r="I61" s="12">
        <v>1.8</v>
      </c>
      <c r="J61" s="221">
        <v>1.4</v>
      </c>
      <c r="K61" s="11">
        <v>7.5</v>
      </c>
      <c r="L61" s="369">
        <v>7.52</v>
      </c>
      <c r="M61" s="778">
        <v>26.6</v>
      </c>
      <c r="N61" s="635"/>
      <c r="O61" s="518"/>
      <c r="P61" s="503"/>
      <c r="Q61" s="507"/>
      <c r="R61" s="779"/>
      <c r="S61" s="780"/>
      <c r="T61" s="781"/>
      <c r="U61" s="80"/>
      <c r="V61" s="3" t="s">
        <v>198</v>
      </c>
      <c r="W61" s="921" t="s">
        <v>184</v>
      </c>
      <c r="X61" s="11"/>
      <c r="Y61" s="286">
        <v>6</v>
      </c>
    </row>
    <row r="62" spans="1:25" x14ac:dyDescent="0.2">
      <c r="A62" s="1105"/>
      <c r="B62" s="391">
        <f>南八幡!B62</f>
        <v>45802</v>
      </c>
      <c r="C62" s="434" t="str">
        <f t="shared" si="5"/>
        <v>(日)</v>
      </c>
      <c r="D62" s="502" t="s">
        <v>410</v>
      </c>
      <c r="E62" s="503"/>
      <c r="F62" s="504">
        <v>18</v>
      </c>
      <c r="G62" s="11">
        <v>21.6</v>
      </c>
      <c r="H62" s="219">
        <v>20.3</v>
      </c>
      <c r="I62" s="12">
        <v>1.6</v>
      </c>
      <c r="J62" s="221">
        <v>1.3</v>
      </c>
      <c r="K62" s="11">
        <v>7.51</v>
      </c>
      <c r="L62" s="369">
        <v>7.48</v>
      </c>
      <c r="M62" s="778">
        <v>26.6</v>
      </c>
      <c r="N62" s="635"/>
      <c r="O62" s="518"/>
      <c r="P62" s="503"/>
      <c r="Q62" s="507"/>
      <c r="R62" s="779"/>
      <c r="S62" s="780"/>
      <c r="T62" s="781"/>
      <c r="U62" s="80"/>
      <c r="V62" s="3" t="s">
        <v>199</v>
      </c>
      <c r="W62" s="921" t="s">
        <v>311</v>
      </c>
      <c r="X62" s="112"/>
      <c r="Y62" s="286">
        <v>2</v>
      </c>
    </row>
    <row r="63" spans="1:25" x14ac:dyDescent="0.2">
      <c r="A63" s="1105"/>
      <c r="B63" s="391">
        <f>南八幡!B63</f>
        <v>45803</v>
      </c>
      <c r="C63" s="434" t="str">
        <f t="shared" si="5"/>
        <v>(月)</v>
      </c>
      <c r="D63" s="502" t="s">
        <v>410</v>
      </c>
      <c r="E63" s="503"/>
      <c r="F63" s="504">
        <v>20.399999999999999</v>
      </c>
      <c r="G63" s="11">
        <v>21.8</v>
      </c>
      <c r="H63" s="219">
        <v>20.5</v>
      </c>
      <c r="I63" s="12">
        <v>2.4</v>
      </c>
      <c r="J63" s="221">
        <v>2</v>
      </c>
      <c r="K63" s="11">
        <v>7.5</v>
      </c>
      <c r="L63" s="369">
        <v>7.51</v>
      </c>
      <c r="M63" s="778">
        <v>26.8</v>
      </c>
      <c r="N63" s="635">
        <v>52.7</v>
      </c>
      <c r="O63" s="518">
        <v>73.2</v>
      </c>
      <c r="P63" s="503">
        <v>25.1</v>
      </c>
      <c r="Q63" s="507">
        <v>227</v>
      </c>
      <c r="R63" s="779">
        <v>0.13</v>
      </c>
      <c r="S63" s="780"/>
      <c r="T63" s="781"/>
      <c r="U63" s="80"/>
      <c r="V63" s="3"/>
      <c r="W63" s="287"/>
      <c r="X63" s="288"/>
      <c r="Y63" s="287"/>
    </row>
    <row r="64" spans="1:25" x14ac:dyDescent="0.2">
      <c r="A64" s="1105"/>
      <c r="B64" s="391">
        <f>南八幡!B64</f>
        <v>45804</v>
      </c>
      <c r="C64" s="434" t="str">
        <f t="shared" si="5"/>
        <v>(火)</v>
      </c>
      <c r="D64" s="502" t="s">
        <v>410</v>
      </c>
      <c r="E64" s="503"/>
      <c r="F64" s="504">
        <v>18.2</v>
      </c>
      <c r="G64" s="11">
        <v>21.7</v>
      </c>
      <c r="H64" s="219">
        <v>19.5</v>
      </c>
      <c r="I64" s="12">
        <v>2.8</v>
      </c>
      <c r="J64" s="221">
        <v>1.6</v>
      </c>
      <c r="K64" s="11">
        <v>7.45</v>
      </c>
      <c r="L64" s="369">
        <v>7.46</v>
      </c>
      <c r="M64" s="778">
        <v>27</v>
      </c>
      <c r="N64" s="635">
        <v>53.1</v>
      </c>
      <c r="O64" s="518">
        <v>76.400000000000006</v>
      </c>
      <c r="P64" s="503">
        <v>25.4</v>
      </c>
      <c r="Q64" s="507">
        <v>230</v>
      </c>
      <c r="R64" s="779">
        <v>0.14000000000000001</v>
      </c>
      <c r="S64" s="780"/>
      <c r="T64" s="781"/>
      <c r="U64" s="80"/>
      <c r="V64" s="3"/>
      <c r="W64" s="287"/>
      <c r="X64" s="288"/>
      <c r="Y64" s="287"/>
    </row>
    <row r="65" spans="1:25" x14ac:dyDescent="0.2">
      <c r="A65" s="1105"/>
      <c r="B65" s="391">
        <f>南八幡!B65</f>
        <v>45805</v>
      </c>
      <c r="C65" s="434" t="str">
        <f t="shared" si="5"/>
        <v>(水)</v>
      </c>
      <c r="D65" s="502" t="s">
        <v>409</v>
      </c>
      <c r="E65" s="503"/>
      <c r="F65" s="504">
        <v>22</v>
      </c>
      <c r="G65" s="11">
        <v>21.7</v>
      </c>
      <c r="H65" s="219">
        <v>20.399999999999999</v>
      </c>
      <c r="I65" s="12">
        <v>3</v>
      </c>
      <c r="J65" s="221">
        <v>2</v>
      </c>
      <c r="K65" s="11">
        <v>7.48</v>
      </c>
      <c r="L65" s="369">
        <v>7.44</v>
      </c>
      <c r="M65" s="778">
        <v>27</v>
      </c>
      <c r="N65" s="635">
        <v>52.8</v>
      </c>
      <c r="O65" s="518">
        <v>74.599999999999994</v>
      </c>
      <c r="P65" s="503">
        <v>25.9</v>
      </c>
      <c r="Q65" s="507">
        <v>216</v>
      </c>
      <c r="R65" s="779">
        <v>0.14000000000000001</v>
      </c>
      <c r="S65" s="780"/>
      <c r="T65" s="781"/>
      <c r="U65" s="80"/>
      <c r="V65" s="289"/>
      <c r="W65" s="290"/>
      <c r="X65" s="291"/>
      <c r="Y65" s="290"/>
    </row>
    <row r="66" spans="1:25" x14ac:dyDescent="0.2">
      <c r="A66" s="1105"/>
      <c r="B66" s="391">
        <f>南八幡!B66</f>
        <v>45806</v>
      </c>
      <c r="C66" s="434" t="str">
        <f t="shared" si="5"/>
        <v>(木)</v>
      </c>
      <c r="D66" s="502" t="s">
        <v>410</v>
      </c>
      <c r="E66" s="503"/>
      <c r="F66" s="504">
        <v>21.7</v>
      </c>
      <c r="G66" s="11">
        <v>21.6</v>
      </c>
      <c r="H66" s="219">
        <v>20.2</v>
      </c>
      <c r="I66" s="12">
        <v>3.4</v>
      </c>
      <c r="J66" s="221">
        <v>2.2999999999999998</v>
      </c>
      <c r="K66" s="11">
        <v>7.47</v>
      </c>
      <c r="L66" s="369">
        <v>7.51</v>
      </c>
      <c r="M66" s="778">
        <v>27.1</v>
      </c>
      <c r="N66" s="635">
        <v>53</v>
      </c>
      <c r="O66" s="518">
        <v>74.8</v>
      </c>
      <c r="P66" s="503">
        <v>25.3</v>
      </c>
      <c r="Q66" s="507">
        <v>210</v>
      </c>
      <c r="R66" s="779">
        <v>0.17</v>
      </c>
      <c r="S66" s="780"/>
      <c r="T66" s="781"/>
      <c r="U66" s="80"/>
      <c r="V66" s="9" t="s">
        <v>23</v>
      </c>
      <c r="W66" s="1" t="s">
        <v>24</v>
      </c>
      <c r="X66" s="1" t="s">
        <v>24</v>
      </c>
      <c r="Y66" s="335" t="s">
        <v>24</v>
      </c>
    </row>
    <row r="67" spans="1:25" x14ac:dyDescent="0.2">
      <c r="A67" s="1105"/>
      <c r="B67" s="391">
        <f>南八幡!B67</f>
        <v>45807</v>
      </c>
      <c r="C67" s="434" t="str">
        <f t="shared" si="5"/>
        <v>(金)</v>
      </c>
      <c r="D67" s="502" t="s">
        <v>407</v>
      </c>
      <c r="E67" s="503"/>
      <c r="F67" s="504">
        <v>13.5</v>
      </c>
      <c r="G67" s="11">
        <v>21.2</v>
      </c>
      <c r="H67" s="219">
        <v>20.100000000000001</v>
      </c>
      <c r="I67" s="12">
        <v>3.3</v>
      </c>
      <c r="J67" s="221">
        <v>2.2999999999999998</v>
      </c>
      <c r="K67" s="11">
        <v>7.45</v>
      </c>
      <c r="L67" s="369">
        <v>7.42</v>
      </c>
      <c r="M67" s="778">
        <v>26.5</v>
      </c>
      <c r="N67" s="635">
        <v>52.6</v>
      </c>
      <c r="O67" s="518">
        <v>75.599999999999994</v>
      </c>
      <c r="P67" s="503">
        <v>24.5</v>
      </c>
      <c r="Q67" s="507">
        <v>222</v>
      </c>
      <c r="R67" s="779">
        <v>0.16</v>
      </c>
      <c r="S67" s="780"/>
      <c r="T67" s="781"/>
      <c r="U67" s="80"/>
      <c r="V67" s="1121" t="s">
        <v>422</v>
      </c>
      <c r="W67" s="1122"/>
      <c r="X67" s="1122"/>
      <c r="Y67" s="1123"/>
    </row>
    <row r="68" spans="1:25" x14ac:dyDescent="0.2">
      <c r="A68" s="1105"/>
      <c r="B68" s="391">
        <f>南八幡!B68</f>
        <v>45808</v>
      </c>
      <c r="C68" s="435" t="str">
        <f t="shared" si="5"/>
        <v>(土)</v>
      </c>
      <c r="D68" s="536" t="s">
        <v>407</v>
      </c>
      <c r="E68" s="537"/>
      <c r="F68" s="538">
        <v>13.8</v>
      </c>
      <c r="G68" s="307">
        <v>21.2</v>
      </c>
      <c r="H68" s="539">
        <v>19.899999999999999</v>
      </c>
      <c r="I68" s="540">
        <v>2.7</v>
      </c>
      <c r="J68" s="541">
        <v>1.8</v>
      </c>
      <c r="K68" s="307">
        <v>7.44</v>
      </c>
      <c r="L68" s="675">
        <v>7.45</v>
      </c>
      <c r="M68" s="782">
        <v>26.7</v>
      </c>
      <c r="N68" s="677"/>
      <c r="O68" s="763"/>
      <c r="P68" s="537"/>
      <c r="Q68" s="544"/>
      <c r="R68" s="783"/>
      <c r="S68" s="813"/>
      <c r="T68" s="814"/>
      <c r="U68" s="80"/>
      <c r="V68" s="1124"/>
      <c r="W68" s="1122"/>
      <c r="X68" s="1122"/>
      <c r="Y68" s="1123"/>
    </row>
    <row r="69" spans="1:25" s="1" customFormat="1" ht="13.5" customHeight="1" x14ac:dyDescent="0.2">
      <c r="A69" s="1105"/>
      <c r="B69" s="1051" t="s">
        <v>238</v>
      </c>
      <c r="C69" s="1051"/>
      <c r="D69" s="508"/>
      <c r="E69" s="493">
        <f>MAX(E38:E68)</f>
        <v>0</v>
      </c>
      <c r="F69" s="509">
        <f t="shared" ref="F69:S69" si="6">IF(COUNT(F38:F68)=0,"",MAX(F38:F68))</f>
        <v>26.9</v>
      </c>
      <c r="G69" s="10">
        <f t="shared" si="6"/>
        <v>21.8</v>
      </c>
      <c r="H69" s="218">
        <f t="shared" si="6"/>
        <v>20.5</v>
      </c>
      <c r="I69" s="495">
        <f t="shared" si="6"/>
        <v>3.4</v>
      </c>
      <c r="J69" s="496">
        <f t="shared" si="6"/>
        <v>3.3</v>
      </c>
      <c r="K69" s="10">
        <f t="shared" si="6"/>
        <v>7.58</v>
      </c>
      <c r="L69" s="644">
        <f t="shared" si="6"/>
        <v>7.57</v>
      </c>
      <c r="M69" s="774">
        <f t="shared" si="6"/>
        <v>29.6</v>
      </c>
      <c r="N69" s="627">
        <f t="shared" si="6"/>
        <v>53.1</v>
      </c>
      <c r="O69" s="511">
        <f t="shared" si="6"/>
        <v>78.599999999999994</v>
      </c>
      <c r="P69" s="493">
        <f t="shared" si="6"/>
        <v>29.3</v>
      </c>
      <c r="Q69" s="513">
        <f t="shared" si="6"/>
        <v>230</v>
      </c>
      <c r="R69" s="787">
        <f t="shared" si="6"/>
        <v>0.2</v>
      </c>
      <c r="S69" s="807">
        <f t="shared" si="6"/>
        <v>608</v>
      </c>
      <c r="T69" s="808">
        <f t="shared" ref="T69" si="7">IF(COUNT(T38:T68)=0,"",MAX(T38:T68))</f>
        <v>407</v>
      </c>
      <c r="U69" s="80"/>
      <c r="V69" s="1124"/>
      <c r="W69" s="1122"/>
      <c r="X69" s="1122"/>
      <c r="Y69" s="1123"/>
    </row>
    <row r="70" spans="1:25" s="1" customFormat="1" ht="13.5" customHeight="1" x14ac:dyDescent="0.2">
      <c r="A70" s="1105"/>
      <c r="B70" s="1052" t="s">
        <v>239</v>
      </c>
      <c r="C70" s="1052"/>
      <c r="D70" s="229"/>
      <c r="E70" s="230"/>
      <c r="F70" s="516">
        <f t="shared" ref="F70:R70" si="8">IF(COUNT(F38:F68)=0,"",MIN(F38:F68))</f>
        <v>13.5</v>
      </c>
      <c r="G70" s="11">
        <f t="shared" si="8"/>
        <v>18.3</v>
      </c>
      <c r="H70" s="219">
        <f t="shared" si="8"/>
        <v>16.899999999999999</v>
      </c>
      <c r="I70" s="12">
        <f t="shared" si="8"/>
        <v>1</v>
      </c>
      <c r="J70" s="221">
        <f t="shared" si="8"/>
        <v>0.1</v>
      </c>
      <c r="K70" s="11">
        <f t="shared" si="8"/>
        <v>7.43</v>
      </c>
      <c r="L70" s="369">
        <f t="shared" si="8"/>
        <v>7.41</v>
      </c>
      <c r="M70" s="778">
        <f t="shared" si="8"/>
        <v>26.5</v>
      </c>
      <c r="N70" s="635">
        <f t="shared" si="8"/>
        <v>49.2</v>
      </c>
      <c r="O70" s="518">
        <f t="shared" si="8"/>
        <v>73.2</v>
      </c>
      <c r="P70" s="888">
        <f t="shared" si="8"/>
        <v>22.5</v>
      </c>
      <c r="Q70" s="520">
        <f t="shared" si="8"/>
        <v>143</v>
      </c>
      <c r="R70" s="792">
        <f t="shared" si="8"/>
        <v>0.08</v>
      </c>
      <c r="S70" s="809"/>
      <c r="T70" s="810"/>
      <c r="U70" s="80"/>
      <c r="V70" s="1124"/>
      <c r="W70" s="1122"/>
      <c r="X70" s="1122"/>
      <c r="Y70" s="1123"/>
    </row>
    <row r="71" spans="1:25" s="1" customFormat="1" ht="13.5" customHeight="1" x14ac:dyDescent="0.2">
      <c r="A71" s="1105"/>
      <c r="B71" s="1052" t="s">
        <v>240</v>
      </c>
      <c r="C71" s="1052"/>
      <c r="D71" s="229"/>
      <c r="E71" s="231"/>
      <c r="F71" s="523">
        <f t="shared" ref="F71:R71" si="9">IF(COUNT(F38:F68)=0,"",AVERAGE(F38:F68))</f>
        <v>20.470967741935485</v>
      </c>
      <c r="G71" s="307">
        <f t="shared" si="9"/>
        <v>20.451612903225811</v>
      </c>
      <c r="H71" s="539">
        <f t="shared" si="9"/>
        <v>19.012903225806451</v>
      </c>
      <c r="I71" s="540">
        <f t="shared" si="9"/>
        <v>2.109354838709677</v>
      </c>
      <c r="J71" s="541">
        <f t="shared" si="9"/>
        <v>1.6483225806451611</v>
      </c>
      <c r="K71" s="307">
        <f t="shared" si="9"/>
        <v>7.5106451612903209</v>
      </c>
      <c r="L71" s="675">
        <f t="shared" si="9"/>
        <v>7.4948387096774187</v>
      </c>
      <c r="M71" s="782">
        <f t="shared" si="9"/>
        <v>27.303225806451614</v>
      </c>
      <c r="N71" s="677">
        <f t="shared" si="9"/>
        <v>51.885000000000005</v>
      </c>
      <c r="O71" s="763">
        <f t="shared" si="9"/>
        <v>76.650000000000006</v>
      </c>
      <c r="P71" s="888">
        <f t="shared" si="9"/>
        <v>26.179999999999996</v>
      </c>
      <c r="Q71" s="550">
        <f t="shared" si="9"/>
        <v>190.45</v>
      </c>
      <c r="R71" s="815">
        <f t="shared" si="9"/>
        <v>0.12900000000000006</v>
      </c>
      <c r="S71" s="809"/>
      <c r="T71" s="810"/>
      <c r="U71" s="80"/>
      <c r="V71" s="1124"/>
      <c r="W71" s="1122"/>
      <c r="X71" s="1122"/>
      <c r="Y71" s="1123"/>
    </row>
    <row r="72" spans="1:25" s="1" customFormat="1" ht="13.5" customHeight="1" x14ac:dyDescent="0.2">
      <c r="A72" s="1106"/>
      <c r="B72" s="1053" t="s">
        <v>241</v>
      </c>
      <c r="C72" s="1053"/>
      <c r="D72" s="525"/>
      <c r="E72" s="526">
        <f>SUM(E38:E68)</f>
        <v>0</v>
      </c>
      <c r="F72" s="232"/>
      <c r="G72" s="232"/>
      <c r="H72" s="390"/>
      <c r="I72" s="232"/>
      <c r="J72" s="390"/>
      <c r="K72" s="528"/>
      <c r="L72" s="529"/>
      <c r="M72" s="811"/>
      <c r="N72" s="662"/>
      <c r="O72" s="533"/>
      <c r="P72" s="889"/>
      <c r="Q72" s="234"/>
      <c r="R72" s="812"/>
      <c r="S72" s="816">
        <f>SUM(S38:S68)</f>
        <v>1112</v>
      </c>
      <c r="T72" s="817">
        <f>SUM(T38:T68)</f>
        <v>769</v>
      </c>
      <c r="U72" s="118"/>
      <c r="V72" s="1125"/>
      <c r="W72" s="1126"/>
      <c r="X72" s="1126"/>
      <c r="Y72" s="1127"/>
    </row>
    <row r="73" spans="1:25" ht="13.5" customHeight="1" x14ac:dyDescent="0.2">
      <c r="A73" s="1104" t="s">
        <v>181</v>
      </c>
      <c r="B73" s="329">
        <f>南八幡!B73</f>
        <v>45809</v>
      </c>
      <c r="C73" s="433" t="str">
        <f>IF(B73="","",IF(WEEKDAY(B73)=1,"(日)",IF(WEEKDAY(B73)=2,"(月)",IF(WEEKDAY(B73)=3,"(火)",IF(WEEKDAY(B73)=4,"(水)",IF(WEEKDAY(B73)=5,"(木)",IF(WEEKDAY(B73)=6,"(金)","(土)")))))))</f>
        <v>(日)</v>
      </c>
      <c r="D73" s="558" t="s">
        <v>410</v>
      </c>
      <c r="E73" s="493"/>
      <c r="F73" s="494">
        <v>19.7</v>
      </c>
      <c r="G73" s="10">
        <v>21.1</v>
      </c>
      <c r="H73" s="496">
        <v>19.8</v>
      </c>
      <c r="I73" s="495">
        <v>3</v>
      </c>
      <c r="J73" s="218">
        <v>2.1</v>
      </c>
      <c r="K73" s="10">
        <v>7.44</v>
      </c>
      <c r="L73" s="644">
        <v>7.42</v>
      </c>
      <c r="M73" s="774">
        <v>26.4</v>
      </c>
      <c r="N73" s="627"/>
      <c r="O73" s="511"/>
      <c r="P73" s="493"/>
      <c r="Q73" s="501"/>
      <c r="R73" s="775"/>
      <c r="S73" s="776"/>
      <c r="T73" s="777"/>
      <c r="U73" s="80"/>
      <c r="V73" s="340" t="s">
        <v>284</v>
      </c>
      <c r="W73" s="356"/>
      <c r="X73" s="342">
        <v>45813</v>
      </c>
      <c r="Y73" s="351"/>
    </row>
    <row r="74" spans="1:25" x14ac:dyDescent="0.2">
      <c r="A74" s="1105"/>
      <c r="B74" s="330">
        <f>南八幡!B74</f>
        <v>45810</v>
      </c>
      <c r="C74" s="434" t="str">
        <f t="shared" ref="C74:C102" si="10">IF(B74="","",IF(WEEKDAY(B74)=1,"(日)",IF(WEEKDAY(B74)=2,"(月)",IF(WEEKDAY(B74)=3,"(火)",IF(WEEKDAY(B74)=4,"(水)",IF(WEEKDAY(B74)=5,"(木)",IF(WEEKDAY(B74)=6,"(金)","(土)")))))))</f>
        <v>(月)</v>
      </c>
      <c r="D74" s="560" t="s">
        <v>409</v>
      </c>
      <c r="E74" s="503"/>
      <c r="F74" s="504">
        <v>23.2</v>
      </c>
      <c r="G74" s="11">
        <v>20.6</v>
      </c>
      <c r="H74" s="221">
        <v>19.100000000000001</v>
      </c>
      <c r="I74" s="12">
        <v>4.3</v>
      </c>
      <c r="J74" s="219">
        <v>2.9</v>
      </c>
      <c r="K74" s="11">
        <v>7.46</v>
      </c>
      <c r="L74" s="369">
        <v>7.46</v>
      </c>
      <c r="M74" s="778">
        <v>26.1</v>
      </c>
      <c r="N74" s="635">
        <v>55</v>
      </c>
      <c r="O74" s="518">
        <v>74.599999999999994</v>
      </c>
      <c r="P74" s="503">
        <v>25</v>
      </c>
      <c r="Q74" s="507">
        <v>217</v>
      </c>
      <c r="R74" s="779">
        <v>0.27</v>
      </c>
      <c r="S74" s="780"/>
      <c r="T74" s="781"/>
      <c r="U74" s="80"/>
      <c r="V74" s="345" t="s">
        <v>2</v>
      </c>
      <c r="W74" s="346" t="s">
        <v>303</v>
      </c>
      <c r="X74" s="357">
        <v>30.8</v>
      </c>
      <c r="Y74" s="350"/>
    </row>
    <row r="75" spans="1:25" x14ac:dyDescent="0.2">
      <c r="A75" s="1105"/>
      <c r="B75" s="330">
        <f>南八幡!B75</f>
        <v>45811</v>
      </c>
      <c r="C75" s="434" t="str">
        <f t="shared" si="10"/>
        <v>(火)</v>
      </c>
      <c r="D75" s="560" t="s">
        <v>407</v>
      </c>
      <c r="E75" s="503"/>
      <c r="F75" s="504">
        <v>18.2</v>
      </c>
      <c r="G75" s="11">
        <v>19.899999999999999</v>
      </c>
      <c r="H75" s="221">
        <v>19.3</v>
      </c>
      <c r="I75" s="12">
        <v>3.5</v>
      </c>
      <c r="J75" s="219">
        <v>3.4</v>
      </c>
      <c r="K75" s="11">
        <v>7.44</v>
      </c>
      <c r="L75" s="369">
        <v>7.42</v>
      </c>
      <c r="M75" s="778">
        <v>25.9</v>
      </c>
      <c r="N75" s="635">
        <v>55.8</v>
      </c>
      <c r="O75" s="518">
        <v>75</v>
      </c>
      <c r="P75" s="503">
        <v>23.4</v>
      </c>
      <c r="Q75" s="507">
        <v>223</v>
      </c>
      <c r="R75" s="779">
        <v>0.33</v>
      </c>
      <c r="S75" s="780"/>
      <c r="T75" s="781"/>
      <c r="U75" s="80"/>
      <c r="V75" s="4" t="s">
        <v>19</v>
      </c>
      <c r="W75" s="5" t="s">
        <v>20</v>
      </c>
      <c r="X75" s="352" t="s">
        <v>21</v>
      </c>
      <c r="Y75" s="5" t="s">
        <v>22</v>
      </c>
    </row>
    <row r="76" spans="1:25" x14ac:dyDescent="0.2">
      <c r="A76" s="1105"/>
      <c r="B76" s="330">
        <f>南八幡!B76</f>
        <v>45812</v>
      </c>
      <c r="C76" s="434" t="str">
        <f t="shared" si="10"/>
        <v>(水)</v>
      </c>
      <c r="D76" s="560" t="s">
        <v>405</v>
      </c>
      <c r="E76" s="503"/>
      <c r="F76" s="504">
        <v>25.1</v>
      </c>
      <c r="G76" s="11">
        <v>20.3</v>
      </c>
      <c r="H76" s="221">
        <v>20</v>
      </c>
      <c r="I76" s="12">
        <v>3.1</v>
      </c>
      <c r="J76" s="219">
        <v>3</v>
      </c>
      <c r="K76" s="11">
        <v>7.4</v>
      </c>
      <c r="L76" s="369">
        <v>7.35</v>
      </c>
      <c r="M76" s="778">
        <v>27.1</v>
      </c>
      <c r="N76" s="635">
        <v>54.3</v>
      </c>
      <c r="O76" s="518">
        <v>74.8</v>
      </c>
      <c r="P76" s="503">
        <v>24.1</v>
      </c>
      <c r="Q76" s="507">
        <v>197</v>
      </c>
      <c r="R76" s="779">
        <v>0.22</v>
      </c>
      <c r="S76" s="780"/>
      <c r="T76" s="781"/>
      <c r="U76" s="80"/>
      <c r="V76" s="2" t="s">
        <v>182</v>
      </c>
      <c r="W76" s="398" t="s">
        <v>11</v>
      </c>
      <c r="X76" s="10">
        <v>21.1</v>
      </c>
      <c r="Y76" s="218">
        <v>20</v>
      </c>
    </row>
    <row r="77" spans="1:25" x14ac:dyDescent="0.2">
      <c r="A77" s="1105"/>
      <c r="B77" s="330">
        <f>南八幡!B77</f>
        <v>45813</v>
      </c>
      <c r="C77" s="434" t="str">
        <f t="shared" si="10"/>
        <v>(木)</v>
      </c>
      <c r="D77" s="560" t="s">
        <v>405</v>
      </c>
      <c r="E77" s="503"/>
      <c r="F77" s="504">
        <v>30.8</v>
      </c>
      <c r="G77" s="11">
        <v>21.1</v>
      </c>
      <c r="H77" s="221">
        <v>20</v>
      </c>
      <c r="I77" s="12">
        <v>2.9</v>
      </c>
      <c r="J77" s="219">
        <v>1.9</v>
      </c>
      <c r="K77" s="11">
        <v>7.43</v>
      </c>
      <c r="L77" s="369">
        <v>7.39</v>
      </c>
      <c r="M77" s="778">
        <v>26.8</v>
      </c>
      <c r="N77" s="635">
        <v>55.5</v>
      </c>
      <c r="O77" s="518">
        <v>74.8</v>
      </c>
      <c r="P77" s="503">
        <v>25.3</v>
      </c>
      <c r="Q77" s="507">
        <v>185</v>
      </c>
      <c r="R77" s="779">
        <v>0.14000000000000001</v>
      </c>
      <c r="S77" s="780"/>
      <c r="T77" s="781"/>
      <c r="U77" s="80"/>
      <c r="V77" s="3" t="s">
        <v>183</v>
      </c>
      <c r="W77" s="921" t="s">
        <v>184</v>
      </c>
      <c r="X77" s="11">
        <v>2.9</v>
      </c>
      <c r="Y77" s="219">
        <v>1.9</v>
      </c>
    </row>
    <row r="78" spans="1:25" x14ac:dyDescent="0.2">
      <c r="A78" s="1105"/>
      <c r="B78" s="330">
        <f>南八幡!B78</f>
        <v>45814</v>
      </c>
      <c r="C78" s="434" t="str">
        <f t="shared" si="10"/>
        <v>(金)</v>
      </c>
      <c r="D78" s="560" t="s">
        <v>409</v>
      </c>
      <c r="E78" s="503"/>
      <c r="F78" s="504">
        <v>27.4</v>
      </c>
      <c r="G78" s="11">
        <v>21.1</v>
      </c>
      <c r="H78" s="221">
        <v>20.100000000000001</v>
      </c>
      <c r="I78" s="12">
        <v>2.7</v>
      </c>
      <c r="J78" s="219">
        <v>2</v>
      </c>
      <c r="K78" s="11">
        <v>7.45</v>
      </c>
      <c r="L78" s="369">
        <v>7.4</v>
      </c>
      <c r="M78" s="778">
        <v>27.1</v>
      </c>
      <c r="N78" s="635">
        <v>57.1</v>
      </c>
      <c r="O78" s="518">
        <v>76</v>
      </c>
      <c r="P78" s="503">
        <v>26</v>
      </c>
      <c r="Q78" s="507">
        <v>165</v>
      </c>
      <c r="R78" s="779">
        <v>0.19</v>
      </c>
      <c r="S78" s="780"/>
      <c r="T78" s="781"/>
      <c r="U78" s="80"/>
      <c r="V78" s="3" t="s">
        <v>12</v>
      </c>
      <c r="W78" s="921"/>
      <c r="X78" s="11">
        <v>7.43</v>
      </c>
      <c r="Y78" s="219">
        <v>7.39</v>
      </c>
    </row>
    <row r="79" spans="1:25" x14ac:dyDescent="0.2">
      <c r="A79" s="1105"/>
      <c r="B79" s="330">
        <f>南八幡!B79</f>
        <v>45815</v>
      </c>
      <c r="C79" s="434" t="str">
        <f t="shared" si="10"/>
        <v>(土)</v>
      </c>
      <c r="D79" s="560" t="s">
        <v>409</v>
      </c>
      <c r="E79" s="503"/>
      <c r="F79" s="504">
        <v>28.3</v>
      </c>
      <c r="G79" s="11">
        <v>20.8</v>
      </c>
      <c r="H79" s="221">
        <v>20.100000000000001</v>
      </c>
      <c r="I79" s="12">
        <v>2.5</v>
      </c>
      <c r="J79" s="219">
        <v>1.8</v>
      </c>
      <c r="K79" s="11">
        <v>7.42</v>
      </c>
      <c r="L79" s="369">
        <v>7.4</v>
      </c>
      <c r="M79" s="778">
        <v>26.7</v>
      </c>
      <c r="N79" s="635"/>
      <c r="O79" s="518"/>
      <c r="P79" s="503"/>
      <c r="Q79" s="507"/>
      <c r="R79" s="779"/>
      <c r="S79" s="780"/>
      <c r="T79" s="781"/>
      <c r="U79" s="80"/>
      <c r="V79" s="3" t="s">
        <v>185</v>
      </c>
      <c r="W79" s="921" t="s">
        <v>13</v>
      </c>
      <c r="X79" s="11"/>
      <c r="Y79" s="219">
        <v>26.8</v>
      </c>
    </row>
    <row r="80" spans="1:25" x14ac:dyDescent="0.2">
      <c r="A80" s="1105"/>
      <c r="B80" s="330">
        <f>南八幡!B80</f>
        <v>45816</v>
      </c>
      <c r="C80" s="434" t="str">
        <f t="shared" si="10"/>
        <v>(日)</v>
      </c>
      <c r="D80" s="560" t="s">
        <v>407</v>
      </c>
      <c r="E80" s="503"/>
      <c r="F80" s="504">
        <v>22.3</v>
      </c>
      <c r="G80" s="11">
        <v>20.3</v>
      </c>
      <c r="H80" s="221">
        <v>19.600000000000001</v>
      </c>
      <c r="I80" s="12">
        <v>2.2999999999999998</v>
      </c>
      <c r="J80" s="219">
        <v>1.7</v>
      </c>
      <c r="K80" s="11">
        <v>7.45</v>
      </c>
      <c r="L80" s="369">
        <v>7.4</v>
      </c>
      <c r="M80" s="778">
        <v>26.5</v>
      </c>
      <c r="N80" s="635"/>
      <c r="O80" s="518"/>
      <c r="P80" s="503"/>
      <c r="Q80" s="507"/>
      <c r="R80" s="779"/>
      <c r="S80" s="780"/>
      <c r="T80" s="781"/>
      <c r="U80" s="80"/>
      <c r="V80" s="3" t="s">
        <v>186</v>
      </c>
      <c r="W80" s="921" t="s">
        <v>311</v>
      </c>
      <c r="X80" s="112"/>
      <c r="Y80" s="220">
        <v>55.5</v>
      </c>
    </row>
    <row r="81" spans="1:25" x14ac:dyDescent="0.2">
      <c r="A81" s="1105"/>
      <c r="B81" s="330">
        <f>南八幡!B81</f>
        <v>45817</v>
      </c>
      <c r="C81" s="434" t="str">
        <f t="shared" si="10"/>
        <v>(月)</v>
      </c>
      <c r="D81" s="560" t="s">
        <v>410</v>
      </c>
      <c r="E81" s="503"/>
      <c r="F81" s="504">
        <v>23.6</v>
      </c>
      <c r="G81" s="11">
        <v>21.3</v>
      </c>
      <c r="H81" s="221">
        <v>20.3</v>
      </c>
      <c r="I81" s="12">
        <v>2.2000000000000002</v>
      </c>
      <c r="J81" s="219">
        <v>1.5</v>
      </c>
      <c r="K81" s="11">
        <v>7.47</v>
      </c>
      <c r="L81" s="369">
        <v>7.43</v>
      </c>
      <c r="M81" s="778">
        <v>26.8</v>
      </c>
      <c r="N81" s="635">
        <v>57.3</v>
      </c>
      <c r="O81" s="518">
        <v>76.599999999999994</v>
      </c>
      <c r="P81" s="503">
        <v>26</v>
      </c>
      <c r="Q81" s="507">
        <v>167</v>
      </c>
      <c r="R81" s="779">
        <v>0.13</v>
      </c>
      <c r="S81" s="780"/>
      <c r="T81" s="781"/>
      <c r="U81" s="80"/>
      <c r="V81" s="3" t="s">
        <v>187</v>
      </c>
      <c r="W81" s="921" t="s">
        <v>311</v>
      </c>
      <c r="X81" s="112"/>
      <c r="Y81" s="220">
        <v>74.8</v>
      </c>
    </row>
    <row r="82" spans="1:25" x14ac:dyDescent="0.2">
      <c r="A82" s="1105"/>
      <c r="B82" s="330">
        <f>南八幡!B82</f>
        <v>45818</v>
      </c>
      <c r="C82" s="434" t="str">
        <f t="shared" si="10"/>
        <v>(火)</v>
      </c>
      <c r="D82" s="560" t="s">
        <v>407</v>
      </c>
      <c r="E82" s="503"/>
      <c r="F82" s="504">
        <v>19.600000000000001</v>
      </c>
      <c r="G82" s="11">
        <v>21.4</v>
      </c>
      <c r="H82" s="221">
        <v>20.399999999999999</v>
      </c>
      <c r="I82" s="12">
        <v>2</v>
      </c>
      <c r="J82" s="219">
        <v>1.4</v>
      </c>
      <c r="K82" s="11">
        <v>7.48</v>
      </c>
      <c r="L82" s="369">
        <v>7.44</v>
      </c>
      <c r="M82" s="778">
        <v>26.8</v>
      </c>
      <c r="N82" s="635">
        <v>57.5</v>
      </c>
      <c r="O82" s="518">
        <v>75.2</v>
      </c>
      <c r="P82" s="503">
        <v>26.4</v>
      </c>
      <c r="Q82" s="507">
        <v>167</v>
      </c>
      <c r="R82" s="779">
        <v>0.13</v>
      </c>
      <c r="S82" s="780"/>
      <c r="T82" s="781"/>
      <c r="U82" s="80"/>
      <c r="V82" s="3" t="s">
        <v>188</v>
      </c>
      <c r="W82" s="921" t="s">
        <v>311</v>
      </c>
      <c r="X82" s="112"/>
      <c r="Y82" s="220">
        <v>48</v>
      </c>
    </row>
    <row r="83" spans="1:25" x14ac:dyDescent="0.2">
      <c r="A83" s="1105"/>
      <c r="B83" s="330">
        <f>南八幡!B83</f>
        <v>45819</v>
      </c>
      <c r="C83" s="434" t="str">
        <f t="shared" si="10"/>
        <v>(水)</v>
      </c>
      <c r="D83" s="560" t="s">
        <v>407</v>
      </c>
      <c r="E83" s="503"/>
      <c r="F83" s="504">
        <v>25</v>
      </c>
      <c r="G83" s="11">
        <v>21.8</v>
      </c>
      <c r="H83" s="221">
        <v>20.8</v>
      </c>
      <c r="I83" s="12">
        <v>1.8</v>
      </c>
      <c r="J83" s="219">
        <v>1.2</v>
      </c>
      <c r="K83" s="11">
        <v>7.49</v>
      </c>
      <c r="L83" s="369">
        <v>7.44</v>
      </c>
      <c r="M83" s="778">
        <v>26.9</v>
      </c>
      <c r="N83" s="635">
        <v>57.8</v>
      </c>
      <c r="O83" s="518">
        <v>78.400000000000006</v>
      </c>
      <c r="P83" s="503">
        <v>26.2</v>
      </c>
      <c r="Q83" s="507">
        <v>171</v>
      </c>
      <c r="R83" s="779">
        <v>0.11</v>
      </c>
      <c r="S83" s="780"/>
      <c r="T83" s="781"/>
      <c r="U83" s="80"/>
      <c r="V83" s="3" t="s">
        <v>189</v>
      </c>
      <c r="W83" s="921" t="s">
        <v>311</v>
      </c>
      <c r="X83" s="112"/>
      <c r="Y83" s="220">
        <v>26.8</v>
      </c>
    </row>
    <row r="84" spans="1:25" x14ac:dyDescent="0.2">
      <c r="A84" s="1105"/>
      <c r="B84" s="330">
        <f>南八幡!B84</f>
        <v>45820</v>
      </c>
      <c r="C84" s="434" t="str">
        <f t="shared" si="10"/>
        <v>(木)</v>
      </c>
      <c r="D84" s="560" t="s">
        <v>409</v>
      </c>
      <c r="E84" s="503"/>
      <c r="F84" s="504">
        <v>24.2</v>
      </c>
      <c r="G84" s="11">
        <v>21.8</v>
      </c>
      <c r="H84" s="221">
        <v>21.1</v>
      </c>
      <c r="I84" s="12">
        <v>1.5</v>
      </c>
      <c r="J84" s="219">
        <v>1</v>
      </c>
      <c r="K84" s="11">
        <v>7.51</v>
      </c>
      <c r="L84" s="369">
        <v>7.46</v>
      </c>
      <c r="M84" s="778">
        <v>26.7</v>
      </c>
      <c r="N84" s="635">
        <v>57.2</v>
      </c>
      <c r="O84" s="518">
        <v>80</v>
      </c>
      <c r="P84" s="503">
        <v>26.2</v>
      </c>
      <c r="Q84" s="507">
        <v>191</v>
      </c>
      <c r="R84" s="779">
        <v>0.09</v>
      </c>
      <c r="S84" s="780"/>
      <c r="T84" s="781"/>
      <c r="U84" s="80"/>
      <c r="V84" s="3" t="s">
        <v>190</v>
      </c>
      <c r="W84" s="921" t="s">
        <v>311</v>
      </c>
      <c r="X84" s="12"/>
      <c r="Y84" s="221">
        <v>25.3</v>
      </c>
    </row>
    <row r="85" spans="1:25" x14ac:dyDescent="0.2">
      <c r="A85" s="1105"/>
      <c r="B85" s="330">
        <f>南八幡!B85</f>
        <v>45821</v>
      </c>
      <c r="C85" s="434" t="str">
        <f t="shared" si="10"/>
        <v>(金)</v>
      </c>
      <c r="D85" s="560" t="s">
        <v>409</v>
      </c>
      <c r="E85" s="503"/>
      <c r="F85" s="504">
        <v>23.9</v>
      </c>
      <c r="G85" s="11">
        <v>21.9</v>
      </c>
      <c r="H85" s="221">
        <v>21.2</v>
      </c>
      <c r="I85" s="12">
        <v>1.9</v>
      </c>
      <c r="J85" s="219">
        <v>1.3</v>
      </c>
      <c r="K85" s="11">
        <v>7.51</v>
      </c>
      <c r="L85" s="369">
        <v>7.46</v>
      </c>
      <c r="M85" s="778">
        <v>26.8</v>
      </c>
      <c r="N85" s="635">
        <v>57.8</v>
      </c>
      <c r="O85" s="518">
        <v>78.599999999999994</v>
      </c>
      <c r="P85" s="503">
        <v>24.7</v>
      </c>
      <c r="Q85" s="507">
        <v>180</v>
      </c>
      <c r="R85" s="779">
        <v>0.1</v>
      </c>
      <c r="S85" s="780"/>
      <c r="T85" s="781"/>
      <c r="U85" s="80"/>
      <c r="V85" s="3" t="s">
        <v>191</v>
      </c>
      <c r="W85" s="921" t="s">
        <v>311</v>
      </c>
      <c r="X85" s="15"/>
      <c r="Y85" s="222">
        <v>185</v>
      </c>
    </row>
    <row r="86" spans="1:25" x14ac:dyDescent="0.2">
      <c r="A86" s="1105"/>
      <c r="B86" s="330">
        <f>南八幡!B86</f>
        <v>45822</v>
      </c>
      <c r="C86" s="434" t="str">
        <f t="shared" si="10"/>
        <v>(土)</v>
      </c>
      <c r="D86" s="560" t="s">
        <v>410</v>
      </c>
      <c r="E86" s="503"/>
      <c r="F86" s="504">
        <v>24.5</v>
      </c>
      <c r="G86" s="11">
        <v>19.2</v>
      </c>
      <c r="H86" s="221">
        <v>18.2</v>
      </c>
      <c r="I86" s="12">
        <v>1.8</v>
      </c>
      <c r="J86" s="219">
        <v>1.3</v>
      </c>
      <c r="K86" s="11">
        <v>7.49</v>
      </c>
      <c r="L86" s="369">
        <v>7.42</v>
      </c>
      <c r="M86" s="778">
        <v>27.1</v>
      </c>
      <c r="N86" s="635"/>
      <c r="O86" s="518"/>
      <c r="P86" s="503"/>
      <c r="Q86" s="507"/>
      <c r="R86" s="779"/>
      <c r="S86" s="780"/>
      <c r="T86" s="781"/>
      <c r="U86" s="80"/>
      <c r="V86" s="3" t="s">
        <v>192</v>
      </c>
      <c r="W86" s="921" t="s">
        <v>311</v>
      </c>
      <c r="X86" s="13"/>
      <c r="Y86" s="223">
        <v>0.14000000000000001</v>
      </c>
    </row>
    <row r="87" spans="1:25" x14ac:dyDescent="0.2">
      <c r="A87" s="1105"/>
      <c r="B87" s="330">
        <f>南八幡!B87</f>
        <v>45823</v>
      </c>
      <c r="C87" s="434" t="str">
        <f t="shared" si="10"/>
        <v>(日)</v>
      </c>
      <c r="D87" s="560" t="s">
        <v>407</v>
      </c>
      <c r="E87" s="503"/>
      <c r="F87" s="504">
        <v>24</v>
      </c>
      <c r="G87" s="11">
        <v>20.7</v>
      </c>
      <c r="H87" s="221">
        <v>20.2</v>
      </c>
      <c r="I87" s="12">
        <v>2</v>
      </c>
      <c r="J87" s="219">
        <v>1.4</v>
      </c>
      <c r="K87" s="11">
        <v>7.43</v>
      </c>
      <c r="L87" s="369">
        <v>7.4</v>
      </c>
      <c r="M87" s="778">
        <v>26.9</v>
      </c>
      <c r="N87" s="635"/>
      <c r="O87" s="518"/>
      <c r="P87" s="503"/>
      <c r="Q87" s="507"/>
      <c r="R87" s="779"/>
      <c r="S87" s="780"/>
      <c r="T87" s="781"/>
      <c r="U87" s="80"/>
      <c r="V87" s="3" t="s">
        <v>14</v>
      </c>
      <c r="W87" s="921" t="s">
        <v>311</v>
      </c>
      <c r="X87" s="11"/>
      <c r="Y87" s="224">
        <v>2.5</v>
      </c>
    </row>
    <row r="88" spans="1:25" x14ac:dyDescent="0.2">
      <c r="A88" s="1105"/>
      <c r="B88" s="330">
        <f>南八幡!B88</f>
        <v>45824</v>
      </c>
      <c r="C88" s="434" t="str">
        <f t="shared" si="10"/>
        <v>(月)</v>
      </c>
      <c r="D88" s="560" t="s">
        <v>409</v>
      </c>
      <c r="E88" s="503"/>
      <c r="F88" s="504">
        <v>27.7</v>
      </c>
      <c r="G88" s="11">
        <v>22.6</v>
      </c>
      <c r="H88" s="221">
        <v>21.7</v>
      </c>
      <c r="I88" s="12">
        <v>2.1</v>
      </c>
      <c r="J88" s="219">
        <v>1.4</v>
      </c>
      <c r="K88" s="11">
        <v>7.42</v>
      </c>
      <c r="L88" s="369">
        <v>7.39</v>
      </c>
      <c r="M88" s="778">
        <v>27.1</v>
      </c>
      <c r="N88" s="635">
        <v>58.2</v>
      </c>
      <c r="O88" s="518">
        <v>78</v>
      </c>
      <c r="P88" s="503">
        <v>25.6</v>
      </c>
      <c r="Q88" s="507">
        <v>180</v>
      </c>
      <c r="R88" s="779">
        <v>0.1</v>
      </c>
      <c r="S88" s="780"/>
      <c r="T88" s="781"/>
      <c r="U88" s="80"/>
      <c r="V88" s="3" t="s">
        <v>15</v>
      </c>
      <c r="W88" s="921" t="s">
        <v>311</v>
      </c>
      <c r="X88" s="11"/>
      <c r="Y88" s="224">
        <v>0.5</v>
      </c>
    </row>
    <row r="89" spans="1:25" x14ac:dyDescent="0.2">
      <c r="A89" s="1105"/>
      <c r="B89" s="330">
        <f>南八幡!B89</f>
        <v>45825</v>
      </c>
      <c r="C89" s="434" t="str">
        <f t="shared" si="10"/>
        <v>(火)</v>
      </c>
      <c r="D89" s="560" t="s">
        <v>409</v>
      </c>
      <c r="E89" s="503"/>
      <c r="F89" s="504">
        <v>30.8</v>
      </c>
      <c r="G89" s="11">
        <v>22.7</v>
      </c>
      <c r="H89" s="221">
        <v>19.5</v>
      </c>
      <c r="I89" s="12">
        <v>2.2999999999999998</v>
      </c>
      <c r="J89" s="219">
        <v>1.5</v>
      </c>
      <c r="K89" s="11">
        <v>7.41</v>
      </c>
      <c r="L89" s="369">
        <v>7.38</v>
      </c>
      <c r="M89" s="778">
        <v>27.3</v>
      </c>
      <c r="N89" s="635">
        <v>58.9</v>
      </c>
      <c r="O89" s="518">
        <v>80</v>
      </c>
      <c r="P89" s="503">
        <v>24.2</v>
      </c>
      <c r="Q89" s="507">
        <v>183</v>
      </c>
      <c r="R89" s="779">
        <v>0.12</v>
      </c>
      <c r="S89" s="780"/>
      <c r="T89" s="781"/>
      <c r="U89" s="80"/>
      <c r="V89" s="3" t="s">
        <v>193</v>
      </c>
      <c r="W89" s="921" t="s">
        <v>311</v>
      </c>
      <c r="X89" s="11"/>
      <c r="Y89" s="224">
        <v>7.9</v>
      </c>
    </row>
    <row r="90" spans="1:25" x14ac:dyDescent="0.2">
      <c r="A90" s="1105"/>
      <c r="B90" s="330">
        <f>南八幡!B90</f>
        <v>45826</v>
      </c>
      <c r="C90" s="434" t="str">
        <f t="shared" si="10"/>
        <v>(水)</v>
      </c>
      <c r="D90" s="560" t="s">
        <v>410</v>
      </c>
      <c r="E90" s="503"/>
      <c r="F90" s="504">
        <v>27</v>
      </c>
      <c r="G90" s="11">
        <v>22.8</v>
      </c>
      <c r="H90" s="221">
        <v>21.8</v>
      </c>
      <c r="I90" s="12">
        <v>2.2999999999999998</v>
      </c>
      <c r="J90" s="219">
        <v>1</v>
      </c>
      <c r="K90" s="11">
        <v>7.44</v>
      </c>
      <c r="L90" s="369">
        <v>7.38</v>
      </c>
      <c r="M90" s="778">
        <v>27.2</v>
      </c>
      <c r="N90" s="635">
        <v>58.6</v>
      </c>
      <c r="O90" s="518">
        <v>79</v>
      </c>
      <c r="P90" s="503">
        <v>23.8</v>
      </c>
      <c r="Q90" s="507">
        <v>179</v>
      </c>
      <c r="R90" s="779">
        <v>0.1</v>
      </c>
      <c r="S90" s="780"/>
      <c r="T90" s="781"/>
      <c r="U90" s="80"/>
      <c r="V90" s="3" t="s">
        <v>194</v>
      </c>
      <c r="W90" s="921" t="s">
        <v>311</v>
      </c>
      <c r="X90" s="13"/>
      <c r="Y90" s="225">
        <v>1.2999999999999999E-2</v>
      </c>
    </row>
    <row r="91" spans="1:25" x14ac:dyDescent="0.2">
      <c r="A91" s="1105"/>
      <c r="B91" s="330">
        <f>南八幡!B91</f>
        <v>45827</v>
      </c>
      <c r="C91" s="434" t="str">
        <f t="shared" si="10"/>
        <v>(木)</v>
      </c>
      <c r="D91" s="560" t="s">
        <v>409</v>
      </c>
      <c r="E91" s="503"/>
      <c r="F91" s="504">
        <v>28.8</v>
      </c>
      <c r="G91" s="11">
        <v>22.8</v>
      </c>
      <c r="H91" s="221">
        <v>22.2</v>
      </c>
      <c r="I91" s="12">
        <v>2</v>
      </c>
      <c r="J91" s="219">
        <v>1</v>
      </c>
      <c r="K91" s="11">
        <v>7.46</v>
      </c>
      <c r="L91" s="369">
        <v>7.53</v>
      </c>
      <c r="M91" s="778">
        <v>26.9</v>
      </c>
      <c r="N91" s="635">
        <v>59.2</v>
      </c>
      <c r="O91" s="518">
        <v>80</v>
      </c>
      <c r="P91" s="503">
        <v>25.3</v>
      </c>
      <c r="Q91" s="507">
        <v>189</v>
      </c>
      <c r="R91" s="779">
        <v>0.11</v>
      </c>
      <c r="S91" s="780"/>
      <c r="T91" s="781"/>
      <c r="U91" s="80"/>
      <c r="V91" s="3" t="s">
        <v>279</v>
      </c>
      <c r="W91" s="921" t="s">
        <v>311</v>
      </c>
      <c r="X91" s="13"/>
      <c r="Y91" s="225">
        <v>1.61</v>
      </c>
    </row>
    <row r="92" spans="1:25" x14ac:dyDescent="0.2">
      <c r="A92" s="1105"/>
      <c r="B92" s="330">
        <f>南八幡!B92</f>
        <v>45828</v>
      </c>
      <c r="C92" s="434" t="str">
        <f t="shared" si="10"/>
        <v>(金)</v>
      </c>
      <c r="D92" s="560" t="s">
        <v>409</v>
      </c>
      <c r="E92" s="503"/>
      <c r="F92" s="504">
        <v>26.7</v>
      </c>
      <c r="G92" s="11">
        <v>23.8</v>
      </c>
      <c r="H92" s="221">
        <v>22.7</v>
      </c>
      <c r="I92" s="12">
        <v>2.2000000000000002</v>
      </c>
      <c r="J92" s="219">
        <v>1.1000000000000001</v>
      </c>
      <c r="K92" s="11">
        <v>7.51</v>
      </c>
      <c r="L92" s="369">
        <v>7.48</v>
      </c>
      <c r="M92" s="778">
        <v>27.4</v>
      </c>
      <c r="N92" s="635">
        <v>60.1</v>
      </c>
      <c r="O92" s="518">
        <v>80</v>
      </c>
      <c r="P92" s="503">
        <v>25.5</v>
      </c>
      <c r="Q92" s="507">
        <v>168</v>
      </c>
      <c r="R92" s="779">
        <v>0.18</v>
      </c>
      <c r="S92" s="780"/>
      <c r="T92" s="781"/>
      <c r="U92" s="80"/>
      <c r="V92" s="3" t="s">
        <v>195</v>
      </c>
      <c r="W92" s="921" t="s">
        <v>311</v>
      </c>
      <c r="X92" s="13"/>
      <c r="Y92" s="225">
        <v>2.2799999999999998</v>
      </c>
    </row>
    <row r="93" spans="1:25" x14ac:dyDescent="0.2">
      <c r="A93" s="1105"/>
      <c r="B93" s="330">
        <f>南八幡!B93</f>
        <v>45829</v>
      </c>
      <c r="C93" s="434" t="str">
        <f t="shared" si="10"/>
        <v>(土)</v>
      </c>
      <c r="D93" s="560" t="s">
        <v>409</v>
      </c>
      <c r="E93" s="503"/>
      <c r="F93" s="504">
        <v>28</v>
      </c>
      <c r="G93" s="11">
        <v>24.1</v>
      </c>
      <c r="H93" s="221">
        <v>23.2</v>
      </c>
      <c r="I93" s="12">
        <v>1.9</v>
      </c>
      <c r="J93" s="219">
        <v>1.8</v>
      </c>
      <c r="K93" s="11">
        <v>7.57</v>
      </c>
      <c r="L93" s="369">
        <v>7.48</v>
      </c>
      <c r="M93" s="778">
        <v>27.6</v>
      </c>
      <c r="N93" s="635"/>
      <c r="O93" s="518"/>
      <c r="P93" s="503"/>
      <c r="Q93" s="507"/>
      <c r="R93" s="779"/>
      <c r="S93" s="780"/>
      <c r="T93" s="781"/>
      <c r="U93" s="80"/>
      <c r="V93" s="3" t="s">
        <v>196</v>
      </c>
      <c r="W93" s="921" t="s">
        <v>311</v>
      </c>
      <c r="X93" s="13"/>
      <c r="Y93" s="225">
        <v>0.121</v>
      </c>
    </row>
    <row r="94" spans="1:25" x14ac:dyDescent="0.2">
      <c r="A94" s="1105"/>
      <c r="B94" s="330">
        <f>南八幡!B94</f>
        <v>45830</v>
      </c>
      <c r="C94" s="434" t="str">
        <f t="shared" si="10"/>
        <v>(日)</v>
      </c>
      <c r="D94" s="560" t="s">
        <v>409</v>
      </c>
      <c r="E94" s="503"/>
      <c r="F94" s="504">
        <v>28.9</v>
      </c>
      <c r="G94" s="11">
        <v>24.3</v>
      </c>
      <c r="H94" s="221">
        <v>23.6</v>
      </c>
      <c r="I94" s="12">
        <v>2</v>
      </c>
      <c r="J94" s="219">
        <v>1.6</v>
      </c>
      <c r="K94" s="11">
        <v>7.57</v>
      </c>
      <c r="L94" s="369">
        <v>7.54</v>
      </c>
      <c r="M94" s="778">
        <v>27.3</v>
      </c>
      <c r="N94" s="635"/>
      <c r="O94" s="518"/>
      <c r="P94" s="503"/>
      <c r="Q94" s="507"/>
      <c r="R94" s="779"/>
      <c r="S94" s="780"/>
      <c r="T94" s="781"/>
      <c r="U94" s="80"/>
      <c r="V94" s="3" t="s">
        <v>197</v>
      </c>
      <c r="W94" s="921" t="s">
        <v>311</v>
      </c>
      <c r="X94" s="11"/>
      <c r="Y94" s="224">
        <v>19.7</v>
      </c>
    </row>
    <row r="95" spans="1:25" x14ac:dyDescent="0.2">
      <c r="A95" s="1105"/>
      <c r="B95" s="330">
        <f>南八幡!B95</f>
        <v>45831</v>
      </c>
      <c r="C95" s="434" t="str">
        <f t="shared" si="10"/>
        <v>(月)</v>
      </c>
      <c r="D95" s="560" t="s">
        <v>409</v>
      </c>
      <c r="E95" s="503"/>
      <c r="F95" s="504">
        <v>28.7</v>
      </c>
      <c r="G95" s="11">
        <v>24.9</v>
      </c>
      <c r="H95" s="221">
        <v>24.1</v>
      </c>
      <c r="I95" s="12">
        <v>2.1</v>
      </c>
      <c r="J95" s="219">
        <v>1.7</v>
      </c>
      <c r="K95" s="11">
        <v>7.59</v>
      </c>
      <c r="L95" s="369">
        <v>7.55</v>
      </c>
      <c r="M95" s="778">
        <v>27.3</v>
      </c>
      <c r="N95" s="635">
        <v>61.6</v>
      </c>
      <c r="O95" s="518">
        <v>80.400000000000006</v>
      </c>
      <c r="P95" s="503">
        <v>24.2</v>
      </c>
      <c r="Q95" s="507">
        <v>160</v>
      </c>
      <c r="R95" s="779">
        <v>0.14000000000000001</v>
      </c>
      <c r="S95" s="780">
        <v>61</v>
      </c>
      <c r="T95" s="781">
        <v>55</v>
      </c>
      <c r="U95" s="80"/>
      <c r="V95" s="3" t="s">
        <v>17</v>
      </c>
      <c r="W95" s="921" t="s">
        <v>311</v>
      </c>
      <c r="X95" s="11"/>
      <c r="Y95" s="224">
        <v>21</v>
      </c>
    </row>
    <row r="96" spans="1:25" x14ac:dyDescent="0.2">
      <c r="A96" s="1105"/>
      <c r="B96" s="330">
        <f>南八幡!B96</f>
        <v>45832</v>
      </c>
      <c r="C96" s="434" t="str">
        <f t="shared" si="10"/>
        <v>(火)</v>
      </c>
      <c r="D96" s="560" t="s">
        <v>410</v>
      </c>
      <c r="E96" s="503"/>
      <c r="F96" s="504">
        <v>27.5</v>
      </c>
      <c r="G96" s="11">
        <v>25</v>
      </c>
      <c r="H96" s="221">
        <v>27.8</v>
      </c>
      <c r="I96" s="12">
        <v>1.5</v>
      </c>
      <c r="J96" s="219">
        <v>1.4</v>
      </c>
      <c r="K96" s="11">
        <v>7.6</v>
      </c>
      <c r="L96" s="369">
        <v>7.59</v>
      </c>
      <c r="M96" s="778">
        <v>27.8</v>
      </c>
      <c r="N96" s="635">
        <v>62.1</v>
      </c>
      <c r="O96" s="518">
        <v>81.8</v>
      </c>
      <c r="P96" s="503">
        <v>25.5</v>
      </c>
      <c r="Q96" s="507">
        <v>167</v>
      </c>
      <c r="R96" s="779">
        <v>0.12</v>
      </c>
      <c r="S96" s="780"/>
      <c r="T96" s="781"/>
      <c r="U96" s="80"/>
      <c r="V96" s="3" t="s">
        <v>198</v>
      </c>
      <c r="W96" s="921" t="s">
        <v>184</v>
      </c>
      <c r="X96" s="11"/>
      <c r="Y96" s="286">
        <v>7</v>
      </c>
    </row>
    <row r="97" spans="1:25" x14ac:dyDescent="0.2">
      <c r="A97" s="1105"/>
      <c r="B97" s="330">
        <f>南八幡!B97</f>
        <v>45833</v>
      </c>
      <c r="C97" s="434" t="str">
        <f t="shared" si="10"/>
        <v>(水)</v>
      </c>
      <c r="D97" s="560" t="s">
        <v>407</v>
      </c>
      <c r="E97" s="503"/>
      <c r="F97" s="504">
        <v>27.1</v>
      </c>
      <c r="G97" s="11">
        <v>22</v>
      </c>
      <c r="H97" s="221">
        <v>24.4</v>
      </c>
      <c r="I97" s="12">
        <v>1.3</v>
      </c>
      <c r="J97" s="219">
        <v>1.1000000000000001</v>
      </c>
      <c r="K97" s="11">
        <v>7.61</v>
      </c>
      <c r="L97" s="369">
        <v>7.59</v>
      </c>
      <c r="M97" s="778">
        <v>27.8</v>
      </c>
      <c r="N97" s="635">
        <v>62.7</v>
      </c>
      <c r="O97" s="518">
        <v>81.400000000000006</v>
      </c>
      <c r="P97" s="503">
        <v>25.8</v>
      </c>
      <c r="Q97" s="507">
        <v>159</v>
      </c>
      <c r="R97" s="779">
        <v>0.12</v>
      </c>
      <c r="S97" s="780"/>
      <c r="T97" s="781"/>
      <c r="U97" s="80"/>
      <c r="V97" s="3" t="s">
        <v>199</v>
      </c>
      <c r="W97" s="921" t="s">
        <v>311</v>
      </c>
      <c r="X97" s="112"/>
      <c r="Y97" s="286">
        <v>1</v>
      </c>
    </row>
    <row r="98" spans="1:25" x14ac:dyDescent="0.2">
      <c r="A98" s="1105"/>
      <c r="B98" s="330">
        <f>南八幡!B98</f>
        <v>45834</v>
      </c>
      <c r="C98" s="434" t="str">
        <f t="shared" si="10"/>
        <v>(木)</v>
      </c>
      <c r="D98" s="560" t="s">
        <v>407</v>
      </c>
      <c r="E98" s="503"/>
      <c r="F98" s="504">
        <v>27.1</v>
      </c>
      <c r="G98" s="11">
        <v>25.8</v>
      </c>
      <c r="H98" s="221">
        <v>24.7</v>
      </c>
      <c r="I98" s="12">
        <v>1.3</v>
      </c>
      <c r="J98" s="219">
        <v>1.2</v>
      </c>
      <c r="K98" s="11">
        <v>7.68</v>
      </c>
      <c r="L98" s="369">
        <v>7.64</v>
      </c>
      <c r="M98" s="778">
        <v>27.9</v>
      </c>
      <c r="N98" s="635">
        <v>56.1</v>
      </c>
      <c r="O98" s="518">
        <v>75</v>
      </c>
      <c r="P98" s="503">
        <v>20</v>
      </c>
      <c r="Q98" s="507">
        <v>145</v>
      </c>
      <c r="R98" s="779">
        <v>0.11</v>
      </c>
      <c r="S98" s="780"/>
      <c r="T98" s="781"/>
      <c r="U98" s="80"/>
      <c r="V98" s="3"/>
      <c r="W98" s="287"/>
      <c r="X98" s="288"/>
      <c r="Y98" s="287"/>
    </row>
    <row r="99" spans="1:25" x14ac:dyDescent="0.2">
      <c r="A99" s="1105"/>
      <c r="B99" s="330">
        <f>南八幡!B99</f>
        <v>45835</v>
      </c>
      <c r="C99" s="434" t="str">
        <f t="shared" si="10"/>
        <v>(金)</v>
      </c>
      <c r="D99" s="560" t="s">
        <v>409</v>
      </c>
      <c r="E99" s="503"/>
      <c r="F99" s="504">
        <v>29.7</v>
      </c>
      <c r="G99" s="11">
        <v>25.7</v>
      </c>
      <c r="H99" s="221">
        <v>24.9</v>
      </c>
      <c r="I99" s="12">
        <v>1.4</v>
      </c>
      <c r="J99" s="219">
        <v>1.3</v>
      </c>
      <c r="K99" s="11">
        <v>7.64</v>
      </c>
      <c r="L99" s="369">
        <v>7.63</v>
      </c>
      <c r="M99" s="778">
        <v>28.7</v>
      </c>
      <c r="N99" s="635">
        <v>63.4</v>
      </c>
      <c r="O99" s="518">
        <v>83.2</v>
      </c>
      <c r="P99" s="503">
        <v>24.5</v>
      </c>
      <c r="Q99" s="507">
        <v>161</v>
      </c>
      <c r="R99" s="779">
        <v>0.13</v>
      </c>
      <c r="S99" s="780"/>
      <c r="T99" s="781"/>
      <c r="U99" s="80"/>
      <c r="V99" s="3"/>
      <c r="W99" s="287"/>
      <c r="X99" s="288"/>
      <c r="Y99" s="287"/>
    </row>
    <row r="100" spans="1:25" x14ac:dyDescent="0.2">
      <c r="A100" s="1105"/>
      <c r="B100" s="330">
        <f>南八幡!B100</f>
        <v>45836</v>
      </c>
      <c r="C100" s="434" t="str">
        <f t="shared" si="10"/>
        <v>(土)</v>
      </c>
      <c r="D100" s="560" t="s">
        <v>409</v>
      </c>
      <c r="E100" s="503"/>
      <c r="F100" s="504">
        <v>28.3</v>
      </c>
      <c r="G100" s="11">
        <v>26</v>
      </c>
      <c r="H100" s="221">
        <v>24.7</v>
      </c>
      <c r="I100" s="12">
        <v>1.6</v>
      </c>
      <c r="J100" s="219">
        <v>1.7</v>
      </c>
      <c r="K100" s="11">
        <v>7.66</v>
      </c>
      <c r="L100" s="369">
        <v>7.62</v>
      </c>
      <c r="M100" s="778">
        <v>28.3</v>
      </c>
      <c r="N100" s="635"/>
      <c r="O100" s="518"/>
      <c r="P100" s="503"/>
      <c r="Q100" s="507"/>
      <c r="R100" s="779"/>
      <c r="S100" s="780"/>
      <c r="T100" s="781"/>
      <c r="U100" s="80"/>
      <c r="V100" s="289"/>
      <c r="W100" s="290"/>
      <c r="X100" s="291"/>
      <c r="Y100" s="290"/>
    </row>
    <row r="101" spans="1:25" x14ac:dyDescent="0.2">
      <c r="A101" s="1105"/>
      <c r="B101" s="330">
        <f>南八幡!B101</f>
        <v>45837</v>
      </c>
      <c r="C101" s="434" t="str">
        <f t="shared" si="10"/>
        <v>(日)</v>
      </c>
      <c r="D101" s="560" t="s">
        <v>409</v>
      </c>
      <c r="E101" s="503"/>
      <c r="F101" s="504">
        <v>28</v>
      </c>
      <c r="G101" s="11">
        <v>24.5</v>
      </c>
      <c r="H101" s="221">
        <v>25.1</v>
      </c>
      <c r="I101" s="12">
        <v>1.7</v>
      </c>
      <c r="J101" s="219">
        <v>1.8</v>
      </c>
      <c r="K101" s="11">
        <v>7.63</v>
      </c>
      <c r="L101" s="369">
        <v>7.68</v>
      </c>
      <c r="M101" s="778">
        <v>28.5</v>
      </c>
      <c r="N101" s="635"/>
      <c r="O101" s="518"/>
      <c r="P101" s="503"/>
      <c r="Q101" s="507"/>
      <c r="R101" s="779"/>
      <c r="S101" s="780"/>
      <c r="T101" s="781"/>
      <c r="U101" s="80"/>
      <c r="V101" s="9" t="s">
        <v>23</v>
      </c>
      <c r="W101" s="1" t="s">
        <v>24</v>
      </c>
      <c r="X101" s="1" t="s">
        <v>24</v>
      </c>
      <c r="Y101" s="335" t="s">
        <v>24</v>
      </c>
    </row>
    <row r="102" spans="1:25" x14ac:dyDescent="0.2">
      <c r="A102" s="1105"/>
      <c r="B102" s="330">
        <f>南八幡!B102</f>
        <v>45838</v>
      </c>
      <c r="C102" s="434" t="str">
        <f t="shared" si="10"/>
        <v>(月)</v>
      </c>
      <c r="D102" s="563" t="s">
        <v>409</v>
      </c>
      <c r="E102" s="526"/>
      <c r="F102" s="564">
        <v>30.7</v>
      </c>
      <c r="G102" s="368">
        <v>26.6</v>
      </c>
      <c r="H102" s="565">
        <v>25.5</v>
      </c>
      <c r="I102" s="566">
        <v>1.8</v>
      </c>
      <c r="J102" s="298">
        <v>1.9</v>
      </c>
      <c r="K102" s="368">
        <v>7.67</v>
      </c>
      <c r="L102" s="371">
        <v>7.61</v>
      </c>
      <c r="M102" s="818">
        <v>28.7</v>
      </c>
      <c r="N102" s="689">
        <v>64.400000000000006</v>
      </c>
      <c r="O102" s="765">
        <v>84.4</v>
      </c>
      <c r="P102" s="526">
        <v>25.6</v>
      </c>
      <c r="Q102" s="569">
        <v>190</v>
      </c>
      <c r="R102" s="819">
        <v>0.17</v>
      </c>
      <c r="S102" s="820"/>
      <c r="T102" s="821"/>
      <c r="U102" s="80"/>
      <c r="V102" s="1121" t="s">
        <v>440</v>
      </c>
      <c r="W102" s="1122"/>
      <c r="X102" s="1122"/>
      <c r="Y102" s="1123"/>
    </row>
    <row r="103" spans="1:25" s="1" customFormat="1" ht="13.5" customHeight="1" x14ac:dyDescent="0.2">
      <c r="A103" s="1105"/>
      <c r="B103" s="1051" t="s">
        <v>238</v>
      </c>
      <c r="C103" s="1051"/>
      <c r="D103" s="508"/>
      <c r="E103" s="493">
        <f>MAX(E73:E102)</f>
        <v>0</v>
      </c>
      <c r="F103" s="509">
        <f t="shared" ref="F103:R103" si="11">IF(COUNT(F73:F102)=0,"",MAX(F73:F102))</f>
        <v>30.8</v>
      </c>
      <c r="G103" s="10">
        <f t="shared" si="11"/>
        <v>26.6</v>
      </c>
      <c r="H103" s="218">
        <f t="shared" si="11"/>
        <v>27.8</v>
      </c>
      <c r="I103" s="495">
        <f t="shared" si="11"/>
        <v>4.3</v>
      </c>
      <c r="J103" s="496">
        <f t="shared" si="11"/>
        <v>3.4</v>
      </c>
      <c r="K103" s="10">
        <f t="shared" si="11"/>
        <v>7.68</v>
      </c>
      <c r="L103" s="644">
        <f t="shared" si="11"/>
        <v>7.68</v>
      </c>
      <c r="M103" s="774">
        <f t="shared" si="11"/>
        <v>28.7</v>
      </c>
      <c r="N103" s="627">
        <f t="shared" si="11"/>
        <v>64.400000000000006</v>
      </c>
      <c r="O103" s="511">
        <f t="shared" si="11"/>
        <v>84.4</v>
      </c>
      <c r="P103" s="493">
        <f t="shared" si="11"/>
        <v>26.4</v>
      </c>
      <c r="Q103" s="513">
        <f t="shared" si="11"/>
        <v>223</v>
      </c>
      <c r="R103" s="787">
        <f t="shared" si="11"/>
        <v>0.33</v>
      </c>
      <c r="S103" s="807">
        <f>IF(COUNT(S73:S102)=0,"",MAX(S73:S102))</f>
        <v>61</v>
      </c>
      <c r="T103" s="808">
        <f>IF(COUNT(T73:T102)=0,"",MAX(T73:T102))</f>
        <v>55</v>
      </c>
      <c r="U103" s="80"/>
      <c r="V103" s="1124"/>
      <c r="W103" s="1122"/>
      <c r="X103" s="1122"/>
      <c r="Y103" s="1123"/>
    </row>
    <row r="104" spans="1:25" s="1" customFormat="1" ht="13.5" customHeight="1" x14ac:dyDescent="0.2">
      <c r="A104" s="1105"/>
      <c r="B104" s="1052" t="s">
        <v>239</v>
      </c>
      <c r="C104" s="1052"/>
      <c r="D104" s="229"/>
      <c r="E104" s="230"/>
      <c r="F104" s="516">
        <f t="shared" ref="F104:R104" si="12">IF(COUNT(F73:F102)=0,"",MIN(F73:F102))</f>
        <v>18.2</v>
      </c>
      <c r="G104" s="11">
        <f t="shared" si="12"/>
        <v>19.2</v>
      </c>
      <c r="H104" s="219">
        <f t="shared" si="12"/>
        <v>18.2</v>
      </c>
      <c r="I104" s="12">
        <f t="shared" si="12"/>
        <v>1.3</v>
      </c>
      <c r="J104" s="240">
        <f t="shared" si="12"/>
        <v>1</v>
      </c>
      <c r="K104" s="11">
        <f t="shared" si="12"/>
        <v>7.4</v>
      </c>
      <c r="L104" s="636">
        <f t="shared" si="12"/>
        <v>7.35</v>
      </c>
      <c r="M104" s="778">
        <f t="shared" si="12"/>
        <v>25.9</v>
      </c>
      <c r="N104" s="517">
        <f t="shared" si="12"/>
        <v>54.3</v>
      </c>
      <c r="O104" s="518">
        <f t="shared" si="12"/>
        <v>74.599999999999994</v>
      </c>
      <c r="P104" s="888">
        <f t="shared" si="12"/>
        <v>20</v>
      </c>
      <c r="Q104" s="520">
        <f t="shared" si="12"/>
        <v>145</v>
      </c>
      <c r="R104" s="792">
        <f t="shared" si="12"/>
        <v>0.09</v>
      </c>
      <c r="S104" s="809"/>
      <c r="T104" s="810"/>
      <c r="U104" s="80"/>
      <c r="V104" s="1124"/>
      <c r="W104" s="1122"/>
      <c r="X104" s="1122"/>
      <c r="Y104" s="1123"/>
    </row>
    <row r="105" spans="1:25" s="1" customFormat="1" ht="13.5" customHeight="1" x14ac:dyDescent="0.2">
      <c r="A105" s="1105"/>
      <c r="B105" s="1052" t="s">
        <v>240</v>
      </c>
      <c r="C105" s="1052"/>
      <c r="D105" s="229"/>
      <c r="E105" s="231"/>
      <c r="F105" s="523">
        <f t="shared" ref="F105:R105" si="13">IF(COUNT(F73:F102)=0,"",AVERAGE(F73:F102))</f>
        <v>26.160000000000004</v>
      </c>
      <c r="G105" s="11">
        <f t="shared" si="13"/>
        <v>22.563333333333336</v>
      </c>
      <c r="H105" s="516">
        <f t="shared" si="13"/>
        <v>21.870000000000005</v>
      </c>
      <c r="I105" s="12">
        <f t="shared" si="13"/>
        <v>2.1666666666666665</v>
      </c>
      <c r="J105" s="240">
        <f t="shared" si="13"/>
        <v>1.6466666666666667</v>
      </c>
      <c r="K105" s="11">
        <f t="shared" si="13"/>
        <v>7.5109999999999992</v>
      </c>
      <c r="L105" s="636">
        <f t="shared" si="13"/>
        <v>7.4793333333333321</v>
      </c>
      <c r="M105" s="778">
        <f t="shared" si="13"/>
        <v>27.213333333333328</v>
      </c>
      <c r="N105" s="517">
        <f t="shared" si="13"/>
        <v>58.600000000000009</v>
      </c>
      <c r="O105" s="518">
        <f t="shared" si="13"/>
        <v>78.438095238095258</v>
      </c>
      <c r="P105" s="888">
        <f t="shared" si="13"/>
        <v>24.919047619047618</v>
      </c>
      <c r="Q105" s="524">
        <f t="shared" si="13"/>
        <v>178.28571428571428</v>
      </c>
      <c r="R105" s="792">
        <f t="shared" si="13"/>
        <v>0.14809523809523814</v>
      </c>
      <c r="S105" s="809"/>
      <c r="T105" s="810"/>
      <c r="U105" s="80"/>
      <c r="V105" s="1124"/>
      <c r="W105" s="1122"/>
      <c r="X105" s="1122"/>
      <c r="Y105" s="1123"/>
    </row>
    <row r="106" spans="1:25" s="1" customFormat="1" ht="13.5" customHeight="1" x14ac:dyDescent="0.2">
      <c r="A106" s="1106"/>
      <c r="B106" s="1053" t="s">
        <v>241</v>
      </c>
      <c r="C106" s="1053"/>
      <c r="D106" s="525"/>
      <c r="E106" s="526">
        <f>SUM(E73:E102)</f>
        <v>0</v>
      </c>
      <c r="F106" s="232"/>
      <c r="G106" s="233"/>
      <c r="H106" s="527"/>
      <c r="I106" s="233"/>
      <c r="J106" s="527"/>
      <c r="K106" s="528"/>
      <c r="L106" s="529"/>
      <c r="M106" s="811"/>
      <c r="N106" s="532"/>
      <c r="O106" s="533"/>
      <c r="P106" s="889"/>
      <c r="Q106" s="234"/>
      <c r="R106" s="812"/>
      <c r="S106" s="805">
        <f>SUM(S73:S102)</f>
        <v>61</v>
      </c>
      <c r="T106" s="806">
        <f>SUM(T73:T102)</f>
        <v>55</v>
      </c>
      <c r="U106" s="80"/>
      <c r="V106" s="1125"/>
      <c r="W106" s="1126"/>
      <c r="X106" s="1126"/>
      <c r="Y106" s="1127"/>
    </row>
    <row r="107" spans="1:25" ht="13.5" customHeight="1" x14ac:dyDescent="0.2">
      <c r="A107" s="1065" t="s">
        <v>213</v>
      </c>
      <c r="B107" s="329">
        <f>南八幡!B107</f>
        <v>45839</v>
      </c>
      <c r="C107" s="433" t="str">
        <f>IF(B107="","",IF(WEEKDAY(B107)=1,"(日)",IF(WEEKDAY(B107)=2,"(月)",IF(WEEKDAY(B107)=3,"(火)",IF(WEEKDAY(B107)=4,"(水)",IF(WEEKDAY(B107)=5,"(木)",IF(WEEKDAY(B107)=6,"(金)","(土)")))))))</f>
        <v>(火)</v>
      </c>
      <c r="D107" s="558" t="s">
        <v>419</v>
      </c>
      <c r="E107" s="493"/>
      <c r="F107" s="494">
        <v>30.3</v>
      </c>
      <c r="G107" s="10">
        <v>26.7</v>
      </c>
      <c r="H107" s="496">
        <v>25.44</v>
      </c>
      <c r="I107" s="495">
        <v>1.1000000000000001</v>
      </c>
      <c r="J107" s="218">
        <v>0.6</v>
      </c>
      <c r="K107" s="10">
        <v>7.67</v>
      </c>
      <c r="L107" s="644">
        <v>7.6</v>
      </c>
      <c r="M107" s="774">
        <v>28.8</v>
      </c>
      <c r="N107" s="627">
        <v>64.5</v>
      </c>
      <c r="O107" s="511">
        <v>81</v>
      </c>
      <c r="P107" s="493">
        <v>24.9</v>
      </c>
      <c r="Q107" s="501">
        <v>183</v>
      </c>
      <c r="R107" s="775">
        <v>0.13</v>
      </c>
      <c r="S107" s="776"/>
      <c r="T107" s="777"/>
      <c r="U107" s="80"/>
      <c r="V107" s="340" t="s">
        <v>284</v>
      </c>
      <c r="W107" s="356"/>
      <c r="X107" s="342">
        <v>45841</v>
      </c>
      <c r="Y107" s="351"/>
    </row>
    <row r="108" spans="1:25" x14ac:dyDescent="0.2">
      <c r="A108" s="1065"/>
      <c r="B108" s="330">
        <f>南八幡!B108</f>
        <v>45840</v>
      </c>
      <c r="C108" s="434" t="str">
        <f t="shared" ref="C108:C137" si="14">IF(B108="","",IF(WEEKDAY(B108)=1,"(日)",IF(WEEKDAY(B108)=2,"(月)",IF(WEEKDAY(B108)=3,"(火)",IF(WEEKDAY(B108)=4,"(水)",IF(WEEKDAY(B108)=5,"(木)",IF(WEEKDAY(B108)=6,"(金)","(土)")))))))</f>
        <v>(水)</v>
      </c>
      <c r="D108" s="560" t="s">
        <v>405</v>
      </c>
      <c r="E108" s="503"/>
      <c r="F108" s="504">
        <v>28</v>
      </c>
      <c r="G108" s="11">
        <v>25.1</v>
      </c>
      <c r="H108" s="221">
        <v>25.6</v>
      </c>
      <c r="I108" s="12">
        <v>1.1000000000000001</v>
      </c>
      <c r="J108" s="219">
        <v>0.8</v>
      </c>
      <c r="K108" s="11">
        <v>7.66</v>
      </c>
      <c r="L108" s="369">
        <v>7.62</v>
      </c>
      <c r="M108" s="778">
        <v>28.8</v>
      </c>
      <c r="N108" s="635">
        <v>64.900000000000006</v>
      </c>
      <c r="O108" s="518">
        <v>82</v>
      </c>
      <c r="P108" s="503">
        <v>26.2</v>
      </c>
      <c r="Q108" s="507">
        <v>180</v>
      </c>
      <c r="R108" s="779">
        <v>0.08</v>
      </c>
      <c r="S108" s="780"/>
      <c r="T108" s="781"/>
      <c r="U108" s="80"/>
      <c r="V108" s="345" t="s">
        <v>2</v>
      </c>
      <c r="W108" s="346" t="s">
        <v>303</v>
      </c>
      <c r="X108" s="357">
        <v>33.200000000000003</v>
      </c>
      <c r="Y108" s="350"/>
    </row>
    <row r="109" spans="1:25" x14ac:dyDescent="0.2">
      <c r="A109" s="1065"/>
      <c r="B109" s="330">
        <f>南八幡!B109</f>
        <v>45841</v>
      </c>
      <c r="C109" s="434" t="str">
        <f t="shared" si="14"/>
        <v>(木)</v>
      </c>
      <c r="D109" s="560" t="s">
        <v>405</v>
      </c>
      <c r="E109" s="503"/>
      <c r="F109" s="504">
        <v>33.200000000000003</v>
      </c>
      <c r="G109" s="11">
        <v>27.3</v>
      </c>
      <c r="H109" s="221">
        <v>25.7</v>
      </c>
      <c r="I109" s="12">
        <v>1.1000000000000001</v>
      </c>
      <c r="J109" s="219">
        <v>0.9</v>
      </c>
      <c r="K109" s="11">
        <v>7.65</v>
      </c>
      <c r="L109" s="369">
        <v>7.63</v>
      </c>
      <c r="M109" s="778">
        <v>28.8</v>
      </c>
      <c r="N109" s="635">
        <v>65.400000000000006</v>
      </c>
      <c r="O109" s="518">
        <v>81.2</v>
      </c>
      <c r="P109" s="503">
        <v>25.7</v>
      </c>
      <c r="Q109" s="507">
        <v>185</v>
      </c>
      <c r="R109" s="779">
        <v>0.1</v>
      </c>
      <c r="S109" s="780"/>
      <c r="T109" s="781"/>
      <c r="U109" s="80"/>
      <c r="V109" s="4" t="s">
        <v>19</v>
      </c>
      <c r="W109" s="5" t="s">
        <v>20</v>
      </c>
      <c r="X109" s="352" t="s">
        <v>21</v>
      </c>
      <c r="Y109" s="5" t="s">
        <v>22</v>
      </c>
    </row>
    <row r="110" spans="1:25" x14ac:dyDescent="0.2">
      <c r="A110" s="1065"/>
      <c r="B110" s="330">
        <f>南八幡!B110</f>
        <v>45842</v>
      </c>
      <c r="C110" s="434" t="str">
        <f t="shared" si="14"/>
        <v>(金)</v>
      </c>
      <c r="D110" s="560" t="s">
        <v>419</v>
      </c>
      <c r="E110" s="503"/>
      <c r="F110" s="504">
        <v>31</v>
      </c>
      <c r="G110" s="11">
        <v>27.7</v>
      </c>
      <c r="H110" s="221">
        <v>25.7</v>
      </c>
      <c r="I110" s="12">
        <v>1.1000000000000001</v>
      </c>
      <c r="J110" s="219">
        <v>1</v>
      </c>
      <c r="K110" s="11">
        <v>7.67</v>
      </c>
      <c r="L110" s="369">
        <v>7.61</v>
      </c>
      <c r="M110" s="778">
        <v>28.6</v>
      </c>
      <c r="N110" s="635">
        <v>53.6</v>
      </c>
      <c r="O110" s="518">
        <v>64.8</v>
      </c>
      <c r="P110" s="503">
        <v>23.3</v>
      </c>
      <c r="Q110" s="507">
        <v>136</v>
      </c>
      <c r="R110" s="779">
        <v>7.0000000000000007E-2</v>
      </c>
      <c r="S110" s="780"/>
      <c r="T110" s="781"/>
      <c r="U110" s="80"/>
      <c r="V110" s="2" t="s">
        <v>182</v>
      </c>
      <c r="W110" s="398" t="s">
        <v>11</v>
      </c>
      <c r="X110" s="10">
        <v>27.3</v>
      </c>
      <c r="Y110" s="218">
        <v>25.7</v>
      </c>
    </row>
    <row r="111" spans="1:25" x14ac:dyDescent="0.2">
      <c r="A111" s="1065"/>
      <c r="B111" s="330">
        <f>南八幡!B111</f>
        <v>45843</v>
      </c>
      <c r="C111" s="434" t="str">
        <f t="shared" si="14"/>
        <v>(土)</v>
      </c>
      <c r="D111" s="560" t="s">
        <v>419</v>
      </c>
      <c r="E111" s="503"/>
      <c r="F111" s="504">
        <v>31.3</v>
      </c>
      <c r="G111" s="11">
        <v>27.4</v>
      </c>
      <c r="H111" s="221">
        <v>26.1</v>
      </c>
      <c r="I111" s="12">
        <v>1.1000000000000001</v>
      </c>
      <c r="J111" s="219">
        <v>1</v>
      </c>
      <c r="K111" s="11">
        <v>7.65</v>
      </c>
      <c r="L111" s="369">
        <v>7.6</v>
      </c>
      <c r="M111" s="778">
        <v>28.7</v>
      </c>
      <c r="N111" s="635"/>
      <c r="O111" s="518"/>
      <c r="P111" s="503"/>
      <c r="Q111" s="507"/>
      <c r="R111" s="779"/>
      <c r="S111" s="780"/>
      <c r="T111" s="781"/>
      <c r="U111" s="80"/>
      <c r="V111" s="3" t="s">
        <v>183</v>
      </c>
      <c r="W111" s="921" t="s">
        <v>184</v>
      </c>
      <c r="X111" s="11">
        <v>1.1000000000000001</v>
      </c>
      <c r="Y111" s="219">
        <v>0.9</v>
      </c>
    </row>
    <row r="112" spans="1:25" x14ac:dyDescent="0.2">
      <c r="A112" s="1065"/>
      <c r="B112" s="330">
        <f>南八幡!B112</f>
        <v>45844</v>
      </c>
      <c r="C112" s="434" t="str">
        <f t="shared" si="14"/>
        <v>(日)</v>
      </c>
      <c r="D112" s="560" t="s">
        <v>420</v>
      </c>
      <c r="E112" s="503"/>
      <c r="F112" s="504">
        <v>28.8</v>
      </c>
      <c r="G112" s="11">
        <v>28</v>
      </c>
      <c r="H112" s="221">
        <v>26.2</v>
      </c>
      <c r="I112" s="12">
        <v>1.5</v>
      </c>
      <c r="J112" s="219">
        <v>1.3</v>
      </c>
      <c r="K112" s="11">
        <v>7.64</v>
      </c>
      <c r="L112" s="369">
        <v>7.61</v>
      </c>
      <c r="M112" s="778">
        <v>28.4</v>
      </c>
      <c r="N112" s="635"/>
      <c r="O112" s="518"/>
      <c r="P112" s="503"/>
      <c r="Q112" s="507"/>
      <c r="R112" s="779"/>
      <c r="S112" s="780"/>
      <c r="T112" s="781"/>
      <c r="U112" s="80"/>
      <c r="V112" s="3" t="s">
        <v>12</v>
      </c>
      <c r="W112" s="921"/>
      <c r="X112" s="11">
        <v>7.65</v>
      </c>
      <c r="Y112" s="219">
        <v>7.63</v>
      </c>
    </row>
    <row r="113" spans="1:25" x14ac:dyDescent="0.2">
      <c r="A113" s="1065"/>
      <c r="B113" s="330">
        <f>南八幡!B113</f>
        <v>45845</v>
      </c>
      <c r="C113" s="434" t="str">
        <f t="shared" si="14"/>
        <v>(月)</v>
      </c>
      <c r="D113" s="560" t="s">
        <v>419</v>
      </c>
      <c r="E113" s="503"/>
      <c r="F113" s="504">
        <v>30.7</v>
      </c>
      <c r="G113" s="11">
        <v>28.2</v>
      </c>
      <c r="H113" s="221">
        <v>26.5</v>
      </c>
      <c r="I113" s="12">
        <v>1.6</v>
      </c>
      <c r="J113" s="219">
        <v>1.5</v>
      </c>
      <c r="K113" s="11">
        <v>7.62</v>
      </c>
      <c r="L113" s="369">
        <v>7.55</v>
      </c>
      <c r="M113" s="778">
        <v>28.3</v>
      </c>
      <c r="N113" s="635">
        <v>54.2</v>
      </c>
      <c r="O113" s="518">
        <v>72.2</v>
      </c>
      <c r="P113" s="503">
        <v>24.3</v>
      </c>
      <c r="Q113" s="507">
        <v>154</v>
      </c>
      <c r="R113" s="779">
        <v>0.13</v>
      </c>
      <c r="S113" s="780"/>
      <c r="T113" s="781"/>
      <c r="U113" s="80"/>
      <c r="V113" s="3" t="s">
        <v>185</v>
      </c>
      <c r="W113" s="921" t="s">
        <v>13</v>
      </c>
      <c r="X113" s="11"/>
      <c r="Y113" s="219">
        <v>28.8</v>
      </c>
    </row>
    <row r="114" spans="1:25" x14ac:dyDescent="0.2">
      <c r="A114" s="1065"/>
      <c r="B114" s="330">
        <f>南八幡!B114</f>
        <v>45846</v>
      </c>
      <c r="C114" s="434" t="str">
        <f t="shared" si="14"/>
        <v>(火)</v>
      </c>
      <c r="D114" s="560" t="s">
        <v>419</v>
      </c>
      <c r="E114" s="503"/>
      <c r="F114" s="504">
        <v>32</v>
      </c>
      <c r="G114" s="11">
        <v>28.6</v>
      </c>
      <c r="H114" s="221">
        <v>26.8</v>
      </c>
      <c r="I114" s="12">
        <v>1.6</v>
      </c>
      <c r="J114" s="219">
        <v>1.6</v>
      </c>
      <c r="K114" s="11">
        <v>7.61</v>
      </c>
      <c r="L114" s="369">
        <v>7.58</v>
      </c>
      <c r="M114" s="778">
        <v>27.9</v>
      </c>
      <c r="N114" s="635">
        <v>63.4</v>
      </c>
      <c r="O114" s="518">
        <v>80.599999999999994</v>
      </c>
      <c r="P114" s="503">
        <v>24.8</v>
      </c>
      <c r="Q114" s="507">
        <v>151</v>
      </c>
      <c r="R114" s="779">
        <v>0.15</v>
      </c>
      <c r="S114" s="780"/>
      <c r="T114" s="781"/>
      <c r="U114" s="80"/>
      <c r="V114" s="3" t="s">
        <v>186</v>
      </c>
      <c r="W114" s="921" t="s">
        <v>311</v>
      </c>
      <c r="X114" s="112"/>
      <c r="Y114" s="220">
        <v>65.400000000000006</v>
      </c>
    </row>
    <row r="115" spans="1:25" x14ac:dyDescent="0.2">
      <c r="A115" s="1065"/>
      <c r="B115" s="330">
        <f>南八幡!B115</f>
        <v>45847</v>
      </c>
      <c r="C115" s="434" t="str">
        <f t="shared" si="14"/>
        <v>(水)</v>
      </c>
      <c r="D115" s="560" t="s">
        <v>419</v>
      </c>
      <c r="E115" s="503"/>
      <c r="F115" s="504">
        <v>32.1</v>
      </c>
      <c r="G115" s="11">
        <v>28.8</v>
      </c>
      <c r="H115" s="221">
        <v>26.9</v>
      </c>
      <c r="I115" s="12">
        <v>1.659</v>
      </c>
      <c r="J115" s="219">
        <v>1.639</v>
      </c>
      <c r="K115" s="11">
        <v>7.63</v>
      </c>
      <c r="L115" s="369">
        <v>7.61</v>
      </c>
      <c r="M115" s="778">
        <v>27.2</v>
      </c>
      <c r="N115" s="635">
        <v>63.8</v>
      </c>
      <c r="O115" s="518">
        <v>81.8</v>
      </c>
      <c r="P115" s="503">
        <v>27.1</v>
      </c>
      <c r="Q115" s="507">
        <v>161</v>
      </c>
      <c r="R115" s="779">
        <v>0.15</v>
      </c>
      <c r="S115" s="780"/>
      <c r="T115" s="781"/>
      <c r="U115" s="80"/>
      <c r="V115" s="3" t="s">
        <v>187</v>
      </c>
      <c r="W115" s="921" t="s">
        <v>311</v>
      </c>
      <c r="X115" s="112"/>
      <c r="Y115" s="220">
        <v>81.2</v>
      </c>
    </row>
    <row r="116" spans="1:25" x14ac:dyDescent="0.2">
      <c r="A116" s="1065"/>
      <c r="B116" s="330">
        <f>南八幡!B116</f>
        <v>45848</v>
      </c>
      <c r="C116" s="434" t="str">
        <f t="shared" si="14"/>
        <v>(木)</v>
      </c>
      <c r="D116" s="560" t="s">
        <v>419</v>
      </c>
      <c r="E116" s="503"/>
      <c r="F116" s="504">
        <v>32.200000000000003</v>
      </c>
      <c r="G116" s="11">
        <v>28.9</v>
      </c>
      <c r="H116" s="221">
        <v>27.2</v>
      </c>
      <c r="I116" s="12">
        <v>1.7</v>
      </c>
      <c r="J116" s="219">
        <v>1.4</v>
      </c>
      <c r="K116" s="11">
        <v>7.61</v>
      </c>
      <c r="L116" s="369">
        <v>7.61</v>
      </c>
      <c r="M116" s="778">
        <v>28.7</v>
      </c>
      <c r="N116" s="635">
        <v>59.8</v>
      </c>
      <c r="O116" s="518">
        <v>77.2</v>
      </c>
      <c r="P116" s="503">
        <v>24.5</v>
      </c>
      <c r="Q116" s="507">
        <v>163</v>
      </c>
      <c r="R116" s="779">
        <v>0.15</v>
      </c>
      <c r="S116" s="780"/>
      <c r="T116" s="781"/>
      <c r="U116" s="80"/>
      <c r="V116" s="3" t="s">
        <v>188</v>
      </c>
      <c r="W116" s="921" t="s">
        <v>311</v>
      </c>
      <c r="X116" s="112"/>
      <c r="Y116" s="220">
        <v>52.4</v>
      </c>
    </row>
    <row r="117" spans="1:25" x14ac:dyDescent="0.2">
      <c r="A117" s="1065"/>
      <c r="B117" s="330">
        <f>南八幡!B117</f>
        <v>45849</v>
      </c>
      <c r="C117" s="434" t="str">
        <f t="shared" si="14"/>
        <v>(金)</v>
      </c>
      <c r="D117" s="560" t="s">
        <v>420</v>
      </c>
      <c r="E117" s="503"/>
      <c r="F117" s="504">
        <v>22.4</v>
      </c>
      <c r="G117" s="11">
        <v>28.8</v>
      </c>
      <c r="H117" s="221">
        <v>27.2</v>
      </c>
      <c r="I117" s="12">
        <v>1.6</v>
      </c>
      <c r="J117" s="219">
        <v>1.5</v>
      </c>
      <c r="K117" s="11">
        <v>7.63</v>
      </c>
      <c r="L117" s="369">
        <v>7.64</v>
      </c>
      <c r="M117" s="778">
        <v>28.5</v>
      </c>
      <c r="N117" s="635">
        <v>65.099999999999994</v>
      </c>
      <c r="O117" s="518">
        <v>82.4</v>
      </c>
      <c r="P117" s="503">
        <v>25.5</v>
      </c>
      <c r="Q117" s="507">
        <v>221</v>
      </c>
      <c r="R117" s="779">
        <v>0.13</v>
      </c>
      <c r="S117" s="780"/>
      <c r="T117" s="781"/>
      <c r="U117" s="80"/>
      <c r="V117" s="3" t="s">
        <v>189</v>
      </c>
      <c r="W117" s="921" t="s">
        <v>311</v>
      </c>
      <c r="X117" s="112"/>
      <c r="Y117" s="220">
        <v>28.8</v>
      </c>
    </row>
    <row r="118" spans="1:25" x14ac:dyDescent="0.2">
      <c r="A118" s="1065"/>
      <c r="B118" s="330">
        <f>南八幡!B118</f>
        <v>45850</v>
      </c>
      <c r="C118" s="434" t="str">
        <f t="shared" si="14"/>
        <v>(土)</v>
      </c>
      <c r="D118" s="560" t="s">
        <v>420</v>
      </c>
      <c r="E118" s="503"/>
      <c r="F118" s="504">
        <v>24</v>
      </c>
      <c r="G118" s="11">
        <v>27.3</v>
      </c>
      <c r="H118" s="221">
        <v>25.7</v>
      </c>
      <c r="I118" s="12">
        <v>1.8</v>
      </c>
      <c r="J118" s="219">
        <v>1.4</v>
      </c>
      <c r="K118" s="11">
        <v>7.64</v>
      </c>
      <c r="L118" s="369">
        <v>7.62</v>
      </c>
      <c r="M118" s="778">
        <v>28.5</v>
      </c>
      <c r="N118" s="635"/>
      <c r="O118" s="518"/>
      <c r="P118" s="503"/>
      <c r="Q118" s="507"/>
      <c r="R118" s="779"/>
      <c r="S118" s="780"/>
      <c r="T118" s="781"/>
      <c r="U118" s="80"/>
      <c r="V118" s="3" t="s">
        <v>190</v>
      </c>
      <c r="W118" s="921" t="s">
        <v>311</v>
      </c>
      <c r="X118" s="12"/>
      <c r="Y118" s="221">
        <v>25.7</v>
      </c>
    </row>
    <row r="119" spans="1:25" x14ac:dyDescent="0.2">
      <c r="A119" s="1065"/>
      <c r="B119" s="330">
        <f>南八幡!B119</f>
        <v>45851</v>
      </c>
      <c r="C119" s="434" t="str">
        <f t="shared" si="14"/>
        <v>(日)</v>
      </c>
      <c r="D119" s="560" t="s">
        <v>419</v>
      </c>
      <c r="E119" s="503"/>
      <c r="F119" s="504">
        <v>27.7</v>
      </c>
      <c r="G119" s="11">
        <v>28.8</v>
      </c>
      <c r="H119" s="221">
        <v>27</v>
      </c>
      <c r="I119" s="12">
        <v>2.2000000000000002</v>
      </c>
      <c r="J119" s="219">
        <v>1.6</v>
      </c>
      <c r="K119" s="11">
        <v>7.58</v>
      </c>
      <c r="L119" s="369">
        <v>7.59</v>
      </c>
      <c r="M119" s="778">
        <v>28.5</v>
      </c>
      <c r="N119" s="635"/>
      <c r="O119" s="518"/>
      <c r="P119" s="503"/>
      <c r="Q119" s="507"/>
      <c r="R119" s="779"/>
      <c r="S119" s="780"/>
      <c r="T119" s="781"/>
      <c r="U119" s="80"/>
      <c r="V119" s="3" t="s">
        <v>191</v>
      </c>
      <c r="W119" s="921" t="s">
        <v>311</v>
      </c>
      <c r="X119" s="15"/>
      <c r="Y119" s="222">
        <v>185</v>
      </c>
    </row>
    <row r="120" spans="1:25" x14ac:dyDescent="0.2">
      <c r="A120" s="1065"/>
      <c r="B120" s="330">
        <f>南八幡!B120</f>
        <v>45852</v>
      </c>
      <c r="C120" s="434" t="str">
        <f t="shared" si="14"/>
        <v>(月)</v>
      </c>
      <c r="D120" s="560" t="s">
        <v>418</v>
      </c>
      <c r="E120" s="503"/>
      <c r="F120" s="504">
        <v>24.9</v>
      </c>
      <c r="G120" s="11">
        <v>28.3</v>
      </c>
      <c r="H120" s="221">
        <v>26.8</v>
      </c>
      <c r="I120" s="12">
        <v>2.7</v>
      </c>
      <c r="J120" s="219">
        <v>1.9</v>
      </c>
      <c r="K120" s="11">
        <v>7.51</v>
      </c>
      <c r="L120" s="369">
        <v>7.49</v>
      </c>
      <c r="M120" s="778">
        <v>30.7</v>
      </c>
      <c r="N120" s="635">
        <v>65.099999999999994</v>
      </c>
      <c r="O120" s="518">
        <v>85.2</v>
      </c>
      <c r="P120" s="503">
        <v>29.4</v>
      </c>
      <c r="Q120" s="507">
        <v>206</v>
      </c>
      <c r="R120" s="779">
        <v>0.15</v>
      </c>
      <c r="S120" s="780"/>
      <c r="T120" s="781"/>
      <c r="U120" s="80"/>
      <c r="V120" s="3" t="s">
        <v>192</v>
      </c>
      <c r="W120" s="921" t="s">
        <v>311</v>
      </c>
      <c r="X120" s="13"/>
      <c r="Y120" s="223">
        <v>0.1</v>
      </c>
    </row>
    <row r="121" spans="1:25" x14ac:dyDescent="0.2">
      <c r="A121" s="1065"/>
      <c r="B121" s="330">
        <f>南八幡!B121</f>
        <v>45853</v>
      </c>
      <c r="C121" s="434" t="str">
        <f t="shared" si="14"/>
        <v>(火)</v>
      </c>
      <c r="D121" s="560" t="s">
        <v>418</v>
      </c>
      <c r="E121" s="503"/>
      <c r="F121" s="504">
        <v>27.8</v>
      </c>
      <c r="G121" s="11">
        <v>28.6</v>
      </c>
      <c r="H121" s="221">
        <v>27</v>
      </c>
      <c r="I121" s="12">
        <v>3</v>
      </c>
      <c r="J121" s="219">
        <v>1.9</v>
      </c>
      <c r="K121" s="11">
        <v>7.55</v>
      </c>
      <c r="L121" s="369">
        <v>7.51</v>
      </c>
      <c r="M121" s="778">
        <v>29.5</v>
      </c>
      <c r="N121" s="635">
        <v>64.900000000000006</v>
      </c>
      <c r="O121" s="518">
        <v>82.6</v>
      </c>
      <c r="P121" s="503">
        <v>28.9</v>
      </c>
      <c r="Q121" s="507">
        <v>183</v>
      </c>
      <c r="R121" s="779">
        <v>0.14000000000000001</v>
      </c>
      <c r="S121" s="780"/>
      <c r="T121" s="781"/>
      <c r="U121" s="80"/>
      <c r="V121" s="3" t="s">
        <v>14</v>
      </c>
      <c r="W121" s="921" t="s">
        <v>311</v>
      </c>
      <c r="X121" s="11"/>
      <c r="Y121" s="224">
        <v>2.6</v>
      </c>
    </row>
    <row r="122" spans="1:25" x14ac:dyDescent="0.2">
      <c r="A122" s="1065"/>
      <c r="B122" s="330">
        <f>南八幡!B122</f>
        <v>45854</v>
      </c>
      <c r="C122" s="434" t="str">
        <f t="shared" si="14"/>
        <v>(水)</v>
      </c>
      <c r="D122" s="560" t="s">
        <v>418</v>
      </c>
      <c r="E122" s="503"/>
      <c r="F122" s="504">
        <v>26.8</v>
      </c>
      <c r="G122" s="11">
        <v>28.7</v>
      </c>
      <c r="H122" s="221">
        <v>26.3</v>
      </c>
      <c r="I122" s="12">
        <v>2.8</v>
      </c>
      <c r="J122" s="219">
        <v>1.8</v>
      </c>
      <c r="K122" s="11">
        <v>7.54</v>
      </c>
      <c r="L122" s="369">
        <v>7.52</v>
      </c>
      <c r="M122" s="778">
        <v>28.8</v>
      </c>
      <c r="N122" s="635">
        <v>63.6</v>
      </c>
      <c r="O122" s="518">
        <v>81.599999999999994</v>
      </c>
      <c r="P122" s="503">
        <v>26.2</v>
      </c>
      <c r="Q122" s="507">
        <v>186</v>
      </c>
      <c r="R122" s="779">
        <v>0.13</v>
      </c>
      <c r="S122" s="780"/>
      <c r="T122" s="781"/>
      <c r="U122" s="80"/>
      <c r="V122" s="3" t="s">
        <v>15</v>
      </c>
      <c r="W122" s="921" t="s">
        <v>311</v>
      </c>
      <c r="X122" s="11"/>
      <c r="Y122" s="224">
        <v>0.7</v>
      </c>
    </row>
    <row r="123" spans="1:25" x14ac:dyDescent="0.2">
      <c r="A123" s="1065"/>
      <c r="B123" s="330">
        <f>南八幡!B123</f>
        <v>45855</v>
      </c>
      <c r="C123" s="434" t="str">
        <f t="shared" si="14"/>
        <v>(木)</v>
      </c>
      <c r="D123" s="560" t="s">
        <v>419</v>
      </c>
      <c r="E123" s="503"/>
      <c r="F123" s="504">
        <v>30.5</v>
      </c>
      <c r="G123" s="11">
        <v>28.5</v>
      </c>
      <c r="H123" s="221">
        <v>26.4</v>
      </c>
      <c r="I123" s="12">
        <v>3.3</v>
      </c>
      <c r="J123" s="219">
        <v>1.8</v>
      </c>
      <c r="K123" s="11">
        <v>7.55</v>
      </c>
      <c r="L123" s="369">
        <v>7.6</v>
      </c>
      <c r="M123" s="778">
        <v>28</v>
      </c>
      <c r="N123" s="635">
        <v>61.7</v>
      </c>
      <c r="O123" s="518">
        <v>79.8</v>
      </c>
      <c r="P123" s="503">
        <v>26.7</v>
      </c>
      <c r="Q123" s="507">
        <v>155</v>
      </c>
      <c r="R123" s="779">
        <v>0.16</v>
      </c>
      <c r="S123" s="780"/>
      <c r="T123" s="781"/>
      <c r="U123" s="80"/>
      <c r="V123" s="3" t="s">
        <v>193</v>
      </c>
      <c r="W123" s="921" t="s">
        <v>311</v>
      </c>
      <c r="X123" s="11"/>
      <c r="Y123" s="224">
        <v>6.9</v>
      </c>
    </row>
    <row r="124" spans="1:25" x14ac:dyDescent="0.2">
      <c r="A124" s="1065"/>
      <c r="B124" s="330">
        <f>南八幡!B124</f>
        <v>45856</v>
      </c>
      <c r="C124" s="434" t="str">
        <f t="shared" si="14"/>
        <v>(金)</v>
      </c>
      <c r="D124" s="560" t="s">
        <v>419</v>
      </c>
      <c r="E124" s="503"/>
      <c r="F124" s="504">
        <v>30.8</v>
      </c>
      <c r="G124" s="11">
        <v>28.3</v>
      </c>
      <c r="H124" s="221">
        <v>26.5</v>
      </c>
      <c r="I124" s="12">
        <v>3.6</v>
      </c>
      <c r="J124" s="219">
        <v>1.7</v>
      </c>
      <c r="K124" s="11">
        <v>7.48</v>
      </c>
      <c r="L124" s="369">
        <v>7.49</v>
      </c>
      <c r="M124" s="778">
        <v>27.2</v>
      </c>
      <c r="N124" s="635">
        <v>62.5</v>
      </c>
      <c r="O124" s="518">
        <v>79.599999999999994</v>
      </c>
      <c r="P124" s="503">
        <v>24.3</v>
      </c>
      <c r="Q124" s="507">
        <v>181</v>
      </c>
      <c r="R124" s="779">
        <v>0.22</v>
      </c>
      <c r="S124" s="780"/>
      <c r="T124" s="781"/>
      <c r="U124" s="80"/>
      <c r="V124" s="3" t="s">
        <v>194</v>
      </c>
      <c r="W124" s="921" t="s">
        <v>311</v>
      </c>
      <c r="X124" s="13"/>
      <c r="Y124" s="225">
        <v>2.9000000000000001E-2</v>
      </c>
    </row>
    <row r="125" spans="1:25" x14ac:dyDescent="0.2">
      <c r="A125" s="1065"/>
      <c r="B125" s="330">
        <f>南八幡!B125</f>
        <v>45857</v>
      </c>
      <c r="C125" s="434" t="str">
        <f t="shared" si="14"/>
        <v>(土)</v>
      </c>
      <c r="D125" s="560" t="s">
        <v>419</v>
      </c>
      <c r="E125" s="503"/>
      <c r="F125" s="504">
        <v>29.2</v>
      </c>
      <c r="G125" s="11">
        <v>28.5</v>
      </c>
      <c r="H125" s="221">
        <v>26.5</v>
      </c>
      <c r="I125" s="12">
        <v>3.3</v>
      </c>
      <c r="J125" s="219">
        <v>1.7</v>
      </c>
      <c r="K125" s="11">
        <v>7.43</v>
      </c>
      <c r="L125" s="369">
        <v>7.46</v>
      </c>
      <c r="M125" s="778">
        <v>27.5</v>
      </c>
      <c r="N125" s="635"/>
      <c r="O125" s="518"/>
      <c r="P125" s="503"/>
      <c r="Q125" s="507"/>
      <c r="R125" s="779"/>
      <c r="S125" s="780"/>
      <c r="T125" s="781"/>
      <c r="U125" s="80"/>
      <c r="V125" s="3" t="s">
        <v>279</v>
      </c>
      <c r="W125" s="921" t="s">
        <v>311</v>
      </c>
      <c r="X125" s="13"/>
      <c r="Y125" s="225">
        <v>1.62</v>
      </c>
    </row>
    <row r="126" spans="1:25" x14ac:dyDescent="0.2">
      <c r="A126" s="1065"/>
      <c r="B126" s="330">
        <f>南八幡!B126</f>
        <v>45858</v>
      </c>
      <c r="C126" s="434" t="str">
        <f t="shared" si="14"/>
        <v>(日)</v>
      </c>
      <c r="D126" s="560" t="s">
        <v>419</v>
      </c>
      <c r="E126" s="503"/>
      <c r="F126" s="504">
        <v>30.2</v>
      </c>
      <c r="G126" s="11">
        <v>28.6</v>
      </c>
      <c r="H126" s="221">
        <v>26.3</v>
      </c>
      <c r="I126" s="12">
        <v>3.2</v>
      </c>
      <c r="J126" s="219">
        <v>1.5</v>
      </c>
      <c r="K126" s="11">
        <v>7.49</v>
      </c>
      <c r="L126" s="369">
        <v>7.52</v>
      </c>
      <c r="M126" s="778">
        <v>27.9</v>
      </c>
      <c r="N126" s="635"/>
      <c r="O126" s="518"/>
      <c r="P126" s="503"/>
      <c r="Q126" s="507"/>
      <c r="R126" s="779"/>
      <c r="S126" s="780"/>
      <c r="T126" s="781"/>
      <c r="U126" s="80"/>
      <c r="V126" s="3" t="s">
        <v>195</v>
      </c>
      <c r="W126" s="921" t="s">
        <v>311</v>
      </c>
      <c r="X126" s="13"/>
      <c r="Y126" s="225">
        <v>2</v>
      </c>
    </row>
    <row r="127" spans="1:25" x14ac:dyDescent="0.2">
      <c r="A127" s="1065"/>
      <c r="B127" s="330">
        <f>南八幡!B127</f>
        <v>45859</v>
      </c>
      <c r="C127" s="434" t="str">
        <f t="shared" si="14"/>
        <v>(月)</v>
      </c>
      <c r="D127" s="560" t="s">
        <v>419</v>
      </c>
      <c r="E127" s="503"/>
      <c r="F127" s="504">
        <v>32</v>
      </c>
      <c r="G127" s="11">
        <v>28.8</v>
      </c>
      <c r="H127" s="221">
        <v>27.1</v>
      </c>
      <c r="I127" s="12">
        <v>2.9</v>
      </c>
      <c r="J127" s="219">
        <v>1.4</v>
      </c>
      <c r="K127" s="11">
        <v>7.51</v>
      </c>
      <c r="L127" s="369">
        <v>7.53</v>
      </c>
      <c r="M127" s="778">
        <v>27.8</v>
      </c>
      <c r="N127" s="635"/>
      <c r="O127" s="518"/>
      <c r="P127" s="503"/>
      <c r="Q127" s="507"/>
      <c r="R127" s="779"/>
      <c r="S127" s="780"/>
      <c r="T127" s="781"/>
      <c r="U127" s="80"/>
      <c r="V127" s="3" t="s">
        <v>196</v>
      </c>
      <c r="W127" s="921" t="s">
        <v>311</v>
      </c>
      <c r="X127" s="13"/>
      <c r="Y127" s="225">
        <v>0.106</v>
      </c>
    </row>
    <row r="128" spans="1:25" x14ac:dyDescent="0.2">
      <c r="A128" s="1065"/>
      <c r="B128" s="330">
        <f>南八幡!B128</f>
        <v>45860</v>
      </c>
      <c r="C128" s="434" t="str">
        <f t="shared" si="14"/>
        <v>(火)</v>
      </c>
      <c r="D128" s="560" t="s">
        <v>419</v>
      </c>
      <c r="E128" s="503"/>
      <c r="F128" s="504">
        <v>32</v>
      </c>
      <c r="G128" s="11">
        <v>29.1</v>
      </c>
      <c r="H128" s="221">
        <v>27.2</v>
      </c>
      <c r="I128" s="12">
        <v>2.5</v>
      </c>
      <c r="J128" s="219">
        <v>1.2</v>
      </c>
      <c r="K128" s="11">
        <v>7.48</v>
      </c>
      <c r="L128" s="369">
        <v>7.51</v>
      </c>
      <c r="M128" s="778">
        <v>27.3</v>
      </c>
      <c r="N128" s="635">
        <v>61.6</v>
      </c>
      <c r="O128" s="518">
        <v>80.400000000000006</v>
      </c>
      <c r="P128" s="503">
        <v>24.5</v>
      </c>
      <c r="Q128" s="507">
        <v>160</v>
      </c>
      <c r="R128" s="779">
        <v>0.12</v>
      </c>
      <c r="S128" s="780"/>
      <c r="T128" s="781"/>
      <c r="U128" s="80"/>
      <c r="V128" s="3" t="s">
        <v>197</v>
      </c>
      <c r="W128" s="921" t="s">
        <v>311</v>
      </c>
      <c r="X128" s="11"/>
      <c r="Y128" s="224">
        <v>21.1</v>
      </c>
    </row>
    <row r="129" spans="1:25" x14ac:dyDescent="0.2">
      <c r="A129" s="1065"/>
      <c r="B129" s="330">
        <f>南八幡!B129</f>
        <v>45861</v>
      </c>
      <c r="C129" s="434" t="str">
        <f t="shared" si="14"/>
        <v>(水)</v>
      </c>
      <c r="D129" s="560" t="s">
        <v>419</v>
      </c>
      <c r="E129" s="503"/>
      <c r="F129" s="504">
        <v>31.4</v>
      </c>
      <c r="G129" s="11">
        <v>29.1</v>
      </c>
      <c r="H129" s="221">
        <v>27.2</v>
      </c>
      <c r="I129" s="12">
        <v>2.2999999999999998</v>
      </c>
      <c r="J129" s="219">
        <v>1.2</v>
      </c>
      <c r="K129" s="11">
        <v>7.49</v>
      </c>
      <c r="L129" s="369">
        <v>7.52</v>
      </c>
      <c r="M129" s="778">
        <v>27.1</v>
      </c>
      <c r="N129" s="635">
        <v>59.7</v>
      </c>
      <c r="O129" s="518">
        <v>86.6</v>
      </c>
      <c r="P129" s="503">
        <v>22.8</v>
      </c>
      <c r="Q129" s="507">
        <v>159</v>
      </c>
      <c r="R129" s="779">
        <v>0.09</v>
      </c>
      <c r="S129" s="780">
        <v>82</v>
      </c>
      <c r="T129" s="781">
        <v>65</v>
      </c>
      <c r="U129" s="80"/>
      <c r="V129" s="3" t="s">
        <v>17</v>
      </c>
      <c r="W129" s="921" t="s">
        <v>311</v>
      </c>
      <c r="X129" s="11"/>
      <c r="Y129" s="224">
        <v>24</v>
      </c>
    </row>
    <row r="130" spans="1:25" x14ac:dyDescent="0.2">
      <c r="A130" s="1065"/>
      <c r="B130" s="330">
        <f>南八幡!B130</f>
        <v>45862</v>
      </c>
      <c r="C130" s="434" t="str">
        <f t="shared" si="14"/>
        <v>(木)</v>
      </c>
      <c r="D130" s="560" t="s">
        <v>419</v>
      </c>
      <c r="E130" s="503"/>
      <c r="F130" s="504">
        <v>31.9</v>
      </c>
      <c r="G130" s="11">
        <v>29.4</v>
      </c>
      <c r="H130" s="221">
        <v>27.2</v>
      </c>
      <c r="I130" s="12">
        <v>1.8</v>
      </c>
      <c r="J130" s="219">
        <v>0.9</v>
      </c>
      <c r="K130" s="11">
        <v>7.51</v>
      </c>
      <c r="L130" s="369">
        <v>7.52</v>
      </c>
      <c r="M130" s="778">
        <v>27.7</v>
      </c>
      <c r="N130" s="635">
        <v>61.2</v>
      </c>
      <c r="O130" s="518">
        <v>89.6</v>
      </c>
      <c r="P130" s="503">
        <v>23.2</v>
      </c>
      <c r="Q130" s="507">
        <v>148</v>
      </c>
      <c r="R130" s="779">
        <v>0.09</v>
      </c>
      <c r="S130" s="780"/>
      <c r="T130" s="781"/>
      <c r="U130" s="80"/>
      <c r="V130" s="3" t="s">
        <v>198</v>
      </c>
      <c r="W130" s="921" t="s">
        <v>184</v>
      </c>
      <c r="X130" s="11"/>
      <c r="Y130" s="286">
        <v>6</v>
      </c>
    </row>
    <row r="131" spans="1:25" x14ac:dyDescent="0.2">
      <c r="A131" s="1065"/>
      <c r="B131" s="330">
        <f>南八幡!B131</f>
        <v>45863</v>
      </c>
      <c r="C131" s="434" t="str">
        <f t="shared" si="14"/>
        <v>(金)</v>
      </c>
      <c r="D131" s="560" t="s">
        <v>419</v>
      </c>
      <c r="E131" s="503"/>
      <c r="F131" s="504">
        <v>31.9</v>
      </c>
      <c r="G131" s="11">
        <v>29.6</v>
      </c>
      <c r="H131" s="221">
        <v>27.7</v>
      </c>
      <c r="I131" s="12">
        <v>1.5</v>
      </c>
      <c r="J131" s="219">
        <v>0.7</v>
      </c>
      <c r="K131" s="11">
        <v>7.55</v>
      </c>
      <c r="L131" s="369">
        <v>7.55</v>
      </c>
      <c r="M131" s="778">
        <v>27.8</v>
      </c>
      <c r="N131" s="635">
        <v>62.6</v>
      </c>
      <c r="O131" s="518">
        <v>86.4</v>
      </c>
      <c r="P131" s="503">
        <v>22.9</v>
      </c>
      <c r="Q131" s="507">
        <v>131</v>
      </c>
      <c r="R131" s="779">
        <v>0.08</v>
      </c>
      <c r="S131" s="780"/>
      <c r="T131" s="781"/>
      <c r="U131" s="80"/>
      <c r="V131" s="3" t="s">
        <v>199</v>
      </c>
      <c r="W131" s="921" t="s">
        <v>311</v>
      </c>
      <c r="X131" s="112"/>
      <c r="Y131" s="286">
        <v>1</v>
      </c>
    </row>
    <row r="132" spans="1:25" x14ac:dyDescent="0.2">
      <c r="A132" s="1065"/>
      <c r="B132" s="330">
        <f>南八幡!B132</f>
        <v>45864</v>
      </c>
      <c r="C132" s="434" t="str">
        <f t="shared" si="14"/>
        <v>(土)</v>
      </c>
      <c r="D132" s="560" t="s">
        <v>419</v>
      </c>
      <c r="E132" s="503"/>
      <c r="F132" s="504">
        <v>30.2</v>
      </c>
      <c r="G132" s="11">
        <v>29.8</v>
      </c>
      <c r="H132" s="221">
        <v>27.8</v>
      </c>
      <c r="I132" s="12">
        <v>1.3</v>
      </c>
      <c r="J132" s="219">
        <v>0.6</v>
      </c>
      <c r="K132" s="11">
        <v>7.57</v>
      </c>
      <c r="L132" s="369">
        <v>7.55</v>
      </c>
      <c r="M132" s="778">
        <v>27.6</v>
      </c>
      <c r="N132" s="635"/>
      <c r="O132" s="518"/>
      <c r="P132" s="503"/>
      <c r="Q132" s="507"/>
      <c r="R132" s="779"/>
      <c r="S132" s="780"/>
      <c r="T132" s="781"/>
      <c r="U132" s="80"/>
      <c r="V132" s="3"/>
      <c r="W132" s="287"/>
      <c r="X132" s="288"/>
      <c r="Y132" s="287"/>
    </row>
    <row r="133" spans="1:25" x14ac:dyDescent="0.2">
      <c r="A133" s="1065"/>
      <c r="B133" s="330">
        <f>南八幡!B133</f>
        <v>45865</v>
      </c>
      <c r="C133" s="434" t="str">
        <f t="shared" si="14"/>
        <v>(日)</v>
      </c>
      <c r="D133" s="560" t="s">
        <v>419</v>
      </c>
      <c r="E133" s="503"/>
      <c r="F133" s="504">
        <v>31.1</v>
      </c>
      <c r="G133" s="11">
        <v>29.7</v>
      </c>
      <c r="H133" s="221">
        <v>27.7</v>
      </c>
      <c r="I133" s="12">
        <v>1.2</v>
      </c>
      <c r="J133" s="219">
        <v>0.4</v>
      </c>
      <c r="K133" s="11">
        <v>7.69</v>
      </c>
      <c r="L133" s="369">
        <v>7.67</v>
      </c>
      <c r="M133" s="778">
        <v>27.7</v>
      </c>
      <c r="N133" s="635"/>
      <c r="O133" s="518"/>
      <c r="P133" s="503"/>
      <c r="Q133" s="507"/>
      <c r="R133" s="779"/>
      <c r="S133" s="780"/>
      <c r="T133" s="781"/>
      <c r="U133" s="80"/>
      <c r="V133" s="3"/>
      <c r="W133" s="287"/>
      <c r="X133" s="288"/>
      <c r="Y133" s="287"/>
    </row>
    <row r="134" spans="1:25" x14ac:dyDescent="0.2">
      <c r="A134" s="1065"/>
      <c r="B134" s="330">
        <f>南八幡!B134</f>
        <v>45866</v>
      </c>
      <c r="C134" s="434" t="str">
        <f t="shared" si="14"/>
        <v>(月)</v>
      </c>
      <c r="D134" s="560" t="s">
        <v>419</v>
      </c>
      <c r="E134" s="503"/>
      <c r="F134" s="504">
        <v>31.8</v>
      </c>
      <c r="G134" s="11">
        <v>30.2</v>
      </c>
      <c r="H134" s="221">
        <v>27.7</v>
      </c>
      <c r="I134" s="12">
        <v>1.3</v>
      </c>
      <c r="J134" s="219">
        <v>0.5</v>
      </c>
      <c r="K134" s="11">
        <v>7.6</v>
      </c>
      <c r="L134" s="369">
        <v>7.61</v>
      </c>
      <c r="M134" s="778">
        <v>28.5</v>
      </c>
      <c r="N134" s="635">
        <v>62.5</v>
      </c>
      <c r="O134" s="518">
        <v>82.2</v>
      </c>
      <c r="P134" s="503">
        <v>25.1</v>
      </c>
      <c r="Q134" s="507">
        <v>159</v>
      </c>
      <c r="R134" s="779">
        <v>0.06</v>
      </c>
      <c r="S134" s="780"/>
      <c r="T134" s="781"/>
      <c r="U134" s="80"/>
      <c r="V134" s="289"/>
      <c r="W134" s="290"/>
      <c r="X134" s="291"/>
      <c r="Y134" s="290"/>
    </row>
    <row r="135" spans="1:25" x14ac:dyDescent="0.2">
      <c r="A135" s="1065"/>
      <c r="B135" s="330">
        <f>南八幡!B135</f>
        <v>45867</v>
      </c>
      <c r="C135" s="434" t="str">
        <f t="shared" si="14"/>
        <v>(火)</v>
      </c>
      <c r="D135" s="560" t="s">
        <v>419</v>
      </c>
      <c r="E135" s="503"/>
      <c r="F135" s="504">
        <v>32</v>
      </c>
      <c r="G135" s="11">
        <v>30.2</v>
      </c>
      <c r="H135" s="221">
        <v>28.2</v>
      </c>
      <c r="I135" s="12">
        <v>1.3</v>
      </c>
      <c r="J135" s="219">
        <v>0.6</v>
      </c>
      <c r="K135" s="11">
        <v>7.62</v>
      </c>
      <c r="L135" s="369">
        <v>7.58</v>
      </c>
      <c r="M135" s="778">
        <v>27.8</v>
      </c>
      <c r="N135" s="635">
        <v>62.6</v>
      </c>
      <c r="O135" s="518">
        <v>86</v>
      </c>
      <c r="P135" s="503">
        <v>25.4</v>
      </c>
      <c r="Q135" s="507">
        <v>161</v>
      </c>
      <c r="R135" s="779">
        <v>7.0000000000000007E-2</v>
      </c>
      <c r="S135" s="780"/>
      <c r="T135" s="781"/>
      <c r="U135" s="80"/>
      <c r="V135" s="9" t="s">
        <v>23</v>
      </c>
      <c r="W135" s="1" t="s">
        <v>24</v>
      </c>
      <c r="X135" s="1" t="s">
        <v>24</v>
      </c>
      <c r="Y135" s="335" t="s">
        <v>24</v>
      </c>
    </row>
    <row r="136" spans="1:25" ht="14.25" customHeight="1" x14ac:dyDescent="0.2">
      <c r="A136" s="1065"/>
      <c r="B136" s="330">
        <f>南八幡!B136</f>
        <v>45868</v>
      </c>
      <c r="C136" s="434" t="str">
        <f t="shared" si="14"/>
        <v>(水)</v>
      </c>
      <c r="D136" s="560" t="s">
        <v>419</v>
      </c>
      <c r="E136" s="503"/>
      <c r="F136" s="504">
        <v>29</v>
      </c>
      <c r="G136" s="11">
        <v>30.4</v>
      </c>
      <c r="H136" s="221">
        <v>28.1</v>
      </c>
      <c r="I136" s="12">
        <v>1.4</v>
      </c>
      <c r="J136" s="219">
        <v>0.6</v>
      </c>
      <c r="K136" s="11">
        <v>7.61</v>
      </c>
      <c r="L136" s="369">
        <v>7.6</v>
      </c>
      <c r="M136" s="778">
        <v>27.9</v>
      </c>
      <c r="N136" s="635">
        <v>62.4</v>
      </c>
      <c r="O136" s="518">
        <v>82.8</v>
      </c>
      <c r="P136" s="503">
        <v>25.6</v>
      </c>
      <c r="Q136" s="507">
        <v>151</v>
      </c>
      <c r="R136" s="779">
        <v>0.06</v>
      </c>
      <c r="S136" s="780"/>
      <c r="T136" s="781"/>
      <c r="U136" s="80"/>
      <c r="V136" s="1121" t="s">
        <v>440</v>
      </c>
      <c r="W136" s="1131"/>
      <c r="X136" s="1131"/>
      <c r="Y136" s="1132"/>
    </row>
    <row r="137" spans="1:25" x14ac:dyDescent="0.2">
      <c r="A137" s="1065"/>
      <c r="B137" s="330">
        <f>南八幡!B137</f>
        <v>45869</v>
      </c>
      <c r="C137" s="434" t="str">
        <f t="shared" si="14"/>
        <v>(木)</v>
      </c>
      <c r="D137" s="573" t="s">
        <v>419</v>
      </c>
      <c r="E137" s="526"/>
      <c r="F137" s="564">
        <v>27.7</v>
      </c>
      <c r="G137" s="368">
        <v>30.3</v>
      </c>
      <c r="H137" s="298">
        <v>27.8</v>
      </c>
      <c r="I137" s="566">
        <v>1.4</v>
      </c>
      <c r="J137" s="565">
        <v>0.7</v>
      </c>
      <c r="K137" s="368">
        <v>7.62</v>
      </c>
      <c r="L137" s="371">
        <v>7.61</v>
      </c>
      <c r="M137" s="818">
        <v>27.9</v>
      </c>
      <c r="N137" s="689">
        <v>62.5</v>
      </c>
      <c r="O137" s="765">
        <v>88.4</v>
      </c>
      <c r="P137" s="526">
        <v>26.4</v>
      </c>
      <c r="Q137" s="569">
        <v>213</v>
      </c>
      <c r="R137" s="819">
        <v>7.0000000000000007E-2</v>
      </c>
      <c r="S137" s="813"/>
      <c r="T137" s="814"/>
      <c r="U137" s="80"/>
      <c r="V137" s="1121"/>
      <c r="W137" s="1131"/>
      <c r="X137" s="1131"/>
      <c r="Y137" s="1132"/>
    </row>
    <row r="138" spans="1:25" s="1" customFormat="1" ht="13.5" customHeight="1" x14ac:dyDescent="0.2">
      <c r="A138" s="1065"/>
      <c r="B138" s="1051" t="s">
        <v>238</v>
      </c>
      <c r="C138" s="1051"/>
      <c r="D138" s="508"/>
      <c r="E138" s="493">
        <f>MAX(E107:E137)</f>
        <v>0</v>
      </c>
      <c r="F138" s="509">
        <f t="shared" ref="F138:S138" si="15">IF(COUNT(F107:F137)=0,"",MAX(F107:F137))</f>
        <v>33.200000000000003</v>
      </c>
      <c r="G138" s="10">
        <f t="shared" si="15"/>
        <v>30.4</v>
      </c>
      <c r="H138" s="218">
        <f t="shared" si="15"/>
        <v>28.2</v>
      </c>
      <c r="I138" s="495">
        <f t="shared" si="15"/>
        <v>3.6</v>
      </c>
      <c r="J138" s="496">
        <f t="shared" si="15"/>
        <v>1.9</v>
      </c>
      <c r="K138" s="10">
        <f t="shared" si="15"/>
        <v>7.69</v>
      </c>
      <c r="L138" s="644">
        <f t="shared" si="15"/>
        <v>7.67</v>
      </c>
      <c r="M138" s="774">
        <f t="shared" si="15"/>
        <v>30.7</v>
      </c>
      <c r="N138" s="627">
        <f t="shared" si="15"/>
        <v>65.400000000000006</v>
      </c>
      <c r="O138" s="511">
        <f t="shared" si="15"/>
        <v>89.6</v>
      </c>
      <c r="P138" s="493">
        <f t="shared" si="15"/>
        <v>29.4</v>
      </c>
      <c r="Q138" s="513">
        <f t="shared" si="15"/>
        <v>221</v>
      </c>
      <c r="R138" s="787">
        <f t="shared" si="15"/>
        <v>0.22</v>
      </c>
      <c r="S138" s="807">
        <f t="shared" si="15"/>
        <v>82</v>
      </c>
      <c r="T138" s="808">
        <f t="shared" ref="T138" si="16">IF(COUNT(T107:T137)=0,"",MAX(T107:T137))</f>
        <v>65</v>
      </c>
      <c r="U138" s="80"/>
      <c r="V138" s="1121"/>
      <c r="W138" s="1131"/>
      <c r="X138" s="1131"/>
      <c r="Y138" s="1132"/>
    </row>
    <row r="139" spans="1:25" s="1" customFormat="1" ht="13.5" customHeight="1" x14ac:dyDescent="0.2">
      <c r="A139" s="1065"/>
      <c r="B139" s="1052" t="s">
        <v>239</v>
      </c>
      <c r="C139" s="1052"/>
      <c r="D139" s="229"/>
      <c r="E139" s="230"/>
      <c r="F139" s="516">
        <f t="shared" ref="F139:R139" si="17">IF(COUNT(F107:F137)=0,"",MIN(F107:F137))</f>
        <v>22.4</v>
      </c>
      <c r="G139" s="11">
        <f t="shared" si="17"/>
        <v>25.1</v>
      </c>
      <c r="H139" s="219">
        <f t="shared" si="17"/>
        <v>25.44</v>
      </c>
      <c r="I139" s="12">
        <f t="shared" si="17"/>
        <v>1.1000000000000001</v>
      </c>
      <c r="J139" s="221">
        <f t="shared" si="17"/>
        <v>0.4</v>
      </c>
      <c r="K139" s="11">
        <f t="shared" si="17"/>
        <v>7.43</v>
      </c>
      <c r="L139" s="369">
        <f t="shared" si="17"/>
        <v>7.46</v>
      </c>
      <c r="M139" s="778">
        <f t="shared" si="17"/>
        <v>27.1</v>
      </c>
      <c r="N139" s="635">
        <f t="shared" si="17"/>
        <v>53.6</v>
      </c>
      <c r="O139" s="518">
        <f t="shared" si="17"/>
        <v>64.8</v>
      </c>
      <c r="P139" s="888">
        <f t="shared" si="17"/>
        <v>22.8</v>
      </c>
      <c r="Q139" s="520">
        <f t="shared" si="17"/>
        <v>131</v>
      </c>
      <c r="R139" s="792">
        <f t="shared" si="17"/>
        <v>0.06</v>
      </c>
      <c r="S139" s="809"/>
      <c r="T139" s="810"/>
      <c r="U139" s="80"/>
      <c r="V139" s="1121"/>
      <c r="W139" s="1131"/>
      <c r="X139" s="1131"/>
      <c r="Y139" s="1132"/>
    </row>
    <row r="140" spans="1:25" s="1" customFormat="1" ht="13.5" customHeight="1" x14ac:dyDescent="0.2">
      <c r="A140" s="1065"/>
      <c r="B140" s="1052" t="s">
        <v>240</v>
      </c>
      <c r="C140" s="1052"/>
      <c r="D140" s="229"/>
      <c r="E140" s="231"/>
      <c r="F140" s="523">
        <f t="shared" ref="F140:R140" si="18">IF(COUNT(F107:F137)=0,"",AVERAGE(F107:F137))</f>
        <v>29.835483870967746</v>
      </c>
      <c r="G140" s="307">
        <f t="shared" si="18"/>
        <v>28.635483870967743</v>
      </c>
      <c r="H140" s="539">
        <f t="shared" si="18"/>
        <v>26.823870967741946</v>
      </c>
      <c r="I140" s="540">
        <f t="shared" si="18"/>
        <v>1.93416129032258</v>
      </c>
      <c r="J140" s="541">
        <f t="shared" si="18"/>
        <v>1.2044838709677421</v>
      </c>
      <c r="K140" s="307">
        <f t="shared" si="18"/>
        <v>7.5825806451612907</v>
      </c>
      <c r="L140" s="675">
        <f t="shared" si="18"/>
        <v>7.5712903225806478</v>
      </c>
      <c r="M140" s="782">
        <f t="shared" si="18"/>
        <v>28.206451612903223</v>
      </c>
      <c r="N140" s="677">
        <f t="shared" si="18"/>
        <v>62.163636363636371</v>
      </c>
      <c r="O140" s="763">
        <f t="shared" si="18"/>
        <v>81.563636363636363</v>
      </c>
      <c r="P140" s="888">
        <f t="shared" si="18"/>
        <v>25.349999999999998</v>
      </c>
      <c r="Q140" s="550">
        <f t="shared" si="18"/>
        <v>169.40909090909091</v>
      </c>
      <c r="R140" s="815">
        <f t="shared" si="18"/>
        <v>0.11499999999999998</v>
      </c>
      <c r="S140" s="822"/>
      <c r="T140" s="823"/>
      <c r="U140" s="80"/>
      <c r="V140" s="1121"/>
      <c r="W140" s="1131"/>
      <c r="X140" s="1131"/>
      <c r="Y140" s="1132"/>
    </row>
    <row r="141" spans="1:25" s="1" customFormat="1" ht="13.5" customHeight="1" x14ac:dyDescent="0.2">
      <c r="A141" s="1065"/>
      <c r="B141" s="1053" t="s">
        <v>241</v>
      </c>
      <c r="C141" s="1053"/>
      <c r="D141" s="525"/>
      <c r="E141" s="526">
        <f>SUM(E107:E137)</f>
        <v>0</v>
      </c>
      <c r="F141" s="232"/>
      <c r="G141" s="232"/>
      <c r="H141" s="390"/>
      <c r="I141" s="232"/>
      <c r="J141" s="390"/>
      <c r="K141" s="528"/>
      <c r="L141" s="529"/>
      <c r="M141" s="811"/>
      <c r="N141" s="662"/>
      <c r="O141" s="533"/>
      <c r="P141" s="889"/>
      <c r="Q141" s="234"/>
      <c r="R141" s="812"/>
      <c r="S141" s="816">
        <f>SUM(S107:S137)</f>
        <v>82</v>
      </c>
      <c r="T141" s="817">
        <f>SUM(T107:T137)</f>
        <v>65</v>
      </c>
      <c r="U141" s="80"/>
      <c r="V141" s="1133"/>
      <c r="W141" s="1134"/>
      <c r="X141" s="1134"/>
      <c r="Y141" s="1135"/>
    </row>
    <row r="142" spans="1:25" ht="13.5" customHeight="1" x14ac:dyDescent="0.2">
      <c r="A142" s="1103" t="s">
        <v>214</v>
      </c>
      <c r="B142" s="391">
        <f>南八幡!B142</f>
        <v>45870</v>
      </c>
      <c r="C142" s="434" t="str">
        <f>IF(B142="","",IF(WEEKDAY(B142)=1,"(日)",IF(WEEKDAY(B142)=2,"(月)",IF(WEEKDAY(B142)=3,"(火)",IF(WEEKDAY(B142)=4,"(水)",IF(WEEKDAY(B142)=5,"(木)",IF(WEEKDAY(B142)=6,"(金)","(土)")))))))</f>
        <v>(金)</v>
      </c>
      <c r="D142" s="558" t="s">
        <v>420</v>
      </c>
      <c r="E142" s="493"/>
      <c r="F142" s="494">
        <v>23.7</v>
      </c>
      <c r="G142" s="10">
        <v>30.2</v>
      </c>
      <c r="H142" s="496">
        <v>27.8</v>
      </c>
      <c r="I142" s="495">
        <v>1.6</v>
      </c>
      <c r="J142" s="218">
        <v>0.7</v>
      </c>
      <c r="K142" s="10">
        <v>7.69</v>
      </c>
      <c r="L142" s="644">
        <v>7.64</v>
      </c>
      <c r="M142" s="774">
        <v>28</v>
      </c>
      <c r="N142" s="627">
        <v>59</v>
      </c>
      <c r="O142" s="511">
        <v>80.2</v>
      </c>
      <c r="P142" s="493">
        <v>28.3</v>
      </c>
      <c r="Q142" s="501">
        <v>186</v>
      </c>
      <c r="R142" s="775">
        <v>0.11</v>
      </c>
      <c r="S142" s="776"/>
      <c r="T142" s="777"/>
      <c r="U142" s="80"/>
      <c r="V142" s="397" t="s">
        <v>284</v>
      </c>
      <c r="W142" s="398"/>
      <c r="X142" s="399">
        <v>45876</v>
      </c>
      <c r="Y142" s="400"/>
    </row>
    <row r="143" spans="1:25" x14ac:dyDescent="0.2">
      <c r="A143" s="1103"/>
      <c r="B143" s="330">
        <f>南八幡!B143</f>
        <v>45871</v>
      </c>
      <c r="C143" s="434" t="str">
        <f t="shared" ref="C143:C172" si="19">IF(B143="","",IF(WEEKDAY(B143)=1,"(日)",IF(WEEKDAY(B143)=2,"(月)",IF(WEEKDAY(B143)=3,"(火)",IF(WEEKDAY(B143)=4,"(水)",IF(WEEKDAY(B143)=5,"(木)",IF(WEEKDAY(B143)=6,"(金)","(土)")))))))</f>
        <v>(土)</v>
      </c>
      <c r="D143" s="560" t="s">
        <v>420</v>
      </c>
      <c r="E143" s="503"/>
      <c r="F143" s="504">
        <v>28.8</v>
      </c>
      <c r="G143" s="11">
        <v>30.1</v>
      </c>
      <c r="H143" s="221">
        <v>28.3</v>
      </c>
      <c r="I143" s="12">
        <v>1.6</v>
      </c>
      <c r="J143" s="219">
        <v>1.3</v>
      </c>
      <c r="K143" s="11">
        <v>7.66</v>
      </c>
      <c r="L143" s="369">
        <v>7.67</v>
      </c>
      <c r="M143" s="778">
        <v>27.9</v>
      </c>
      <c r="N143" s="635"/>
      <c r="O143" s="518"/>
      <c r="P143" s="503"/>
      <c r="Q143" s="507"/>
      <c r="R143" s="779"/>
      <c r="S143" s="780"/>
      <c r="T143" s="781"/>
      <c r="U143" s="80"/>
      <c r="V143" s="345" t="s">
        <v>2</v>
      </c>
      <c r="W143" s="346" t="s">
        <v>303</v>
      </c>
      <c r="X143" s="372">
        <v>31.9</v>
      </c>
      <c r="Y143" s="350"/>
    </row>
    <row r="144" spans="1:25" x14ac:dyDescent="0.2">
      <c r="A144" s="1103"/>
      <c r="B144" s="330">
        <f>南八幡!B144</f>
        <v>45872</v>
      </c>
      <c r="C144" s="434" t="str">
        <f t="shared" si="19"/>
        <v>(日)</v>
      </c>
      <c r="D144" s="560" t="s">
        <v>419</v>
      </c>
      <c r="E144" s="503"/>
      <c r="F144" s="504">
        <v>30</v>
      </c>
      <c r="G144" s="11">
        <v>29.1</v>
      </c>
      <c r="H144" s="221">
        <v>27.6</v>
      </c>
      <c r="I144" s="12">
        <v>1.8</v>
      </c>
      <c r="J144" s="219">
        <v>1.4</v>
      </c>
      <c r="K144" s="11">
        <v>7.62</v>
      </c>
      <c r="L144" s="369">
        <v>7.58</v>
      </c>
      <c r="M144" s="778">
        <v>29.3</v>
      </c>
      <c r="N144" s="635"/>
      <c r="O144" s="518"/>
      <c r="P144" s="503"/>
      <c r="Q144" s="507"/>
      <c r="R144" s="779"/>
      <c r="S144" s="780"/>
      <c r="T144" s="781"/>
      <c r="U144" s="80"/>
      <c r="V144" s="4" t="s">
        <v>19</v>
      </c>
      <c r="W144" s="5" t="s">
        <v>20</v>
      </c>
      <c r="X144" s="352" t="s">
        <v>21</v>
      </c>
      <c r="Y144" s="5" t="s">
        <v>22</v>
      </c>
    </row>
    <row r="145" spans="1:25" x14ac:dyDescent="0.2">
      <c r="A145" s="1103"/>
      <c r="B145" s="330">
        <f>南八幡!B145</f>
        <v>45873</v>
      </c>
      <c r="C145" s="434" t="str">
        <f t="shared" si="19"/>
        <v>(月)</v>
      </c>
      <c r="D145" s="560" t="s">
        <v>419</v>
      </c>
      <c r="E145" s="503"/>
      <c r="F145" s="504">
        <v>31.4</v>
      </c>
      <c r="G145" s="11">
        <v>29.7</v>
      </c>
      <c r="H145" s="221">
        <v>28.1</v>
      </c>
      <c r="I145" s="12">
        <v>2.7</v>
      </c>
      <c r="J145" s="219">
        <v>2</v>
      </c>
      <c r="K145" s="11">
        <v>7.5</v>
      </c>
      <c r="L145" s="369">
        <v>7.5</v>
      </c>
      <c r="M145" s="778">
        <v>28.5</v>
      </c>
      <c r="N145" s="635">
        <v>60</v>
      </c>
      <c r="O145" s="518">
        <v>77.400000000000006</v>
      </c>
      <c r="P145" s="503">
        <v>27.2</v>
      </c>
      <c r="Q145" s="507">
        <v>175</v>
      </c>
      <c r="R145" s="779">
        <v>0.21</v>
      </c>
      <c r="S145" s="780"/>
      <c r="T145" s="781"/>
      <c r="U145" s="80"/>
      <c r="V145" s="2" t="s">
        <v>182</v>
      </c>
      <c r="W145" s="398" t="s">
        <v>11</v>
      </c>
      <c r="X145" s="10">
        <v>29.7</v>
      </c>
      <c r="Y145" s="218">
        <v>28.3</v>
      </c>
    </row>
    <row r="146" spans="1:25" x14ac:dyDescent="0.2">
      <c r="A146" s="1103"/>
      <c r="B146" s="330">
        <f>南八幡!B146</f>
        <v>45874</v>
      </c>
      <c r="C146" s="434" t="str">
        <f t="shared" si="19"/>
        <v>(火)</v>
      </c>
      <c r="D146" s="560" t="s">
        <v>419</v>
      </c>
      <c r="E146" s="503"/>
      <c r="F146" s="504">
        <v>32.1</v>
      </c>
      <c r="G146" s="11">
        <v>29.3</v>
      </c>
      <c r="H146" s="221">
        <v>28.2</v>
      </c>
      <c r="I146" s="12">
        <v>2.2999999999999998</v>
      </c>
      <c r="J146" s="219">
        <v>1.7</v>
      </c>
      <c r="K146" s="11">
        <v>7.49</v>
      </c>
      <c r="L146" s="369">
        <v>7.48</v>
      </c>
      <c r="M146" s="778">
        <v>28.2</v>
      </c>
      <c r="N146" s="635">
        <v>60.1</v>
      </c>
      <c r="O146" s="518">
        <v>80.400000000000006</v>
      </c>
      <c r="P146" s="503">
        <v>27</v>
      </c>
      <c r="Q146" s="507">
        <v>194</v>
      </c>
      <c r="R146" s="779">
        <v>0.16</v>
      </c>
      <c r="S146" s="780"/>
      <c r="T146" s="781"/>
      <c r="U146" s="80"/>
      <c r="V146" s="3" t="s">
        <v>183</v>
      </c>
      <c r="W146" s="921" t="s">
        <v>184</v>
      </c>
      <c r="X146" s="11">
        <v>2</v>
      </c>
      <c r="Y146" s="219">
        <v>1.8</v>
      </c>
    </row>
    <row r="147" spans="1:25" x14ac:dyDescent="0.2">
      <c r="A147" s="1103"/>
      <c r="B147" s="330">
        <f>南八幡!B147</f>
        <v>45875</v>
      </c>
      <c r="C147" s="434" t="str">
        <f t="shared" si="19"/>
        <v>(水)</v>
      </c>
      <c r="D147" s="560" t="s">
        <v>405</v>
      </c>
      <c r="E147" s="503"/>
      <c r="F147" s="504">
        <v>32</v>
      </c>
      <c r="G147" s="11">
        <v>29.6</v>
      </c>
      <c r="H147" s="221">
        <v>28.5</v>
      </c>
      <c r="I147" s="12">
        <v>2.2000000000000002</v>
      </c>
      <c r="J147" s="219">
        <v>2</v>
      </c>
      <c r="K147" s="11">
        <v>7.52</v>
      </c>
      <c r="L147" s="369">
        <v>7.51</v>
      </c>
      <c r="M147" s="778">
        <v>28.9</v>
      </c>
      <c r="N147" s="635">
        <v>59</v>
      </c>
      <c r="O147" s="518">
        <v>78.599999999999994</v>
      </c>
      <c r="P147" s="503">
        <v>29.1</v>
      </c>
      <c r="Q147" s="507">
        <v>180</v>
      </c>
      <c r="R147" s="779">
        <v>0.15</v>
      </c>
      <c r="S147" s="780"/>
      <c r="T147" s="781"/>
      <c r="U147" s="80"/>
      <c r="V147" s="3" t="s">
        <v>12</v>
      </c>
      <c r="W147" s="921"/>
      <c r="X147" s="11">
        <v>7.54</v>
      </c>
      <c r="Y147" s="219">
        <v>7.53</v>
      </c>
    </row>
    <row r="148" spans="1:25" x14ac:dyDescent="0.2">
      <c r="A148" s="1103"/>
      <c r="B148" s="330">
        <f>南八幡!B148</f>
        <v>45876</v>
      </c>
      <c r="C148" s="434" t="str">
        <f t="shared" si="19"/>
        <v>(木)</v>
      </c>
      <c r="D148" s="560" t="s">
        <v>406</v>
      </c>
      <c r="E148" s="503"/>
      <c r="F148" s="504">
        <v>31.9</v>
      </c>
      <c r="G148" s="11">
        <v>29.7</v>
      </c>
      <c r="H148" s="221">
        <v>28.3</v>
      </c>
      <c r="I148" s="12">
        <v>2</v>
      </c>
      <c r="J148" s="219">
        <v>1.8</v>
      </c>
      <c r="K148" s="11">
        <v>7.54</v>
      </c>
      <c r="L148" s="369">
        <v>7.53</v>
      </c>
      <c r="M148" s="778">
        <v>28.8</v>
      </c>
      <c r="N148" s="635">
        <v>59.9</v>
      </c>
      <c r="O148" s="518">
        <v>80.599999999999994</v>
      </c>
      <c r="P148" s="503">
        <v>28.8</v>
      </c>
      <c r="Q148" s="507">
        <v>182</v>
      </c>
      <c r="R148" s="779">
        <v>0.15</v>
      </c>
      <c r="S148" s="780"/>
      <c r="T148" s="781"/>
      <c r="U148" s="80"/>
      <c r="V148" s="3" t="s">
        <v>185</v>
      </c>
      <c r="W148" s="921" t="s">
        <v>13</v>
      </c>
      <c r="X148" s="11"/>
      <c r="Y148" s="219">
        <v>28.8</v>
      </c>
    </row>
    <row r="149" spans="1:25" x14ac:dyDescent="0.2">
      <c r="A149" s="1103"/>
      <c r="B149" s="330">
        <f>南八幡!B149</f>
        <v>45877</v>
      </c>
      <c r="C149" s="434" t="str">
        <f t="shared" si="19"/>
        <v>(金)</v>
      </c>
      <c r="D149" s="560" t="s">
        <v>419</v>
      </c>
      <c r="E149" s="503"/>
      <c r="F149" s="504">
        <v>30.1</v>
      </c>
      <c r="G149" s="11">
        <v>29.9</v>
      </c>
      <c r="H149" s="221">
        <v>28.7</v>
      </c>
      <c r="I149" s="12">
        <v>2.2000000000000002</v>
      </c>
      <c r="J149" s="219">
        <v>2.1</v>
      </c>
      <c r="K149" s="11">
        <v>7.55</v>
      </c>
      <c r="L149" s="369">
        <v>7.54</v>
      </c>
      <c r="M149" s="778">
        <v>28.7</v>
      </c>
      <c r="N149" s="635">
        <v>60.2</v>
      </c>
      <c r="O149" s="518">
        <v>80.8</v>
      </c>
      <c r="P149" s="503">
        <v>28.2</v>
      </c>
      <c r="Q149" s="507">
        <v>194</v>
      </c>
      <c r="R149" s="779">
        <v>0.16</v>
      </c>
      <c r="S149" s="780"/>
      <c r="T149" s="781"/>
      <c r="U149" s="80"/>
      <c r="V149" s="3" t="s">
        <v>186</v>
      </c>
      <c r="W149" s="921" t="s">
        <v>311</v>
      </c>
      <c r="X149" s="112"/>
      <c r="Y149" s="220">
        <v>59.9</v>
      </c>
    </row>
    <row r="150" spans="1:25" x14ac:dyDescent="0.2">
      <c r="A150" s="1103"/>
      <c r="B150" s="330">
        <f>南八幡!B150</f>
        <v>45878</v>
      </c>
      <c r="C150" s="434" t="str">
        <f t="shared" si="19"/>
        <v>(土)</v>
      </c>
      <c r="D150" s="560" t="s">
        <v>419</v>
      </c>
      <c r="E150" s="503"/>
      <c r="F150" s="504">
        <v>30.2</v>
      </c>
      <c r="G150" s="11">
        <v>30.1</v>
      </c>
      <c r="H150" s="221">
        <v>28.3</v>
      </c>
      <c r="I150" s="12">
        <v>2</v>
      </c>
      <c r="J150" s="219">
        <v>1.1000000000000001</v>
      </c>
      <c r="K150" s="11">
        <v>7.57</v>
      </c>
      <c r="L150" s="369">
        <v>7.61</v>
      </c>
      <c r="M150" s="778">
        <v>29.4</v>
      </c>
      <c r="N150" s="635"/>
      <c r="O150" s="518"/>
      <c r="P150" s="503"/>
      <c r="Q150" s="507"/>
      <c r="R150" s="779"/>
      <c r="S150" s="780"/>
      <c r="T150" s="781"/>
      <c r="U150" s="80"/>
      <c r="V150" s="3" t="s">
        <v>187</v>
      </c>
      <c r="W150" s="921" t="s">
        <v>311</v>
      </c>
      <c r="X150" s="112"/>
      <c r="Y150" s="220">
        <v>80.599999999999994</v>
      </c>
    </row>
    <row r="151" spans="1:25" x14ac:dyDescent="0.2">
      <c r="A151" s="1103"/>
      <c r="B151" s="330">
        <f>南八幡!B151</f>
        <v>45879</v>
      </c>
      <c r="C151" s="434" t="str">
        <f t="shared" si="19"/>
        <v>(日)</v>
      </c>
      <c r="D151" s="560" t="s">
        <v>418</v>
      </c>
      <c r="E151" s="503"/>
      <c r="F151" s="504">
        <v>27</v>
      </c>
      <c r="G151" s="11">
        <v>29.8</v>
      </c>
      <c r="H151" s="221">
        <v>28.5</v>
      </c>
      <c r="I151" s="12">
        <v>2</v>
      </c>
      <c r="J151" s="219">
        <v>1.3</v>
      </c>
      <c r="K151" s="11">
        <v>7.58</v>
      </c>
      <c r="L151" s="369">
        <v>7.63</v>
      </c>
      <c r="M151" s="778">
        <v>29.4</v>
      </c>
      <c r="N151" s="635"/>
      <c r="O151" s="518"/>
      <c r="P151" s="503"/>
      <c r="Q151" s="507"/>
      <c r="R151" s="779"/>
      <c r="S151" s="780"/>
      <c r="T151" s="781"/>
      <c r="U151" s="80"/>
      <c r="V151" s="3" t="s">
        <v>188</v>
      </c>
      <c r="W151" s="921" t="s">
        <v>311</v>
      </c>
      <c r="X151" s="112"/>
      <c r="Y151" s="220">
        <v>49.6</v>
      </c>
    </row>
    <row r="152" spans="1:25" x14ac:dyDescent="0.2">
      <c r="A152" s="1103"/>
      <c r="B152" s="330">
        <f>南八幡!B152</f>
        <v>45880</v>
      </c>
      <c r="C152" s="434" t="str">
        <f t="shared" si="19"/>
        <v>(月)</v>
      </c>
      <c r="D152" s="560" t="s">
        <v>420</v>
      </c>
      <c r="E152" s="503"/>
      <c r="F152" s="504">
        <v>28.6</v>
      </c>
      <c r="G152" s="11">
        <v>28.6</v>
      </c>
      <c r="H152" s="221">
        <v>27.2</v>
      </c>
      <c r="I152" s="12">
        <v>2</v>
      </c>
      <c r="J152" s="219">
        <v>1.3</v>
      </c>
      <c r="K152" s="11">
        <v>7.61</v>
      </c>
      <c r="L152" s="369">
        <v>7.63</v>
      </c>
      <c r="M152" s="778">
        <v>29.6</v>
      </c>
      <c r="N152" s="635"/>
      <c r="O152" s="518"/>
      <c r="P152" s="503"/>
      <c r="Q152" s="507"/>
      <c r="R152" s="779"/>
      <c r="S152" s="780"/>
      <c r="T152" s="781"/>
      <c r="U152" s="80"/>
      <c r="V152" s="3" t="s">
        <v>189</v>
      </c>
      <c r="W152" s="921" t="s">
        <v>311</v>
      </c>
      <c r="X152" s="112"/>
      <c r="Y152" s="220">
        <v>31</v>
      </c>
    </row>
    <row r="153" spans="1:25" x14ac:dyDescent="0.2">
      <c r="A153" s="1103"/>
      <c r="B153" s="330">
        <f>南八幡!B153</f>
        <v>45881</v>
      </c>
      <c r="C153" s="434" t="str">
        <f t="shared" si="19"/>
        <v>(火)</v>
      </c>
      <c r="D153" s="560" t="s">
        <v>420</v>
      </c>
      <c r="E153" s="503"/>
      <c r="F153" s="504">
        <v>27.7</v>
      </c>
      <c r="G153" s="11">
        <v>29.2</v>
      </c>
      <c r="H153" s="221">
        <v>28.3</v>
      </c>
      <c r="I153" s="12">
        <v>2</v>
      </c>
      <c r="J153" s="219">
        <v>1.3</v>
      </c>
      <c r="K153" s="11">
        <v>7.59</v>
      </c>
      <c r="L153" s="369">
        <v>7.61</v>
      </c>
      <c r="M153" s="778">
        <v>30.1</v>
      </c>
      <c r="N153" s="635">
        <v>61.9</v>
      </c>
      <c r="O153" s="518">
        <v>85</v>
      </c>
      <c r="P153" s="503">
        <v>28</v>
      </c>
      <c r="Q153" s="507">
        <v>206</v>
      </c>
      <c r="R153" s="779">
        <v>0.1</v>
      </c>
      <c r="S153" s="780"/>
      <c r="T153" s="781"/>
      <c r="U153" s="80"/>
      <c r="V153" s="3" t="s">
        <v>190</v>
      </c>
      <c r="W153" s="921" t="s">
        <v>311</v>
      </c>
      <c r="X153" s="12"/>
      <c r="Y153" s="221">
        <v>28.8</v>
      </c>
    </row>
    <row r="154" spans="1:25" x14ac:dyDescent="0.2">
      <c r="A154" s="1103"/>
      <c r="B154" s="330">
        <f>南八幡!B154</f>
        <v>45882</v>
      </c>
      <c r="C154" s="434" t="str">
        <f t="shared" si="19"/>
        <v>(水)</v>
      </c>
      <c r="D154" s="560" t="s">
        <v>420</v>
      </c>
      <c r="E154" s="503"/>
      <c r="F154" s="504">
        <v>28.5</v>
      </c>
      <c r="G154" s="11">
        <v>29</v>
      </c>
      <c r="H154" s="221">
        <v>27.8</v>
      </c>
      <c r="I154" s="12">
        <v>2.1</v>
      </c>
      <c r="J154" s="219">
        <v>1.4</v>
      </c>
      <c r="K154" s="11">
        <v>7.58</v>
      </c>
      <c r="L154" s="369">
        <v>7.6</v>
      </c>
      <c r="M154" s="778">
        <v>30.9</v>
      </c>
      <c r="N154" s="635">
        <v>63.4</v>
      </c>
      <c r="O154" s="518">
        <v>86.2</v>
      </c>
      <c r="P154" s="503">
        <v>30.7</v>
      </c>
      <c r="Q154" s="507">
        <v>188</v>
      </c>
      <c r="R154" s="779">
        <v>0.11</v>
      </c>
      <c r="S154" s="780"/>
      <c r="T154" s="781"/>
      <c r="U154" s="80"/>
      <c r="V154" s="3" t="s">
        <v>191</v>
      </c>
      <c r="W154" s="921" t="s">
        <v>311</v>
      </c>
      <c r="X154" s="15"/>
      <c r="Y154" s="222">
        <v>182</v>
      </c>
    </row>
    <row r="155" spans="1:25" x14ac:dyDescent="0.2">
      <c r="A155" s="1103"/>
      <c r="B155" s="330">
        <f>南八幡!B155</f>
        <v>45883</v>
      </c>
      <c r="C155" s="434" t="str">
        <f t="shared" si="19"/>
        <v>(木)</v>
      </c>
      <c r="D155" s="560" t="s">
        <v>420</v>
      </c>
      <c r="E155" s="503"/>
      <c r="F155" s="504">
        <v>28</v>
      </c>
      <c r="G155" s="11">
        <v>28.8</v>
      </c>
      <c r="H155" s="221">
        <v>27.8</v>
      </c>
      <c r="I155" s="12">
        <v>2.2999999999999998</v>
      </c>
      <c r="J155" s="219">
        <v>1.6</v>
      </c>
      <c r="K155" s="11">
        <v>7.56</v>
      </c>
      <c r="L155" s="369">
        <v>7.61</v>
      </c>
      <c r="M155" s="778">
        <v>30.8</v>
      </c>
      <c r="N155" s="635">
        <v>64.599999999999994</v>
      </c>
      <c r="O155" s="518">
        <v>83.8</v>
      </c>
      <c r="P155" s="503">
        <v>29.8</v>
      </c>
      <c r="Q155" s="507">
        <v>199</v>
      </c>
      <c r="R155" s="779">
        <v>0.12</v>
      </c>
      <c r="S155" s="780"/>
      <c r="T155" s="781"/>
      <c r="U155" s="80"/>
      <c r="V155" s="3" t="s">
        <v>192</v>
      </c>
      <c r="W155" s="921" t="s">
        <v>311</v>
      </c>
      <c r="X155" s="13"/>
      <c r="Y155" s="223">
        <v>0.15</v>
      </c>
    </row>
    <row r="156" spans="1:25" x14ac:dyDescent="0.2">
      <c r="A156" s="1103"/>
      <c r="B156" s="330">
        <f>南八幡!B156</f>
        <v>45884</v>
      </c>
      <c r="C156" s="434" t="str">
        <f t="shared" si="19"/>
        <v>(金)</v>
      </c>
      <c r="D156" s="560" t="s">
        <v>419</v>
      </c>
      <c r="E156" s="503"/>
      <c r="F156" s="504">
        <v>28.9</v>
      </c>
      <c r="G156" s="11">
        <v>29.1</v>
      </c>
      <c r="H156" s="221">
        <v>27.3</v>
      </c>
      <c r="I156" s="12">
        <v>2.7</v>
      </c>
      <c r="J156" s="219">
        <v>1.9</v>
      </c>
      <c r="K156" s="11">
        <v>7.56</v>
      </c>
      <c r="L156" s="369">
        <v>7.59</v>
      </c>
      <c r="M156" s="778">
        <v>30.9</v>
      </c>
      <c r="N156" s="635">
        <v>66.7</v>
      </c>
      <c r="O156" s="518">
        <v>85</v>
      </c>
      <c r="P156" s="503">
        <v>31</v>
      </c>
      <c r="Q156" s="507">
        <v>197</v>
      </c>
      <c r="R156" s="779">
        <v>0.14000000000000001</v>
      </c>
      <c r="S156" s="780"/>
      <c r="T156" s="781"/>
      <c r="U156" s="80"/>
      <c r="V156" s="3" t="s">
        <v>14</v>
      </c>
      <c r="W156" s="921" t="s">
        <v>311</v>
      </c>
      <c r="X156" s="11"/>
      <c r="Y156" s="224">
        <v>2.9</v>
      </c>
    </row>
    <row r="157" spans="1:25" x14ac:dyDescent="0.2">
      <c r="A157" s="1103"/>
      <c r="B157" s="330">
        <f>南八幡!B157</f>
        <v>45885</v>
      </c>
      <c r="C157" s="434" t="str">
        <f t="shared" si="19"/>
        <v>(土)</v>
      </c>
      <c r="D157" s="560" t="s">
        <v>419</v>
      </c>
      <c r="E157" s="503"/>
      <c r="F157" s="504">
        <v>30.1</v>
      </c>
      <c r="G157" s="11">
        <v>28.9</v>
      </c>
      <c r="H157" s="221">
        <v>28</v>
      </c>
      <c r="I157" s="12">
        <v>2.5</v>
      </c>
      <c r="J157" s="219">
        <v>2</v>
      </c>
      <c r="K157" s="11">
        <v>7.61</v>
      </c>
      <c r="L157" s="369">
        <v>7.59</v>
      </c>
      <c r="M157" s="778">
        <v>31.4</v>
      </c>
      <c r="N157" s="635"/>
      <c r="O157" s="518"/>
      <c r="P157" s="503"/>
      <c r="Q157" s="507"/>
      <c r="R157" s="779"/>
      <c r="S157" s="780"/>
      <c r="T157" s="781"/>
      <c r="U157" s="80"/>
      <c r="V157" s="3" t="s">
        <v>15</v>
      </c>
      <c r="W157" s="921" t="s">
        <v>311</v>
      </c>
      <c r="X157" s="11"/>
      <c r="Y157" s="224">
        <v>1</v>
      </c>
    </row>
    <row r="158" spans="1:25" x14ac:dyDescent="0.2">
      <c r="A158" s="1103"/>
      <c r="B158" s="330">
        <f>南八幡!B158</f>
        <v>45886</v>
      </c>
      <c r="C158" s="434" t="str">
        <f t="shared" si="19"/>
        <v>(日)</v>
      </c>
      <c r="D158" s="560" t="s">
        <v>419</v>
      </c>
      <c r="E158" s="503"/>
      <c r="F158" s="504">
        <v>29.3</v>
      </c>
      <c r="G158" s="11">
        <v>29.2</v>
      </c>
      <c r="H158" s="221">
        <v>27.3</v>
      </c>
      <c r="I158" s="12">
        <v>2.4</v>
      </c>
      <c r="J158" s="219">
        <v>2</v>
      </c>
      <c r="K158" s="11">
        <v>7.6</v>
      </c>
      <c r="L158" s="369">
        <v>7.65</v>
      </c>
      <c r="M158" s="778">
        <v>31.3</v>
      </c>
      <c r="N158" s="635"/>
      <c r="O158" s="518"/>
      <c r="P158" s="503"/>
      <c r="Q158" s="507"/>
      <c r="R158" s="779"/>
      <c r="S158" s="780"/>
      <c r="T158" s="781"/>
      <c r="U158" s="80"/>
      <c r="V158" s="3" t="s">
        <v>193</v>
      </c>
      <c r="W158" s="921" t="s">
        <v>311</v>
      </c>
      <c r="X158" s="11"/>
      <c r="Y158" s="224">
        <v>6.9</v>
      </c>
    </row>
    <row r="159" spans="1:25" x14ac:dyDescent="0.2">
      <c r="A159" s="1103"/>
      <c r="B159" s="330">
        <f>南八幡!B159</f>
        <v>45887</v>
      </c>
      <c r="C159" s="434" t="str">
        <f t="shared" si="19"/>
        <v>(月)</v>
      </c>
      <c r="D159" s="560" t="s">
        <v>419</v>
      </c>
      <c r="E159" s="503"/>
      <c r="F159" s="504">
        <v>31.2</v>
      </c>
      <c r="G159" s="11">
        <v>29.3</v>
      </c>
      <c r="H159" s="221">
        <v>28.2</v>
      </c>
      <c r="I159" s="12">
        <v>2.7</v>
      </c>
      <c r="J159" s="219">
        <v>2.2999999999999998</v>
      </c>
      <c r="K159" s="11">
        <v>7.61</v>
      </c>
      <c r="L159" s="369">
        <v>7.61</v>
      </c>
      <c r="M159" s="778">
        <v>31.4</v>
      </c>
      <c r="N159" s="635">
        <v>67.900000000000006</v>
      </c>
      <c r="O159" s="518">
        <v>86</v>
      </c>
      <c r="P159" s="503">
        <v>29.5</v>
      </c>
      <c r="Q159" s="507">
        <v>200</v>
      </c>
      <c r="R159" s="779">
        <v>0.14000000000000001</v>
      </c>
      <c r="S159" s="780"/>
      <c r="T159" s="781"/>
      <c r="U159" s="80"/>
      <c r="V159" s="3" t="s">
        <v>194</v>
      </c>
      <c r="W159" s="921" t="s">
        <v>311</v>
      </c>
      <c r="X159" s="13"/>
      <c r="Y159" s="225">
        <v>2.5000000000000001E-2</v>
      </c>
    </row>
    <row r="160" spans="1:25" x14ac:dyDescent="0.2">
      <c r="A160" s="1103"/>
      <c r="B160" s="330">
        <f>南八幡!B160</f>
        <v>45888</v>
      </c>
      <c r="C160" s="434" t="str">
        <f t="shared" si="19"/>
        <v>(火)</v>
      </c>
      <c r="D160" s="560" t="s">
        <v>419</v>
      </c>
      <c r="E160" s="503"/>
      <c r="F160" s="504">
        <v>32.5</v>
      </c>
      <c r="G160" s="11">
        <v>29.2</v>
      </c>
      <c r="H160" s="221">
        <v>28.2</v>
      </c>
      <c r="I160" s="12">
        <v>1.6</v>
      </c>
      <c r="J160" s="219">
        <v>1.2</v>
      </c>
      <c r="K160" s="11">
        <v>7.59</v>
      </c>
      <c r="L160" s="369">
        <v>7.65</v>
      </c>
      <c r="M160" s="778">
        <v>31.1</v>
      </c>
      <c r="N160" s="635">
        <v>67.099999999999994</v>
      </c>
      <c r="O160" s="518">
        <v>88</v>
      </c>
      <c r="P160" s="503">
        <v>28.3</v>
      </c>
      <c r="Q160" s="507">
        <v>177</v>
      </c>
      <c r="R160" s="779">
        <v>0.09</v>
      </c>
      <c r="S160" s="780"/>
      <c r="T160" s="781"/>
      <c r="U160" s="80"/>
      <c r="V160" s="3" t="s">
        <v>279</v>
      </c>
      <c r="W160" s="921" t="s">
        <v>311</v>
      </c>
      <c r="X160" s="13"/>
      <c r="Y160" s="225">
        <v>1.28</v>
      </c>
    </row>
    <row r="161" spans="1:25" x14ac:dyDescent="0.2">
      <c r="A161" s="1103"/>
      <c r="B161" s="330">
        <f>南八幡!B161</f>
        <v>45889</v>
      </c>
      <c r="C161" s="434" t="str">
        <f t="shared" si="19"/>
        <v>(水)</v>
      </c>
      <c r="D161" s="560" t="s">
        <v>419</v>
      </c>
      <c r="E161" s="503"/>
      <c r="F161" s="504">
        <v>31.6</v>
      </c>
      <c r="G161" s="11">
        <v>29.2</v>
      </c>
      <c r="H161" s="221">
        <v>28.1</v>
      </c>
      <c r="I161" s="12">
        <v>1.4</v>
      </c>
      <c r="J161" s="219">
        <v>1.1000000000000001</v>
      </c>
      <c r="K161" s="11">
        <v>7.63</v>
      </c>
      <c r="L161" s="369">
        <v>7.62</v>
      </c>
      <c r="M161" s="778">
        <v>30.4</v>
      </c>
      <c r="N161" s="635">
        <v>66.5</v>
      </c>
      <c r="O161" s="518">
        <v>85.2</v>
      </c>
      <c r="P161" s="503">
        <v>30.2</v>
      </c>
      <c r="Q161" s="507">
        <v>184</v>
      </c>
      <c r="R161" s="779">
        <v>0.08</v>
      </c>
      <c r="S161" s="780"/>
      <c r="T161" s="781"/>
      <c r="U161" s="80"/>
      <c r="V161" s="3" t="s">
        <v>195</v>
      </c>
      <c r="W161" s="921" t="s">
        <v>311</v>
      </c>
      <c r="X161" s="13"/>
      <c r="Y161" s="225">
        <v>1.95</v>
      </c>
    </row>
    <row r="162" spans="1:25" x14ac:dyDescent="0.2">
      <c r="A162" s="1103"/>
      <c r="B162" s="330">
        <f>南八幡!B162</f>
        <v>45890</v>
      </c>
      <c r="C162" s="434" t="str">
        <f t="shared" si="19"/>
        <v>(木)</v>
      </c>
      <c r="D162" s="560" t="s">
        <v>419</v>
      </c>
      <c r="E162" s="503"/>
      <c r="F162" s="504">
        <v>31.6</v>
      </c>
      <c r="G162" s="11">
        <v>29.7</v>
      </c>
      <c r="H162" s="221">
        <v>29.2</v>
      </c>
      <c r="I162" s="12">
        <v>1</v>
      </c>
      <c r="J162" s="219">
        <v>0.8</v>
      </c>
      <c r="K162" s="11">
        <v>7.6</v>
      </c>
      <c r="L162" s="369">
        <v>7.62</v>
      </c>
      <c r="M162" s="778">
        <v>30.2</v>
      </c>
      <c r="N162" s="635">
        <v>65.8</v>
      </c>
      <c r="O162" s="518">
        <v>85.4</v>
      </c>
      <c r="P162" s="503">
        <v>29.7</v>
      </c>
      <c r="Q162" s="507">
        <v>182</v>
      </c>
      <c r="R162" s="779">
        <v>7.0000000000000007E-2</v>
      </c>
      <c r="S162" s="780"/>
      <c r="T162" s="781"/>
      <c r="U162" s="80"/>
      <c r="V162" s="3" t="s">
        <v>196</v>
      </c>
      <c r="W162" s="921" t="s">
        <v>311</v>
      </c>
      <c r="X162" s="13"/>
      <c r="Y162" s="225">
        <v>0.156</v>
      </c>
    </row>
    <row r="163" spans="1:25" x14ac:dyDescent="0.2">
      <c r="A163" s="1103"/>
      <c r="B163" s="330">
        <f>南八幡!B163</f>
        <v>45891</v>
      </c>
      <c r="C163" s="434" t="str">
        <f t="shared" si="19"/>
        <v>(金)</v>
      </c>
      <c r="D163" s="560" t="s">
        <v>419</v>
      </c>
      <c r="E163" s="503"/>
      <c r="F163" s="504">
        <v>30.5</v>
      </c>
      <c r="G163" s="11">
        <v>29.8</v>
      </c>
      <c r="H163" s="221">
        <v>28.6</v>
      </c>
      <c r="I163" s="12">
        <v>1</v>
      </c>
      <c r="J163" s="219">
        <v>1</v>
      </c>
      <c r="K163" s="11">
        <v>7.64</v>
      </c>
      <c r="L163" s="369">
        <v>7.62</v>
      </c>
      <c r="M163" s="778">
        <v>30.3</v>
      </c>
      <c r="N163" s="635">
        <v>65.599999999999994</v>
      </c>
      <c r="O163" s="518">
        <v>84.2</v>
      </c>
      <c r="P163" s="503">
        <v>31.8</v>
      </c>
      <c r="Q163" s="507">
        <v>196</v>
      </c>
      <c r="R163" s="779">
        <v>0.06</v>
      </c>
      <c r="S163" s="780"/>
      <c r="T163" s="781"/>
      <c r="U163" s="80"/>
      <c r="V163" s="3" t="s">
        <v>197</v>
      </c>
      <c r="W163" s="921" t="s">
        <v>311</v>
      </c>
      <c r="X163" s="11"/>
      <c r="Y163" s="224">
        <v>20.3</v>
      </c>
    </row>
    <row r="164" spans="1:25" x14ac:dyDescent="0.2">
      <c r="A164" s="1103"/>
      <c r="B164" s="330">
        <f>南八幡!B164</f>
        <v>45892</v>
      </c>
      <c r="C164" s="434" t="str">
        <f t="shared" si="19"/>
        <v>(土)</v>
      </c>
      <c r="D164" s="560" t="s">
        <v>419</v>
      </c>
      <c r="E164" s="503"/>
      <c r="F164" s="504">
        <v>30.5</v>
      </c>
      <c r="G164" s="11">
        <v>30.1</v>
      </c>
      <c r="H164" s="221">
        <v>28.7</v>
      </c>
      <c r="I164" s="12">
        <v>1.1000000000000001</v>
      </c>
      <c r="J164" s="219">
        <v>1</v>
      </c>
      <c r="K164" s="11">
        <v>7.66</v>
      </c>
      <c r="L164" s="369">
        <v>7.64</v>
      </c>
      <c r="M164" s="778">
        <v>30.1</v>
      </c>
      <c r="N164" s="635"/>
      <c r="O164" s="518"/>
      <c r="P164" s="503"/>
      <c r="Q164" s="507"/>
      <c r="R164" s="779"/>
      <c r="S164" s="780"/>
      <c r="T164" s="781"/>
      <c r="U164" s="80"/>
      <c r="V164" s="3" t="s">
        <v>17</v>
      </c>
      <c r="W164" s="921" t="s">
        <v>311</v>
      </c>
      <c r="X164" s="11"/>
      <c r="Y164" s="224">
        <v>24.3</v>
      </c>
    </row>
    <row r="165" spans="1:25" x14ac:dyDescent="0.2">
      <c r="A165" s="1103"/>
      <c r="B165" s="330">
        <f>南八幡!B165</f>
        <v>45893</v>
      </c>
      <c r="C165" s="434" t="str">
        <f t="shared" si="19"/>
        <v>(日)</v>
      </c>
      <c r="D165" s="560" t="s">
        <v>419</v>
      </c>
      <c r="E165" s="503"/>
      <c r="F165" s="504">
        <v>31.8</v>
      </c>
      <c r="G165" s="11">
        <v>30.1</v>
      </c>
      <c r="H165" s="221">
        <v>28.6</v>
      </c>
      <c r="I165" s="12">
        <v>0.9</v>
      </c>
      <c r="J165" s="219">
        <v>0.9</v>
      </c>
      <c r="K165" s="11">
        <v>7.77</v>
      </c>
      <c r="L165" s="369">
        <v>7.85</v>
      </c>
      <c r="M165" s="778">
        <v>30.9</v>
      </c>
      <c r="N165" s="635"/>
      <c r="O165" s="518"/>
      <c r="P165" s="503"/>
      <c r="Q165" s="507"/>
      <c r="R165" s="779"/>
      <c r="S165" s="780"/>
      <c r="T165" s="781"/>
      <c r="U165" s="80"/>
      <c r="V165" s="3" t="s">
        <v>198</v>
      </c>
      <c r="W165" s="921" t="s">
        <v>184</v>
      </c>
      <c r="X165" s="11"/>
      <c r="Y165" s="286">
        <v>7</v>
      </c>
    </row>
    <row r="166" spans="1:25" x14ac:dyDescent="0.2">
      <c r="A166" s="1103"/>
      <c r="B166" s="330">
        <f>南八幡!B166</f>
        <v>45894</v>
      </c>
      <c r="C166" s="434" t="str">
        <f t="shared" si="19"/>
        <v>(月)</v>
      </c>
      <c r="D166" s="560" t="s">
        <v>419</v>
      </c>
      <c r="E166" s="503"/>
      <c r="F166" s="504">
        <v>30.5</v>
      </c>
      <c r="G166" s="11">
        <v>30.3</v>
      </c>
      <c r="H166" s="221">
        <v>29.2</v>
      </c>
      <c r="I166" s="12">
        <v>1.1000000000000001</v>
      </c>
      <c r="J166" s="219">
        <v>1.1000000000000001</v>
      </c>
      <c r="K166" s="11">
        <v>7.65</v>
      </c>
      <c r="L166" s="369">
        <v>7.65</v>
      </c>
      <c r="M166" s="778">
        <v>30.8</v>
      </c>
      <c r="N166" s="635">
        <v>66.2</v>
      </c>
      <c r="O166" s="518">
        <v>85</v>
      </c>
      <c r="P166" s="503">
        <v>31.7</v>
      </c>
      <c r="Q166" s="507">
        <v>185</v>
      </c>
      <c r="R166" s="779">
        <v>0.08</v>
      </c>
      <c r="S166" s="780"/>
      <c r="T166" s="781"/>
      <c r="U166" s="80"/>
      <c r="V166" s="3" t="s">
        <v>199</v>
      </c>
      <c r="W166" s="921" t="s">
        <v>311</v>
      </c>
      <c r="X166" s="112"/>
      <c r="Y166" s="436">
        <v>3</v>
      </c>
    </row>
    <row r="167" spans="1:25" x14ac:dyDescent="0.2">
      <c r="A167" s="1103"/>
      <c r="B167" s="330">
        <f>南八幡!B167</f>
        <v>45895</v>
      </c>
      <c r="C167" s="434" t="str">
        <f t="shared" si="19"/>
        <v>(火)</v>
      </c>
      <c r="D167" s="560" t="s">
        <v>419</v>
      </c>
      <c r="E167" s="503"/>
      <c r="F167" s="504">
        <v>31.3</v>
      </c>
      <c r="G167" s="11">
        <v>30.3</v>
      </c>
      <c r="H167" s="221">
        <v>29.1</v>
      </c>
      <c r="I167" s="12">
        <v>1.3</v>
      </c>
      <c r="J167" s="219">
        <v>1.2</v>
      </c>
      <c r="K167" s="11">
        <v>7.67</v>
      </c>
      <c r="L167" s="369">
        <v>7.64</v>
      </c>
      <c r="M167" s="778">
        <v>31.5</v>
      </c>
      <c r="N167" s="635">
        <v>68.099999999999994</v>
      </c>
      <c r="O167" s="518">
        <v>86.4</v>
      </c>
      <c r="P167" s="503">
        <v>31</v>
      </c>
      <c r="Q167" s="507">
        <v>182</v>
      </c>
      <c r="R167" s="779">
        <v>0.08</v>
      </c>
      <c r="S167" s="780">
        <v>227</v>
      </c>
      <c r="T167" s="781">
        <v>297</v>
      </c>
      <c r="U167" s="80"/>
      <c r="V167" s="3"/>
      <c r="W167" s="287"/>
      <c r="X167" s="288"/>
      <c r="Y167" s="287"/>
    </row>
    <row r="168" spans="1:25" x14ac:dyDescent="0.2">
      <c r="A168" s="1103"/>
      <c r="B168" s="330">
        <f>南八幡!B168</f>
        <v>45896</v>
      </c>
      <c r="C168" s="434" t="str">
        <f t="shared" si="19"/>
        <v>(水)</v>
      </c>
      <c r="D168" s="560" t="s">
        <v>419</v>
      </c>
      <c r="E168" s="503"/>
      <c r="F168" s="504">
        <v>32.299999999999997</v>
      </c>
      <c r="G168" s="11">
        <v>29.8</v>
      </c>
      <c r="H168" s="221">
        <v>29.2</v>
      </c>
      <c r="I168" s="12">
        <v>1.3</v>
      </c>
      <c r="J168" s="219">
        <v>1.2</v>
      </c>
      <c r="K168" s="11">
        <v>7.67</v>
      </c>
      <c r="L168" s="369">
        <v>7.67</v>
      </c>
      <c r="M168" s="778">
        <v>31.8</v>
      </c>
      <c r="N168" s="635">
        <v>70.900000000000006</v>
      </c>
      <c r="O168" s="518">
        <v>90.2</v>
      </c>
      <c r="P168" s="503">
        <v>30.2</v>
      </c>
      <c r="Q168" s="507">
        <v>204</v>
      </c>
      <c r="R168" s="779">
        <v>0.12</v>
      </c>
      <c r="S168" s="780"/>
      <c r="T168" s="781"/>
      <c r="U168" s="80"/>
      <c r="V168" s="3"/>
      <c r="W168" s="287"/>
      <c r="X168" s="288"/>
      <c r="Y168" s="287"/>
    </row>
    <row r="169" spans="1:25" x14ac:dyDescent="0.2">
      <c r="A169" s="1103"/>
      <c r="B169" s="330">
        <f>南八幡!B169</f>
        <v>45897</v>
      </c>
      <c r="C169" s="434" t="str">
        <f t="shared" si="19"/>
        <v>(木)</v>
      </c>
      <c r="D169" s="560" t="s">
        <v>420</v>
      </c>
      <c r="E169" s="503"/>
      <c r="F169" s="504">
        <v>28.8</v>
      </c>
      <c r="G169" s="11">
        <v>30.7</v>
      </c>
      <c r="H169" s="221">
        <v>29.2</v>
      </c>
      <c r="I169" s="12">
        <v>1.4</v>
      </c>
      <c r="J169" s="219">
        <v>1.4</v>
      </c>
      <c r="K169" s="11">
        <v>7.67</v>
      </c>
      <c r="L169" s="369">
        <v>7.66</v>
      </c>
      <c r="M169" s="778">
        <v>32</v>
      </c>
      <c r="N169" s="635">
        <v>69.900000000000006</v>
      </c>
      <c r="O169" s="518">
        <v>89</v>
      </c>
      <c r="P169" s="503">
        <v>31.2</v>
      </c>
      <c r="Q169" s="507">
        <v>188</v>
      </c>
      <c r="R169" s="779">
        <v>0.08</v>
      </c>
      <c r="S169" s="780"/>
      <c r="T169" s="781"/>
      <c r="U169" s="80"/>
      <c r="V169" s="289"/>
      <c r="W169" s="290"/>
      <c r="X169" s="291"/>
      <c r="Y169" s="290"/>
    </row>
    <row r="170" spans="1:25" x14ac:dyDescent="0.2">
      <c r="A170" s="1103"/>
      <c r="B170" s="330">
        <f>南八幡!B170</f>
        <v>45898</v>
      </c>
      <c r="C170" s="434" t="str">
        <f t="shared" si="19"/>
        <v>(金)</v>
      </c>
      <c r="D170" s="560" t="s">
        <v>419</v>
      </c>
      <c r="E170" s="503"/>
      <c r="F170" s="504">
        <v>29.8</v>
      </c>
      <c r="G170" s="11">
        <v>30.7</v>
      </c>
      <c r="H170" s="221">
        <v>29.5</v>
      </c>
      <c r="I170" s="12">
        <v>1.4</v>
      </c>
      <c r="J170" s="219">
        <v>1.3</v>
      </c>
      <c r="K170" s="11">
        <v>7.68</v>
      </c>
      <c r="L170" s="369">
        <v>7.68</v>
      </c>
      <c r="M170" s="778">
        <v>32.1</v>
      </c>
      <c r="N170" s="635">
        <v>70.599999999999994</v>
      </c>
      <c r="O170" s="518">
        <v>88.4</v>
      </c>
      <c r="P170" s="503">
        <v>29.2</v>
      </c>
      <c r="Q170" s="507">
        <v>178</v>
      </c>
      <c r="R170" s="779">
        <v>0.09</v>
      </c>
      <c r="S170" s="780"/>
      <c r="T170" s="781"/>
      <c r="U170" s="80"/>
      <c r="V170" s="9" t="s">
        <v>23</v>
      </c>
      <c r="W170" s="1" t="s">
        <v>24</v>
      </c>
      <c r="X170" s="1" t="s">
        <v>24</v>
      </c>
      <c r="Y170" s="335" t="s">
        <v>24</v>
      </c>
    </row>
    <row r="171" spans="1:25" ht="13.5" customHeight="1" x14ac:dyDescent="0.2">
      <c r="A171" s="1103"/>
      <c r="B171" s="330">
        <f>南八幡!B171</f>
        <v>45899</v>
      </c>
      <c r="C171" s="434" t="str">
        <f t="shared" si="19"/>
        <v>(土)</v>
      </c>
      <c r="D171" s="560" t="s">
        <v>419</v>
      </c>
      <c r="E171" s="503"/>
      <c r="F171" s="504">
        <v>30.6</v>
      </c>
      <c r="G171" s="11">
        <v>30.6</v>
      </c>
      <c r="H171" s="221">
        <v>29.2</v>
      </c>
      <c r="I171" s="12">
        <v>1.6</v>
      </c>
      <c r="J171" s="219">
        <v>1.4</v>
      </c>
      <c r="K171" s="11">
        <v>7.67</v>
      </c>
      <c r="L171" s="369">
        <v>7.66</v>
      </c>
      <c r="M171" s="778">
        <v>32.6</v>
      </c>
      <c r="N171" s="635"/>
      <c r="O171" s="518"/>
      <c r="P171" s="503"/>
      <c r="Q171" s="507"/>
      <c r="R171" s="779"/>
      <c r="S171" s="780"/>
      <c r="T171" s="781"/>
      <c r="U171" s="80"/>
      <c r="V171" s="1121" t="s">
        <v>451</v>
      </c>
      <c r="W171" s="1122"/>
      <c r="X171" s="1122"/>
      <c r="Y171" s="1123"/>
    </row>
    <row r="172" spans="1:25" x14ac:dyDescent="0.2">
      <c r="A172" s="1103"/>
      <c r="B172" s="330">
        <f>南八幡!B172</f>
        <v>45900</v>
      </c>
      <c r="C172" s="434" t="str">
        <f t="shared" si="19"/>
        <v>(日)</v>
      </c>
      <c r="D172" s="573" t="s">
        <v>419</v>
      </c>
      <c r="E172" s="526"/>
      <c r="F172" s="564">
        <v>30.4</v>
      </c>
      <c r="G172" s="368">
        <v>30.3</v>
      </c>
      <c r="H172" s="298">
        <v>29.2</v>
      </c>
      <c r="I172" s="566">
        <v>1.8</v>
      </c>
      <c r="J172" s="565">
        <v>1.6</v>
      </c>
      <c r="K172" s="368">
        <v>7.66</v>
      </c>
      <c r="L172" s="371">
        <v>7.65</v>
      </c>
      <c r="M172" s="818">
        <v>32.700000000000003</v>
      </c>
      <c r="N172" s="689"/>
      <c r="O172" s="765"/>
      <c r="P172" s="526"/>
      <c r="Q172" s="569"/>
      <c r="R172" s="819"/>
      <c r="S172" s="813"/>
      <c r="T172" s="814"/>
      <c r="U172" s="80"/>
      <c r="V172" s="1124"/>
      <c r="W172" s="1122"/>
      <c r="X172" s="1122"/>
      <c r="Y172" s="1123"/>
    </row>
    <row r="173" spans="1:25" s="1" customFormat="1" ht="13.5" customHeight="1" x14ac:dyDescent="0.2">
      <c r="A173" s="1103"/>
      <c r="B173" s="1051" t="s">
        <v>238</v>
      </c>
      <c r="C173" s="1051"/>
      <c r="D173" s="508"/>
      <c r="E173" s="493">
        <f>MAX(E142:E172)</f>
        <v>0</v>
      </c>
      <c r="F173" s="509">
        <f t="shared" ref="F173:S173" si="20">IF(COUNT(F142:F172)=0,"",MAX(F142:F172))</f>
        <v>32.5</v>
      </c>
      <c r="G173" s="10">
        <f t="shared" si="20"/>
        <v>30.7</v>
      </c>
      <c r="H173" s="218">
        <f t="shared" si="20"/>
        <v>29.5</v>
      </c>
      <c r="I173" s="495">
        <f t="shared" si="20"/>
        <v>2.7</v>
      </c>
      <c r="J173" s="496">
        <f t="shared" si="20"/>
        <v>2.2999999999999998</v>
      </c>
      <c r="K173" s="10">
        <f t="shared" si="20"/>
        <v>7.77</v>
      </c>
      <c r="L173" s="644">
        <f t="shared" si="20"/>
        <v>7.85</v>
      </c>
      <c r="M173" s="774">
        <f t="shared" si="20"/>
        <v>32.700000000000003</v>
      </c>
      <c r="N173" s="627">
        <f t="shared" si="20"/>
        <v>70.900000000000006</v>
      </c>
      <c r="O173" s="511">
        <f t="shared" si="20"/>
        <v>90.2</v>
      </c>
      <c r="P173" s="493">
        <f t="shared" si="20"/>
        <v>31.8</v>
      </c>
      <c r="Q173" s="513">
        <f t="shared" si="20"/>
        <v>206</v>
      </c>
      <c r="R173" s="787">
        <f t="shared" si="20"/>
        <v>0.21</v>
      </c>
      <c r="S173" s="807">
        <f t="shared" si="20"/>
        <v>227</v>
      </c>
      <c r="T173" s="808">
        <f t="shared" ref="T173" si="21">IF(COUNT(T142:T172)=0,"",MAX(T142:T172))</f>
        <v>297</v>
      </c>
      <c r="U173" s="80"/>
      <c r="V173" s="1124"/>
      <c r="W173" s="1122"/>
      <c r="X173" s="1122"/>
      <c r="Y173" s="1123"/>
    </row>
    <row r="174" spans="1:25" s="1" customFormat="1" ht="13.5" customHeight="1" x14ac:dyDescent="0.2">
      <c r="A174" s="1103"/>
      <c r="B174" s="1052" t="s">
        <v>239</v>
      </c>
      <c r="C174" s="1052"/>
      <c r="D174" s="229"/>
      <c r="E174" s="230"/>
      <c r="F174" s="516">
        <f t="shared" ref="F174:R174" si="22">IF(COUNT(F142:F172)=0,"",MIN(F142:F172))</f>
        <v>23.7</v>
      </c>
      <c r="G174" s="11">
        <f t="shared" si="22"/>
        <v>28.6</v>
      </c>
      <c r="H174" s="219">
        <f t="shared" si="22"/>
        <v>27.2</v>
      </c>
      <c r="I174" s="12">
        <f t="shared" si="22"/>
        <v>0.9</v>
      </c>
      <c r="J174" s="221">
        <f t="shared" si="22"/>
        <v>0.7</v>
      </c>
      <c r="K174" s="11">
        <f t="shared" si="22"/>
        <v>7.49</v>
      </c>
      <c r="L174" s="369">
        <f t="shared" si="22"/>
        <v>7.48</v>
      </c>
      <c r="M174" s="778">
        <f t="shared" si="22"/>
        <v>27.9</v>
      </c>
      <c r="N174" s="635">
        <f t="shared" si="22"/>
        <v>59</v>
      </c>
      <c r="O174" s="518">
        <f t="shared" si="22"/>
        <v>77.400000000000006</v>
      </c>
      <c r="P174" s="888">
        <f t="shared" si="22"/>
        <v>27</v>
      </c>
      <c r="Q174" s="520">
        <f t="shared" si="22"/>
        <v>175</v>
      </c>
      <c r="R174" s="792">
        <f t="shared" si="22"/>
        <v>0.06</v>
      </c>
      <c r="S174" s="809"/>
      <c r="T174" s="810"/>
      <c r="U174" s="80"/>
      <c r="V174" s="1124"/>
      <c r="W174" s="1122"/>
      <c r="X174" s="1122"/>
      <c r="Y174" s="1123"/>
    </row>
    <row r="175" spans="1:25" s="1" customFormat="1" ht="13.5" customHeight="1" x14ac:dyDescent="0.2">
      <c r="A175" s="1103"/>
      <c r="B175" s="1052" t="s">
        <v>240</v>
      </c>
      <c r="C175" s="1052"/>
      <c r="D175" s="229"/>
      <c r="E175" s="231"/>
      <c r="F175" s="523">
        <f t="shared" ref="F175:R175" si="23">IF(COUNT(F142:F172)=0,"",AVERAGE(F142:F172))</f>
        <v>30.054838709677412</v>
      </c>
      <c r="G175" s="307">
        <f t="shared" si="23"/>
        <v>29.690322580645166</v>
      </c>
      <c r="H175" s="539">
        <f t="shared" si="23"/>
        <v>28.393548387096789</v>
      </c>
      <c r="I175" s="540">
        <f t="shared" si="23"/>
        <v>1.8064516129032255</v>
      </c>
      <c r="J175" s="541">
        <f t="shared" si="23"/>
        <v>1.4322580645161291</v>
      </c>
      <c r="K175" s="307">
        <f t="shared" si="23"/>
        <v>7.6129032258064511</v>
      </c>
      <c r="L175" s="675">
        <f t="shared" si="23"/>
        <v>7.6190322580645162</v>
      </c>
      <c r="M175" s="782">
        <f t="shared" si="23"/>
        <v>30.322580645161292</v>
      </c>
      <c r="N175" s="677">
        <f t="shared" si="23"/>
        <v>64.67</v>
      </c>
      <c r="O175" s="763">
        <f t="shared" si="23"/>
        <v>84.29000000000002</v>
      </c>
      <c r="P175" s="888">
        <f t="shared" si="23"/>
        <v>29.545000000000005</v>
      </c>
      <c r="Q175" s="550">
        <f t="shared" si="23"/>
        <v>188.85</v>
      </c>
      <c r="R175" s="815">
        <f t="shared" si="23"/>
        <v>0.11500000000000003</v>
      </c>
      <c r="S175" s="822"/>
      <c r="T175" s="823"/>
      <c r="U175" s="80"/>
      <c r="V175" s="1124"/>
      <c r="W175" s="1122"/>
      <c r="X175" s="1122"/>
      <c r="Y175" s="1123"/>
    </row>
    <row r="176" spans="1:25" s="1" customFormat="1" ht="13.5" customHeight="1" x14ac:dyDescent="0.2">
      <c r="A176" s="1103"/>
      <c r="B176" s="1053" t="s">
        <v>241</v>
      </c>
      <c r="C176" s="1053"/>
      <c r="D176" s="525"/>
      <c r="E176" s="526">
        <f>SUM(E142:E172)</f>
        <v>0</v>
      </c>
      <c r="F176" s="232"/>
      <c r="G176" s="232"/>
      <c r="H176" s="390"/>
      <c r="I176" s="232"/>
      <c r="J176" s="390"/>
      <c r="K176" s="528"/>
      <c r="L176" s="529"/>
      <c r="M176" s="811"/>
      <c r="N176" s="662"/>
      <c r="O176" s="533"/>
      <c r="P176" s="889"/>
      <c r="Q176" s="234"/>
      <c r="R176" s="812"/>
      <c r="S176" s="816">
        <f>SUM(S142:S172)</f>
        <v>227</v>
      </c>
      <c r="T176" s="817">
        <f>SUM(T142:T172)</f>
        <v>297</v>
      </c>
      <c r="U176" s="80"/>
      <c r="V176" s="1125"/>
      <c r="W176" s="1126"/>
      <c r="X176" s="1126"/>
      <c r="Y176" s="1127"/>
    </row>
    <row r="177" spans="1:25" ht="13.5" customHeight="1" x14ac:dyDescent="0.2">
      <c r="A177" s="1107" t="s">
        <v>215</v>
      </c>
      <c r="B177" s="329">
        <f>南八幡!B177</f>
        <v>45901</v>
      </c>
      <c r="C177" s="433" t="str">
        <f>IF(B177="","",IF(WEEKDAY(B177)=1,"(日)",IF(WEEKDAY(B177)=2,"(月)",IF(WEEKDAY(B177)=3,"(火)",IF(WEEKDAY(B177)=4,"(水)",IF(WEEKDAY(B177)=5,"(木)",IF(WEEKDAY(B177)=6,"(金)","(土)")))))))</f>
        <v>(月)</v>
      </c>
      <c r="D177" s="558" t="s">
        <v>419</v>
      </c>
      <c r="E177" s="493"/>
      <c r="F177" s="494">
        <v>30.7</v>
      </c>
      <c r="G177" s="10">
        <v>30.6</v>
      </c>
      <c r="H177" s="496">
        <v>29.5</v>
      </c>
      <c r="I177" s="495">
        <v>1.9</v>
      </c>
      <c r="J177" s="218">
        <v>1.7</v>
      </c>
      <c r="K177" s="10">
        <v>7.65</v>
      </c>
      <c r="L177" s="644">
        <v>7.67</v>
      </c>
      <c r="M177" s="774">
        <v>33</v>
      </c>
      <c r="N177" s="627">
        <v>70.599999999999994</v>
      </c>
      <c r="O177" s="511">
        <v>86.6</v>
      </c>
      <c r="P177" s="493">
        <v>34.700000000000003</v>
      </c>
      <c r="Q177" s="501">
        <v>197</v>
      </c>
      <c r="R177" s="775">
        <v>0.12</v>
      </c>
      <c r="S177" s="776"/>
      <c r="T177" s="777"/>
      <c r="U177" s="80"/>
      <c r="V177" s="340" t="s">
        <v>284</v>
      </c>
      <c r="W177" s="356"/>
      <c r="X177" s="342">
        <v>45904</v>
      </c>
      <c r="Y177" s="351"/>
    </row>
    <row r="178" spans="1:25" x14ac:dyDescent="0.2">
      <c r="A178" s="1108"/>
      <c r="B178" s="330">
        <f>南八幡!B178</f>
        <v>45902</v>
      </c>
      <c r="C178" s="434" t="str">
        <f t="shared" ref="C178:C206" si="24">IF(B178="","",IF(WEEKDAY(B178)=1,"(日)",IF(WEEKDAY(B178)=2,"(月)",IF(WEEKDAY(B178)=3,"(火)",IF(WEEKDAY(B178)=4,"(水)",IF(WEEKDAY(B178)=5,"(木)",IF(WEEKDAY(B178)=6,"(金)","(土)")))))))</f>
        <v>(火)</v>
      </c>
      <c r="D178" s="560" t="s">
        <v>419</v>
      </c>
      <c r="E178" s="503"/>
      <c r="F178" s="504">
        <v>31.3</v>
      </c>
      <c r="G178" s="11">
        <v>31.6</v>
      </c>
      <c r="H178" s="221">
        <v>29.2</v>
      </c>
      <c r="I178" s="12">
        <v>1.8</v>
      </c>
      <c r="J178" s="219">
        <v>1.5</v>
      </c>
      <c r="K178" s="11">
        <v>7.68</v>
      </c>
      <c r="L178" s="369">
        <v>7.65</v>
      </c>
      <c r="M178" s="778">
        <v>32.9</v>
      </c>
      <c r="N178" s="635">
        <v>70</v>
      </c>
      <c r="O178" s="518">
        <v>88</v>
      </c>
      <c r="P178" s="503">
        <v>32.1</v>
      </c>
      <c r="Q178" s="507">
        <v>212</v>
      </c>
      <c r="R178" s="779">
        <v>0.12</v>
      </c>
      <c r="S178" s="780"/>
      <c r="T178" s="781"/>
      <c r="U178" s="80"/>
      <c r="V178" s="345" t="s">
        <v>2</v>
      </c>
      <c r="W178" s="346" t="s">
        <v>303</v>
      </c>
      <c r="X178" s="357">
        <v>29.2</v>
      </c>
      <c r="Y178" s="350"/>
    </row>
    <row r="179" spans="1:25" x14ac:dyDescent="0.2">
      <c r="A179" s="1108"/>
      <c r="B179" s="330">
        <f>南八幡!B179</f>
        <v>45903</v>
      </c>
      <c r="C179" s="434" t="str">
        <f t="shared" si="24"/>
        <v>(水)</v>
      </c>
      <c r="D179" s="560" t="s">
        <v>405</v>
      </c>
      <c r="E179" s="503"/>
      <c r="F179" s="504">
        <v>31.3</v>
      </c>
      <c r="G179" s="11">
        <v>31.1</v>
      </c>
      <c r="H179" s="221">
        <v>29.2</v>
      </c>
      <c r="I179" s="12">
        <v>1.7</v>
      </c>
      <c r="J179" s="219">
        <v>1.4</v>
      </c>
      <c r="K179" s="11">
        <v>7.65</v>
      </c>
      <c r="L179" s="369">
        <v>7.68</v>
      </c>
      <c r="M179" s="778">
        <v>32.200000000000003</v>
      </c>
      <c r="N179" s="635">
        <v>69.7</v>
      </c>
      <c r="O179" s="518">
        <v>86.4</v>
      </c>
      <c r="P179" s="503">
        <v>32.700000000000003</v>
      </c>
      <c r="Q179" s="507">
        <v>197</v>
      </c>
      <c r="R179" s="779">
        <v>0.11</v>
      </c>
      <c r="S179" s="780"/>
      <c r="T179" s="781"/>
      <c r="U179" s="80"/>
      <c r="V179" s="4" t="s">
        <v>19</v>
      </c>
      <c r="W179" s="5" t="s">
        <v>20</v>
      </c>
      <c r="X179" s="352" t="s">
        <v>21</v>
      </c>
      <c r="Y179" s="5" t="s">
        <v>22</v>
      </c>
    </row>
    <row r="180" spans="1:25" x14ac:dyDescent="0.2">
      <c r="A180" s="1108"/>
      <c r="B180" s="330">
        <f>南八幡!B180</f>
        <v>45904</v>
      </c>
      <c r="C180" s="434" t="str">
        <f t="shared" si="24"/>
        <v>(木)</v>
      </c>
      <c r="D180" s="560" t="s">
        <v>406</v>
      </c>
      <c r="E180" s="503"/>
      <c r="F180" s="504">
        <v>29.2</v>
      </c>
      <c r="G180" s="11">
        <v>29.3</v>
      </c>
      <c r="H180" s="221">
        <v>28.8</v>
      </c>
      <c r="I180" s="12">
        <v>1.6</v>
      </c>
      <c r="J180" s="219">
        <v>1.3</v>
      </c>
      <c r="K180" s="11">
        <v>7.71</v>
      </c>
      <c r="L180" s="369">
        <v>7.7</v>
      </c>
      <c r="M180" s="778">
        <v>32.799999999999997</v>
      </c>
      <c r="N180" s="635">
        <v>68.900000000000006</v>
      </c>
      <c r="O180" s="518">
        <v>86.2</v>
      </c>
      <c r="P180" s="503">
        <v>32.4</v>
      </c>
      <c r="Q180" s="507">
        <v>210</v>
      </c>
      <c r="R180" s="779">
        <v>0.12</v>
      </c>
      <c r="S180" s="780"/>
      <c r="T180" s="781"/>
      <c r="U180" s="80"/>
      <c r="V180" s="2" t="s">
        <v>182</v>
      </c>
      <c r="W180" s="398" t="s">
        <v>11</v>
      </c>
      <c r="X180" s="10">
        <v>29.3</v>
      </c>
      <c r="Y180" s="218">
        <v>28.8</v>
      </c>
    </row>
    <row r="181" spans="1:25" x14ac:dyDescent="0.2">
      <c r="A181" s="1108"/>
      <c r="B181" s="330">
        <f>南八幡!B181</f>
        <v>45905</v>
      </c>
      <c r="C181" s="434" t="str">
        <f t="shared" si="24"/>
        <v>(金)</v>
      </c>
      <c r="D181" s="560" t="s">
        <v>418</v>
      </c>
      <c r="E181" s="503"/>
      <c r="F181" s="504">
        <v>24.6</v>
      </c>
      <c r="G181" s="11">
        <v>30.9</v>
      </c>
      <c r="H181" s="221">
        <v>28.6</v>
      </c>
      <c r="I181" s="12">
        <v>1.9</v>
      </c>
      <c r="J181" s="219">
        <v>1.5</v>
      </c>
      <c r="K181" s="11">
        <v>7.67</v>
      </c>
      <c r="L181" s="369">
        <v>7.6</v>
      </c>
      <c r="M181" s="778">
        <v>32.4</v>
      </c>
      <c r="N181" s="635">
        <v>70</v>
      </c>
      <c r="O181" s="518">
        <v>88.4</v>
      </c>
      <c r="P181" s="503">
        <v>29.9</v>
      </c>
      <c r="Q181" s="507">
        <v>181</v>
      </c>
      <c r="R181" s="779">
        <v>0.11</v>
      </c>
      <c r="S181" s="780"/>
      <c r="T181" s="781"/>
      <c r="U181" s="80"/>
      <c r="V181" s="3" t="s">
        <v>183</v>
      </c>
      <c r="W181" s="921" t="s">
        <v>184</v>
      </c>
      <c r="X181" s="11">
        <v>1.6</v>
      </c>
      <c r="Y181" s="219">
        <v>1.3</v>
      </c>
    </row>
    <row r="182" spans="1:25" x14ac:dyDescent="0.2">
      <c r="A182" s="1108"/>
      <c r="B182" s="330">
        <f>南八幡!B182</f>
        <v>45906</v>
      </c>
      <c r="C182" s="434" t="str">
        <f t="shared" si="24"/>
        <v>(土)</v>
      </c>
      <c r="D182" s="560" t="s">
        <v>419</v>
      </c>
      <c r="E182" s="503"/>
      <c r="F182" s="504">
        <v>28.3</v>
      </c>
      <c r="G182" s="11">
        <v>31.1</v>
      </c>
      <c r="H182" s="221">
        <v>28.9</v>
      </c>
      <c r="I182" s="12">
        <v>1.8</v>
      </c>
      <c r="J182" s="219">
        <v>1.5</v>
      </c>
      <c r="K182" s="11">
        <v>7.64</v>
      </c>
      <c r="L182" s="369">
        <v>7.65</v>
      </c>
      <c r="M182" s="778">
        <v>32.1</v>
      </c>
      <c r="N182" s="635"/>
      <c r="O182" s="518"/>
      <c r="P182" s="503"/>
      <c r="Q182" s="507"/>
      <c r="R182" s="779"/>
      <c r="S182" s="780"/>
      <c r="T182" s="781"/>
      <c r="U182" s="80"/>
      <c r="V182" s="3" t="s">
        <v>12</v>
      </c>
      <c r="W182" s="921"/>
      <c r="X182" s="11">
        <v>7.71</v>
      </c>
      <c r="Y182" s="219">
        <v>7.7</v>
      </c>
    </row>
    <row r="183" spans="1:25" x14ac:dyDescent="0.2">
      <c r="A183" s="1108"/>
      <c r="B183" s="330">
        <f>南八幡!B183</f>
        <v>45907</v>
      </c>
      <c r="C183" s="434" t="str">
        <f t="shared" si="24"/>
        <v>(日)</v>
      </c>
      <c r="D183" s="560" t="s">
        <v>419</v>
      </c>
      <c r="E183" s="503"/>
      <c r="F183" s="504">
        <v>28.8</v>
      </c>
      <c r="G183" s="11">
        <v>30.8</v>
      </c>
      <c r="H183" s="221">
        <v>28.6</v>
      </c>
      <c r="I183" s="12">
        <v>2.4</v>
      </c>
      <c r="J183" s="219">
        <v>1.9</v>
      </c>
      <c r="K183" s="11">
        <v>7.64</v>
      </c>
      <c r="L183" s="369">
        <v>7.65</v>
      </c>
      <c r="M183" s="778">
        <v>32</v>
      </c>
      <c r="N183" s="635"/>
      <c r="O183" s="518"/>
      <c r="P183" s="503"/>
      <c r="Q183" s="507"/>
      <c r="R183" s="779"/>
      <c r="S183" s="780"/>
      <c r="T183" s="781"/>
      <c r="U183" s="80"/>
      <c r="V183" s="3" t="s">
        <v>185</v>
      </c>
      <c r="W183" s="921" t="s">
        <v>13</v>
      </c>
      <c r="X183" s="11"/>
      <c r="Y183" s="219">
        <v>32.799999999999997</v>
      </c>
    </row>
    <row r="184" spans="1:25" x14ac:dyDescent="0.2">
      <c r="A184" s="1108"/>
      <c r="B184" s="330">
        <f>南八幡!B184</f>
        <v>45908</v>
      </c>
      <c r="C184" s="434" t="str">
        <f t="shared" si="24"/>
        <v>(月)</v>
      </c>
      <c r="D184" s="560" t="s">
        <v>419</v>
      </c>
      <c r="E184" s="503"/>
      <c r="F184" s="504">
        <v>30.5</v>
      </c>
      <c r="G184" s="11">
        <v>30.1</v>
      </c>
      <c r="H184" s="221">
        <v>28.5</v>
      </c>
      <c r="I184" s="12">
        <v>3.2</v>
      </c>
      <c r="J184" s="219">
        <v>2.5</v>
      </c>
      <c r="K184" s="11">
        <v>7.5</v>
      </c>
      <c r="L184" s="369">
        <v>7.52</v>
      </c>
      <c r="M184" s="778">
        <v>31.9</v>
      </c>
      <c r="N184" s="635">
        <v>37.1</v>
      </c>
      <c r="O184" s="518">
        <v>53</v>
      </c>
      <c r="P184" s="503">
        <v>19.399999999999999</v>
      </c>
      <c r="Q184" s="507">
        <v>159</v>
      </c>
      <c r="R184" s="779">
        <v>0.15</v>
      </c>
      <c r="S184" s="780"/>
      <c r="T184" s="781"/>
      <c r="U184" s="80"/>
      <c r="V184" s="3" t="s">
        <v>186</v>
      </c>
      <c r="W184" s="921" t="s">
        <v>311</v>
      </c>
      <c r="X184" s="112"/>
      <c r="Y184" s="220">
        <v>68.900000000000006</v>
      </c>
    </row>
    <row r="185" spans="1:25" x14ac:dyDescent="0.2">
      <c r="A185" s="1108"/>
      <c r="B185" s="330">
        <f>南八幡!B185</f>
        <v>45909</v>
      </c>
      <c r="C185" s="434" t="str">
        <f t="shared" si="24"/>
        <v>(火)</v>
      </c>
      <c r="D185" s="560" t="s">
        <v>419</v>
      </c>
      <c r="E185" s="503"/>
      <c r="F185" s="504">
        <v>29.9</v>
      </c>
      <c r="G185" s="11">
        <v>30.1</v>
      </c>
      <c r="H185" s="221">
        <v>28.3</v>
      </c>
      <c r="I185" s="12">
        <v>3.6</v>
      </c>
      <c r="J185" s="219">
        <v>2.9</v>
      </c>
      <c r="K185" s="11">
        <v>7.49</v>
      </c>
      <c r="L185" s="369">
        <v>7.51</v>
      </c>
      <c r="M185" s="778">
        <v>31.3</v>
      </c>
      <c r="N185" s="635">
        <v>66.099999999999994</v>
      </c>
      <c r="O185" s="518">
        <v>88</v>
      </c>
      <c r="P185" s="503">
        <v>29.5</v>
      </c>
      <c r="Q185" s="507">
        <v>236</v>
      </c>
      <c r="R185" s="779">
        <v>0.22</v>
      </c>
      <c r="S185" s="780"/>
      <c r="T185" s="781"/>
      <c r="U185" s="80"/>
      <c r="V185" s="3" t="s">
        <v>187</v>
      </c>
      <c r="W185" s="921" t="s">
        <v>311</v>
      </c>
      <c r="X185" s="112"/>
      <c r="Y185" s="220">
        <v>86.2</v>
      </c>
    </row>
    <row r="186" spans="1:25" x14ac:dyDescent="0.2">
      <c r="A186" s="1108"/>
      <c r="B186" s="330">
        <f>南八幡!B186</f>
        <v>45910</v>
      </c>
      <c r="C186" s="434" t="str">
        <f t="shared" si="24"/>
        <v>(水)</v>
      </c>
      <c r="D186" s="560" t="s">
        <v>419</v>
      </c>
      <c r="E186" s="503"/>
      <c r="F186" s="504">
        <v>30.8</v>
      </c>
      <c r="G186" s="11">
        <v>30.4</v>
      </c>
      <c r="H186" s="221">
        <v>28.5</v>
      </c>
      <c r="I186" s="12">
        <v>3.6</v>
      </c>
      <c r="J186" s="219">
        <v>3</v>
      </c>
      <c r="K186" s="11">
        <v>7.51</v>
      </c>
      <c r="L186" s="369">
        <v>7.56</v>
      </c>
      <c r="M186" s="778">
        <v>31.7</v>
      </c>
      <c r="N186" s="635">
        <v>66.8</v>
      </c>
      <c r="O186" s="518">
        <v>87.2</v>
      </c>
      <c r="P186" s="503">
        <v>30.5</v>
      </c>
      <c r="Q186" s="507">
        <v>230</v>
      </c>
      <c r="R186" s="779">
        <v>0.22</v>
      </c>
      <c r="S186" s="780"/>
      <c r="T186" s="781"/>
      <c r="U186" s="80"/>
      <c r="V186" s="3" t="s">
        <v>188</v>
      </c>
      <c r="W186" s="921" t="s">
        <v>311</v>
      </c>
      <c r="X186" s="112"/>
      <c r="Y186" s="220">
        <v>53.2</v>
      </c>
    </row>
    <row r="187" spans="1:25" x14ac:dyDescent="0.2">
      <c r="A187" s="1108"/>
      <c r="B187" s="330">
        <f>南八幡!B187</f>
        <v>45911</v>
      </c>
      <c r="C187" s="434" t="str">
        <f t="shared" si="24"/>
        <v>(木)</v>
      </c>
      <c r="D187" s="560" t="s">
        <v>419</v>
      </c>
      <c r="E187" s="503"/>
      <c r="F187" s="504">
        <v>29.9</v>
      </c>
      <c r="G187" s="11">
        <v>30.7</v>
      </c>
      <c r="H187" s="221">
        <v>28.6</v>
      </c>
      <c r="I187" s="12">
        <v>3.5</v>
      </c>
      <c r="J187" s="219">
        <v>2.9</v>
      </c>
      <c r="K187" s="11">
        <v>7.54</v>
      </c>
      <c r="L187" s="369">
        <v>7.59</v>
      </c>
      <c r="M187" s="778">
        <v>31.3</v>
      </c>
      <c r="N187" s="635">
        <v>67.099999999999994</v>
      </c>
      <c r="O187" s="518">
        <v>88.2</v>
      </c>
      <c r="P187" s="503">
        <v>28.9</v>
      </c>
      <c r="Q187" s="507">
        <v>249</v>
      </c>
      <c r="R187" s="779">
        <v>0.19</v>
      </c>
      <c r="S187" s="780"/>
      <c r="T187" s="781"/>
      <c r="U187" s="80"/>
      <c r="V187" s="3" t="s">
        <v>189</v>
      </c>
      <c r="W187" s="921" t="s">
        <v>311</v>
      </c>
      <c r="X187" s="112"/>
      <c r="Y187" s="220">
        <v>33</v>
      </c>
    </row>
    <row r="188" spans="1:25" x14ac:dyDescent="0.2">
      <c r="A188" s="1108"/>
      <c r="B188" s="330">
        <f>南八幡!B188</f>
        <v>45912</v>
      </c>
      <c r="C188" s="434" t="str">
        <f t="shared" si="24"/>
        <v>(金)</v>
      </c>
      <c r="D188" s="560" t="s">
        <v>419</v>
      </c>
      <c r="E188" s="503"/>
      <c r="F188" s="504">
        <v>25.8</v>
      </c>
      <c r="G188" s="11">
        <v>30.6</v>
      </c>
      <c r="H188" s="221">
        <v>28.4</v>
      </c>
      <c r="I188" s="12">
        <v>3.3</v>
      </c>
      <c r="J188" s="219">
        <v>3</v>
      </c>
      <c r="K188" s="11">
        <v>7.59</v>
      </c>
      <c r="L188" s="369">
        <v>7.59</v>
      </c>
      <c r="M188" s="778">
        <v>31.4</v>
      </c>
      <c r="N188" s="635">
        <v>67.2</v>
      </c>
      <c r="O188" s="518">
        <v>87.4</v>
      </c>
      <c r="P188" s="503">
        <v>29.8</v>
      </c>
      <c r="Q188" s="507">
        <v>227</v>
      </c>
      <c r="R188" s="779">
        <v>0.18</v>
      </c>
      <c r="S188" s="780"/>
      <c r="T188" s="781"/>
      <c r="U188" s="80"/>
      <c r="V188" s="3" t="s">
        <v>190</v>
      </c>
      <c r="W188" s="921" t="s">
        <v>311</v>
      </c>
      <c r="X188" s="12"/>
      <c r="Y188" s="221">
        <v>32.4</v>
      </c>
    </row>
    <row r="189" spans="1:25" x14ac:dyDescent="0.2">
      <c r="A189" s="1108"/>
      <c r="B189" s="330">
        <f>南八幡!B189</f>
        <v>45913</v>
      </c>
      <c r="C189" s="434" t="str">
        <f t="shared" si="24"/>
        <v>(土)</v>
      </c>
      <c r="D189" s="560" t="s">
        <v>420</v>
      </c>
      <c r="E189" s="503"/>
      <c r="F189" s="504">
        <v>27.1</v>
      </c>
      <c r="G189" s="11">
        <v>30.1</v>
      </c>
      <c r="H189" s="221">
        <v>28.3</v>
      </c>
      <c r="I189" s="12">
        <v>3.5</v>
      </c>
      <c r="J189" s="219">
        <v>2.5</v>
      </c>
      <c r="K189" s="11">
        <v>7.55</v>
      </c>
      <c r="L189" s="369">
        <v>7.58</v>
      </c>
      <c r="M189" s="778">
        <v>31.1</v>
      </c>
      <c r="N189" s="635"/>
      <c r="O189" s="518"/>
      <c r="P189" s="503"/>
      <c r="Q189" s="507"/>
      <c r="R189" s="779"/>
      <c r="S189" s="780"/>
      <c r="T189" s="781"/>
      <c r="U189" s="80"/>
      <c r="V189" s="3" t="s">
        <v>191</v>
      </c>
      <c r="W189" s="921" t="s">
        <v>311</v>
      </c>
      <c r="X189" s="15"/>
      <c r="Y189" s="222">
        <v>210</v>
      </c>
    </row>
    <row r="190" spans="1:25" x14ac:dyDescent="0.2">
      <c r="A190" s="1108"/>
      <c r="B190" s="330">
        <f>南八幡!B190</f>
        <v>45914</v>
      </c>
      <c r="C190" s="434" t="str">
        <f t="shared" si="24"/>
        <v>(日)</v>
      </c>
      <c r="D190" s="560" t="s">
        <v>419</v>
      </c>
      <c r="E190" s="503"/>
      <c r="F190" s="504">
        <v>30.9</v>
      </c>
      <c r="G190" s="11">
        <v>30.1</v>
      </c>
      <c r="H190" s="221">
        <v>28.3</v>
      </c>
      <c r="I190" s="12">
        <v>3.6</v>
      </c>
      <c r="J190" s="219">
        <v>2.6</v>
      </c>
      <c r="K190" s="11">
        <v>7.57</v>
      </c>
      <c r="L190" s="369">
        <v>7.56</v>
      </c>
      <c r="M190" s="778">
        <v>31.3</v>
      </c>
      <c r="N190" s="635"/>
      <c r="O190" s="518"/>
      <c r="P190" s="503"/>
      <c r="Q190" s="507"/>
      <c r="R190" s="779"/>
      <c r="S190" s="780"/>
      <c r="T190" s="781"/>
      <c r="U190" s="80"/>
      <c r="V190" s="3" t="s">
        <v>192</v>
      </c>
      <c r="W190" s="921" t="s">
        <v>311</v>
      </c>
      <c r="X190" s="13"/>
      <c r="Y190" s="223">
        <v>0.12</v>
      </c>
    </row>
    <row r="191" spans="1:25" x14ac:dyDescent="0.2">
      <c r="A191" s="1108"/>
      <c r="B191" s="330">
        <f>南八幡!B191</f>
        <v>45915</v>
      </c>
      <c r="C191" s="434" t="str">
        <f t="shared" si="24"/>
        <v>(月)</v>
      </c>
      <c r="D191" s="560" t="s">
        <v>419</v>
      </c>
      <c r="E191" s="503"/>
      <c r="F191" s="504">
        <v>27.4</v>
      </c>
      <c r="G191" s="11">
        <v>29.7</v>
      </c>
      <c r="H191" s="221">
        <v>27.9</v>
      </c>
      <c r="I191" s="12">
        <v>4.2</v>
      </c>
      <c r="J191" s="219">
        <v>2.9</v>
      </c>
      <c r="K191" s="11">
        <v>7.57</v>
      </c>
      <c r="L191" s="369">
        <v>7.61</v>
      </c>
      <c r="M191" s="778">
        <v>31.9</v>
      </c>
      <c r="N191" s="635"/>
      <c r="O191" s="518"/>
      <c r="P191" s="503"/>
      <c r="Q191" s="507"/>
      <c r="R191" s="779"/>
      <c r="S191" s="780"/>
      <c r="T191" s="781"/>
      <c r="U191" s="80"/>
      <c r="V191" s="3" t="s">
        <v>14</v>
      </c>
      <c r="W191" s="921" t="s">
        <v>311</v>
      </c>
      <c r="X191" s="11"/>
      <c r="Y191" s="224">
        <v>2.4</v>
      </c>
    </row>
    <row r="192" spans="1:25" x14ac:dyDescent="0.2">
      <c r="A192" s="1108"/>
      <c r="B192" s="330">
        <f>南八幡!B192</f>
        <v>45916</v>
      </c>
      <c r="C192" s="434" t="str">
        <f t="shared" si="24"/>
        <v>(火)</v>
      </c>
      <c r="D192" s="560" t="s">
        <v>420</v>
      </c>
      <c r="E192" s="503"/>
      <c r="F192" s="504">
        <v>29.4</v>
      </c>
      <c r="G192" s="11">
        <v>29.6</v>
      </c>
      <c r="H192" s="221">
        <v>27.8</v>
      </c>
      <c r="I192" s="12">
        <v>4.4000000000000004</v>
      </c>
      <c r="J192" s="219">
        <v>3.3</v>
      </c>
      <c r="K192" s="11">
        <v>7.6</v>
      </c>
      <c r="L192" s="369">
        <v>7.6</v>
      </c>
      <c r="M192" s="778">
        <v>32.6</v>
      </c>
      <c r="N192" s="635">
        <v>67.900000000000006</v>
      </c>
      <c r="O192" s="518">
        <v>90.4</v>
      </c>
      <c r="P192" s="503">
        <v>30.4</v>
      </c>
      <c r="Q192" s="507">
        <v>214</v>
      </c>
      <c r="R192" s="779">
        <v>0.23</v>
      </c>
      <c r="S192" s="780"/>
      <c r="T192" s="781"/>
      <c r="U192" s="80"/>
      <c r="V192" s="3" t="s">
        <v>15</v>
      </c>
      <c r="W192" s="921" t="s">
        <v>311</v>
      </c>
      <c r="X192" s="11"/>
      <c r="Y192" s="224">
        <v>0.7</v>
      </c>
    </row>
    <row r="193" spans="1:25" x14ac:dyDescent="0.2">
      <c r="A193" s="1108"/>
      <c r="B193" s="330">
        <f>南八幡!B193</f>
        <v>45917</v>
      </c>
      <c r="C193" s="434" t="str">
        <f t="shared" si="24"/>
        <v>(水)</v>
      </c>
      <c r="D193" s="560" t="s">
        <v>419</v>
      </c>
      <c r="E193" s="503"/>
      <c r="F193" s="504">
        <v>30.7</v>
      </c>
      <c r="G193" s="11">
        <v>29.7</v>
      </c>
      <c r="H193" s="221">
        <v>27.9</v>
      </c>
      <c r="I193" s="12">
        <v>4.5999999999999996</v>
      </c>
      <c r="J193" s="219">
        <v>2.8</v>
      </c>
      <c r="K193" s="11">
        <v>7.59</v>
      </c>
      <c r="L193" s="369">
        <v>7.59</v>
      </c>
      <c r="M193" s="778">
        <v>30.9</v>
      </c>
      <c r="N193" s="635">
        <v>67.8</v>
      </c>
      <c r="O193" s="518">
        <v>89</v>
      </c>
      <c r="P193" s="503">
        <v>32</v>
      </c>
      <c r="Q193" s="507">
        <v>220</v>
      </c>
      <c r="R193" s="779">
        <v>0.2</v>
      </c>
      <c r="S193" s="780"/>
      <c r="T193" s="781"/>
      <c r="U193" s="80"/>
      <c r="V193" s="3" t="s">
        <v>193</v>
      </c>
      <c r="W193" s="921" t="s">
        <v>311</v>
      </c>
      <c r="X193" s="11"/>
      <c r="Y193" s="224">
        <v>6.6</v>
      </c>
    </row>
    <row r="194" spans="1:25" x14ac:dyDescent="0.2">
      <c r="A194" s="1108"/>
      <c r="B194" s="330">
        <f>南八幡!B194</f>
        <v>45918</v>
      </c>
      <c r="C194" s="434" t="str">
        <f t="shared" si="24"/>
        <v>(木)</v>
      </c>
      <c r="D194" s="560" t="s">
        <v>419</v>
      </c>
      <c r="E194" s="503"/>
      <c r="F194" s="504">
        <v>31.7</v>
      </c>
      <c r="G194" s="11">
        <v>30</v>
      </c>
      <c r="H194" s="221">
        <v>28.1</v>
      </c>
      <c r="I194" s="12">
        <v>4.5</v>
      </c>
      <c r="J194" s="219">
        <v>2.9</v>
      </c>
      <c r="K194" s="11">
        <v>7.6</v>
      </c>
      <c r="L194" s="369">
        <v>7.6</v>
      </c>
      <c r="M194" s="778">
        <v>31.9</v>
      </c>
      <c r="N194" s="635">
        <v>68.2</v>
      </c>
      <c r="O194" s="518">
        <v>90.2</v>
      </c>
      <c r="P194" s="503">
        <v>29.6</v>
      </c>
      <c r="Q194" s="507">
        <v>219</v>
      </c>
      <c r="R194" s="779">
        <v>0.19</v>
      </c>
      <c r="S194" s="780"/>
      <c r="T194" s="781"/>
      <c r="U194" s="80"/>
      <c r="V194" s="3" t="s">
        <v>194</v>
      </c>
      <c r="W194" s="921" t="s">
        <v>311</v>
      </c>
      <c r="X194" s="13"/>
      <c r="Y194" s="225">
        <v>1.9E-2</v>
      </c>
    </row>
    <row r="195" spans="1:25" x14ac:dyDescent="0.2">
      <c r="A195" s="1108"/>
      <c r="B195" s="330">
        <f>南八幡!B195</f>
        <v>45919</v>
      </c>
      <c r="C195" s="434" t="str">
        <f t="shared" si="24"/>
        <v>(金)</v>
      </c>
      <c r="D195" s="560" t="s">
        <v>420</v>
      </c>
      <c r="E195" s="503"/>
      <c r="F195" s="504">
        <v>20.3</v>
      </c>
      <c r="G195" s="11">
        <v>29.7</v>
      </c>
      <c r="H195" s="221">
        <v>28</v>
      </c>
      <c r="I195" s="12">
        <v>3.5</v>
      </c>
      <c r="J195" s="219">
        <v>2.4</v>
      </c>
      <c r="K195" s="11">
        <v>7.6</v>
      </c>
      <c r="L195" s="369">
        <v>7.7</v>
      </c>
      <c r="M195" s="778">
        <v>31.7</v>
      </c>
      <c r="N195" s="635">
        <v>68.8</v>
      </c>
      <c r="O195" s="518">
        <v>89.8</v>
      </c>
      <c r="P195" s="503">
        <v>30</v>
      </c>
      <c r="Q195" s="507">
        <v>188</v>
      </c>
      <c r="R195" s="779">
        <v>0.18</v>
      </c>
      <c r="S195" s="780"/>
      <c r="T195" s="781"/>
      <c r="U195" s="80"/>
      <c r="V195" s="3" t="s">
        <v>279</v>
      </c>
      <c r="W195" s="921" t="s">
        <v>311</v>
      </c>
      <c r="X195" s="13"/>
      <c r="Y195" s="225">
        <v>1.61</v>
      </c>
    </row>
    <row r="196" spans="1:25" x14ac:dyDescent="0.2">
      <c r="A196" s="1108"/>
      <c r="B196" s="330">
        <f>南八幡!B196</f>
        <v>45920</v>
      </c>
      <c r="C196" s="434" t="str">
        <f t="shared" si="24"/>
        <v>(土)</v>
      </c>
      <c r="D196" s="560" t="s">
        <v>420</v>
      </c>
      <c r="E196" s="503"/>
      <c r="F196" s="504">
        <v>24.5</v>
      </c>
      <c r="G196" s="11">
        <v>29.9</v>
      </c>
      <c r="H196" s="221">
        <v>28</v>
      </c>
      <c r="I196" s="12">
        <v>2.5</v>
      </c>
      <c r="J196" s="219">
        <v>1.6</v>
      </c>
      <c r="K196" s="11">
        <v>7.7</v>
      </c>
      <c r="L196" s="369">
        <v>7.7</v>
      </c>
      <c r="M196" s="778">
        <v>31</v>
      </c>
      <c r="N196" s="635"/>
      <c r="O196" s="518"/>
      <c r="P196" s="503"/>
      <c r="Q196" s="507"/>
      <c r="R196" s="779"/>
      <c r="S196" s="780"/>
      <c r="T196" s="781"/>
      <c r="U196" s="80"/>
      <c r="V196" s="3" t="s">
        <v>195</v>
      </c>
      <c r="W196" s="921" t="s">
        <v>311</v>
      </c>
      <c r="X196" s="13"/>
      <c r="Y196" s="225">
        <v>2.34</v>
      </c>
    </row>
    <row r="197" spans="1:25" x14ac:dyDescent="0.2">
      <c r="A197" s="1108"/>
      <c r="B197" s="330">
        <f>南八幡!B197</f>
        <v>45921</v>
      </c>
      <c r="C197" s="434" t="str">
        <f t="shared" si="24"/>
        <v>(日)</v>
      </c>
      <c r="D197" s="560" t="s">
        <v>419</v>
      </c>
      <c r="E197" s="503"/>
      <c r="F197" s="504">
        <v>26.1</v>
      </c>
      <c r="G197" s="11">
        <v>29.5</v>
      </c>
      <c r="H197" s="221">
        <v>27.8</v>
      </c>
      <c r="I197" s="12">
        <v>2.8</v>
      </c>
      <c r="J197" s="219">
        <v>2</v>
      </c>
      <c r="K197" s="11">
        <v>7.6</v>
      </c>
      <c r="L197" s="369">
        <v>7.72</v>
      </c>
      <c r="M197" s="778">
        <v>31</v>
      </c>
      <c r="N197" s="635"/>
      <c r="O197" s="518"/>
      <c r="P197" s="503"/>
      <c r="Q197" s="507"/>
      <c r="R197" s="779"/>
      <c r="S197" s="780"/>
      <c r="T197" s="781"/>
      <c r="U197" s="80"/>
      <c r="V197" s="3" t="s">
        <v>196</v>
      </c>
      <c r="W197" s="921" t="s">
        <v>311</v>
      </c>
      <c r="X197" s="13"/>
      <c r="Y197" s="225">
        <v>0.217</v>
      </c>
    </row>
    <row r="198" spans="1:25" x14ac:dyDescent="0.2">
      <c r="A198" s="1108"/>
      <c r="B198" s="330">
        <f>南八幡!B198</f>
        <v>45922</v>
      </c>
      <c r="C198" s="434" t="str">
        <f t="shared" si="24"/>
        <v>(月)</v>
      </c>
      <c r="D198" s="560" t="s">
        <v>419</v>
      </c>
      <c r="E198" s="503"/>
      <c r="F198" s="504">
        <v>23.8</v>
      </c>
      <c r="G198" s="11">
        <v>28.8</v>
      </c>
      <c r="H198" s="221">
        <v>27.2</v>
      </c>
      <c r="I198" s="12">
        <v>3.6</v>
      </c>
      <c r="J198" s="219">
        <v>2.8</v>
      </c>
      <c r="K198" s="11">
        <v>7.62</v>
      </c>
      <c r="L198" s="369">
        <v>7.65</v>
      </c>
      <c r="M198" s="778">
        <v>31.7</v>
      </c>
      <c r="N198" s="635">
        <v>67.2</v>
      </c>
      <c r="O198" s="518">
        <v>91.4</v>
      </c>
      <c r="P198" s="503">
        <v>30.1</v>
      </c>
      <c r="Q198" s="507">
        <v>171</v>
      </c>
      <c r="R198" s="779">
        <v>0.23</v>
      </c>
      <c r="S198" s="780"/>
      <c r="T198" s="781"/>
      <c r="U198" s="80"/>
      <c r="V198" s="3" t="s">
        <v>197</v>
      </c>
      <c r="W198" s="921" t="s">
        <v>311</v>
      </c>
      <c r="X198" s="11"/>
      <c r="Y198" s="224">
        <v>22.2</v>
      </c>
    </row>
    <row r="199" spans="1:25" x14ac:dyDescent="0.2">
      <c r="A199" s="1108"/>
      <c r="B199" s="330">
        <f>南八幡!B199</f>
        <v>45923</v>
      </c>
      <c r="C199" s="434" t="str">
        <f t="shared" si="24"/>
        <v>(火)</v>
      </c>
      <c r="D199" s="560" t="s">
        <v>419</v>
      </c>
      <c r="E199" s="503"/>
      <c r="F199" s="504">
        <v>22.4</v>
      </c>
      <c r="G199" s="11">
        <v>28.7</v>
      </c>
      <c r="H199" s="221">
        <v>27</v>
      </c>
      <c r="I199" s="12">
        <v>3.4</v>
      </c>
      <c r="J199" s="219">
        <v>2.9</v>
      </c>
      <c r="K199" s="11">
        <v>7.61</v>
      </c>
      <c r="L199" s="369">
        <v>7.64</v>
      </c>
      <c r="M199" s="778">
        <v>31.2</v>
      </c>
      <c r="N199" s="635"/>
      <c r="O199" s="518"/>
      <c r="P199" s="503"/>
      <c r="Q199" s="507"/>
      <c r="R199" s="779"/>
      <c r="S199" s="780"/>
      <c r="T199" s="781"/>
      <c r="U199" s="80"/>
      <c r="V199" s="3" t="s">
        <v>17</v>
      </c>
      <c r="W199" s="921" t="s">
        <v>311</v>
      </c>
      <c r="X199" s="11"/>
      <c r="Y199" s="224">
        <v>27.7</v>
      </c>
    </row>
    <row r="200" spans="1:25" x14ac:dyDescent="0.2">
      <c r="A200" s="1108"/>
      <c r="B200" s="330">
        <f>南八幡!B200</f>
        <v>45924</v>
      </c>
      <c r="C200" s="434" t="str">
        <f t="shared" si="24"/>
        <v>(水)</v>
      </c>
      <c r="D200" s="560" t="s">
        <v>419</v>
      </c>
      <c r="E200" s="503"/>
      <c r="F200" s="504">
        <v>22.6</v>
      </c>
      <c r="G200" s="11">
        <v>28.6</v>
      </c>
      <c r="H200" s="221">
        <v>26.8</v>
      </c>
      <c r="I200" s="12">
        <v>3.2</v>
      </c>
      <c r="J200" s="219">
        <v>2.8</v>
      </c>
      <c r="K200" s="11">
        <v>7.65</v>
      </c>
      <c r="L200" s="369">
        <v>7.68</v>
      </c>
      <c r="M200" s="778">
        <v>32.4</v>
      </c>
      <c r="N200" s="635">
        <v>69.400000000000006</v>
      </c>
      <c r="O200" s="518">
        <v>92.4</v>
      </c>
      <c r="P200" s="503">
        <v>33.1</v>
      </c>
      <c r="Q200" s="507">
        <v>196</v>
      </c>
      <c r="R200" s="779">
        <v>0.21</v>
      </c>
      <c r="S200" s="780"/>
      <c r="T200" s="781"/>
      <c r="U200" s="80"/>
      <c r="V200" s="3" t="s">
        <v>198</v>
      </c>
      <c r="W200" s="921" t="s">
        <v>184</v>
      </c>
      <c r="X200" s="11"/>
      <c r="Y200" s="286">
        <v>6</v>
      </c>
    </row>
    <row r="201" spans="1:25" x14ac:dyDescent="0.2">
      <c r="A201" s="1108"/>
      <c r="B201" s="330">
        <f>南八幡!B201</f>
        <v>45925</v>
      </c>
      <c r="C201" s="434" t="str">
        <f t="shared" si="24"/>
        <v>(木)</v>
      </c>
      <c r="D201" s="560" t="s">
        <v>419</v>
      </c>
      <c r="E201" s="503"/>
      <c r="F201" s="504">
        <v>24.4</v>
      </c>
      <c r="G201" s="11">
        <v>28</v>
      </c>
      <c r="H201" s="221">
        <v>26.4</v>
      </c>
      <c r="I201" s="12">
        <v>3.6</v>
      </c>
      <c r="J201" s="219">
        <v>3.2</v>
      </c>
      <c r="K201" s="11">
        <v>7.71</v>
      </c>
      <c r="L201" s="369">
        <v>7.7</v>
      </c>
      <c r="M201" s="778">
        <v>32.1</v>
      </c>
      <c r="N201" s="635">
        <v>71.5</v>
      </c>
      <c r="O201" s="518">
        <v>92.6</v>
      </c>
      <c r="P201" s="503">
        <v>32.299999999999997</v>
      </c>
      <c r="Q201" s="507">
        <v>180</v>
      </c>
      <c r="R201" s="779">
        <v>0.25</v>
      </c>
      <c r="S201" s="780">
        <v>80</v>
      </c>
      <c r="T201" s="781">
        <v>114</v>
      </c>
      <c r="U201" s="80"/>
      <c r="V201" s="3" t="s">
        <v>199</v>
      </c>
      <c r="W201" s="921" t="s">
        <v>311</v>
      </c>
      <c r="X201" s="112"/>
      <c r="Y201" s="286">
        <v>1</v>
      </c>
    </row>
    <row r="202" spans="1:25" x14ac:dyDescent="0.2">
      <c r="A202" s="1108"/>
      <c r="B202" s="330">
        <f>南八幡!B202</f>
        <v>45926</v>
      </c>
      <c r="C202" s="434" t="str">
        <f t="shared" si="24"/>
        <v>(金)</v>
      </c>
      <c r="D202" s="560" t="s">
        <v>419</v>
      </c>
      <c r="E202" s="503"/>
      <c r="F202" s="504">
        <v>26.6</v>
      </c>
      <c r="G202" s="11">
        <v>28</v>
      </c>
      <c r="H202" s="221">
        <v>26.4</v>
      </c>
      <c r="I202" s="12">
        <v>3.6</v>
      </c>
      <c r="J202" s="219">
        <v>3.1</v>
      </c>
      <c r="K202" s="11">
        <v>7.69</v>
      </c>
      <c r="L202" s="369">
        <v>7.67</v>
      </c>
      <c r="M202" s="778">
        <v>32</v>
      </c>
      <c r="N202" s="635">
        <v>71.400000000000006</v>
      </c>
      <c r="O202" s="518">
        <v>90</v>
      </c>
      <c r="P202" s="503">
        <v>30</v>
      </c>
      <c r="Q202" s="507">
        <v>197</v>
      </c>
      <c r="R202" s="779">
        <v>0.23</v>
      </c>
      <c r="S202" s="780"/>
      <c r="T202" s="781"/>
      <c r="U202" s="80"/>
      <c r="V202" s="3"/>
      <c r="W202" s="287"/>
      <c r="X202" s="288"/>
      <c r="Y202" s="287"/>
    </row>
    <row r="203" spans="1:25" x14ac:dyDescent="0.2">
      <c r="A203" s="1108"/>
      <c r="B203" s="330">
        <f>南八幡!B203</f>
        <v>45927</v>
      </c>
      <c r="C203" s="434" t="str">
        <f t="shared" si="24"/>
        <v>(土)</v>
      </c>
      <c r="D203" s="560" t="s">
        <v>420</v>
      </c>
      <c r="E203" s="503"/>
      <c r="F203" s="504">
        <v>23.7</v>
      </c>
      <c r="G203" s="11">
        <v>27.7</v>
      </c>
      <c r="H203" s="221">
        <v>26.3</v>
      </c>
      <c r="I203" s="12">
        <v>3.7</v>
      </c>
      <c r="J203" s="219">
        <v>3.5</v>
      </c>
      <c r="K203" s="11">
        <v>7.68</v>
      </c>
      <c r="L203" s="369">
        <v>7.69</v>
      </c>
      <c r="M203" s="778">
        <v>31.4</v>
      </c>
      <c r="N203" s="635"/>
      <c r="O203" s="518"/>
      <c r="P203" s="503"/>
      <c r="Q203" s="507"/>
      <c r="R203" s="779"/>
      <c r="S203" s="780"/>
      <c r="T203" s="781"/>
      <c r="U203" s="80"/>
      <c r="V203" s="3"/>
      <c r="W203" s="287"/>
      <c r="X203" s="288"/>
      <c r="Y203" s="287"/>
    </row>
    <row r="204" spans="1:25" x14ac:dyDescent="0.2">
      <c r="A204" s="1108"/>
      <c r="B204" s="330">
        <f>南八幡!B204</f>
        <v>45928</v>
      </c>
      <c r="C204" s="434" t="str">
        <f t="shared" si="24"/>
        <v>(日)</v>
      </c>
      <c r="D204" s="560" t="s">
        <v>419</v>
      </c>
      <c r="E204" s="503"/>
      <c r="F204" s="504">
        <v>25.6</v>
      </c>
      <c r="G204" s="11">
        <v>27.9</v>
      </c>
      <c r="H204" s="221">
        <v>26.2</v>
      </c>
      <c r="I204" s="12">
        <v>3.9</v>
      </c>
      <c r="J204" s="219">
        <v>3.8</v>
      </c>
      <c r="K204" s="11">
        <v>7.69</v>
      </c>
      <c r="L204" s="369">
        <v>7.7</v>
      </c>
      <c r="M204" s="778">
        <v>31.9</v>
      </c>
      <c r="N204" s="635"/>
      <c r="O204" s="518"/>
      <c r="P204" s="503"/>
      <c r="Q204" s="507"/>
      <c r="R204" s="779"/>
      <c r="S204" s="780"/>
      <c r="T204" s="781"/>
      <c r="U204" s="80"/>
      <c r="V204" s="289"/>
      <c r="W204" s="290"/>
      <c r="X204" s="291"/>
      <c r="Y204" s="290"/>
    </row>
    <row r="205" spans="1:25" x14ac:dyDescent="0.2">
      <c r="A205" s="1108"/>
      <c r="B205" s="330">
        <f>南八幡!B205</f>
        <v>45929</v>
      </c>
      <c r="C205" s="434" t="str">
        <f t="shared" si="24"/>
        <v>(月)</v>
      </c>
      <c r="D205" s="560" t="s">
        <v>420</v>
      </c>
      <c r="E205" s="503"/>
      <c r="F205" s="504">
        <v>27.9</v>
      </c>
      <c r="G205" s="11">
        <v>27.8</v>
      </c>
      <c r="H205" s="221">
        <v>26.3</v>
      </c>
      <c r="I205" s="12">
        <v>3.8</v>
      </c>
      <c r="J205" s="219">
        <v>3.6</v>
      </c>
      <c r="K205" s="11">
        <v>7.69</v>
      </c>
      <c r="L205" s="369">
        <v>7.68</v>
      </c>
      <c r="M205" s="778">
        <v>32.299999999999997</v>
      </c>
      <c r="N205" s="635">
        <v>69.5</v>
      </c>
      <c r="O205" s="518">
        <v>91.6</v>
      </c>
      <c r="P205" s="503">
        <v>31.9</v>
      </c>
      <c r="Q205" s="507">
        <v>225</v>
      </c>
      <c r="R205" s="779">
        <v>0.25</v>
      </c>
      <c r="S205" s="780"/>
      <c r="T205" s="781"/>
      <c r="U205" s="80"/>
      <c r="V205" s="9" t="s">
        <v>23</v>
      </c>
      <c r="W205" s="1" t="s">
        <v>24</v>
      </c>
      <c r="X205" s="1" t="s">
        <v>24</v>
      </c>
      <c r="Y205" s="335" t="s">
        <v>24</v>
      </c>
    </row>
    <row r="206" spans="1:25" x14ac:dyDescent="0.2">
      <c r="A206" s="1108"/>
      <c r="B206" s="330">
        <f>南八幡!B206</f>
        <v>45930</v>
      </c>
      <c r="C206" s="434" t="str">
        <f t="shared" si="24"/>
        <v>(火)</v>
      </c>
      <c r="D206" s="563" t="s">
        <v>420</v>
      </c>
      <c r="E206" s="503"/>
      <c r="F206" s="504">
        <v>22.6</v>
      </c>
      <c r="G206" s="368">
        <v>27.5</v>
      </c>
      <c r="H206" s="565">
        <v>26.1</v>
      </c>
      <c r="I206" s="566">
        <v>3.9</v>
      </c>
      <c r="J206" s="298">
        <v>2.7</v>
      </c>
      <c r="K206" s="368">
        <v>7.66</v>
      </c>
      <c r="L206" s="371">
        <v>7.69</v>
      </c>
      <c r="M206" s="818">
        <v>32.299999999999997</v>
      </c>
      <c r="N206" s="635">
        <v>70</v>
      </c>
      <c r="O206" s="518">
        <v>95</v>
      </c>
      <c r="P206" s="503">
        <v>30.9</v>
      </c>
      <c r="Q206" s="507">
        <v>206</v>
      </c>
      <c r="R206" s="779">
        <v>0.18</v>
      </c>
      <c r="S206" s="780">
        <v>74</v>
      </c>
      <c r="T206" s="781"/>
      <c r="U206" s="80"/>
      <c r="V206" s="1121" t="s">
        <v>454</v>
      </c>
      <c r="W206" s="1122"/>
      <c r="X206" s="1122"/>
      <c r="Y206" s="1123"/>
    </row>
    <row r="207" spans="1:25" s="1" customFormat="1" ht="13.5" customHeight="1" x14ac:dyDescent="0.2">
      <c r="A207" s="1108"/>
      <c r="B207" s="1051" t="s">
        <v>238</v>
      </c>
      <c r="C207" s="1051"/>
      <c r="D207" s="508"/>
      <c r="E207" s="493">
        <f>MAX(E177:E206)</f>
        <v>0</v>
      </c>
      <c r="F207" s="509">
        <f t="shared" ref="F207:S207" si="25">IF(COUNT(F177:F206)=0,"",MAX(F177:F206))</f>
        <v>31.7</v>
      </c>
      <c r="G207" s="10">
        <f t="shared" si="25"/>
        <v>31.6</v>
      </c>
      <c r="H207" s="218">
        <f t="shared" si="25"/>
        <v>29.5</v>
      </c>
      <c r="I207" s="495">
        <f t="shared" si="25"/>
        <v>4.5999999999999996</v>
      </c>
      <c r="J207" s="496">
        <f t="shared" si="25"/>
        <v>3.8</v>
      </c>
      <c r="K207" s="10">
        <f t="shared" si="25"/>
        <v>7.71</v>
      </c>
      <c r="L207" s="644">
        <f t="shared" si="25"/>
        <v>7.72</v>
      </c>
      <c r="M207" s="774">
        <f t="shared" si="25"/>
        <v>33</v>
      </c>
      <c r="N207" s="510">
        <f t="shared" si="25"/>
        <v>71.5</v>
      </c>
      <c r="O207" s="511">
        <f t="shared" si="25"/>
        <v>95</v>
      </c>
      <c r="P207" s="493">
        <f t="shared" si="25"/>
        <v>34.700000000000003</v>
      </c>
      <c r="Q207" s="513">
        <f t="shared" si="25"/>
        <v>249</v>
      </c>
      <c r="R207" s="787">
        <f t="shared" si="25"/>
        <v>0.25</v>
      </c>
      <c r="S207" s="807">
        <f t="shared" si="25"/>
        <v>80</v>
      </c>
      <c r="T207" s="808">
        <f t="shared" ref="T207" si="26">IF(COUNT(T177:T206)=0,"",MAX(T177:T206))</f>
        <v>114</v>
      </c>
      <c r="U207" s="80"/>
      <c r="V207" s="1124"/>
      <c r="W207" s="1122"/>
      <c r="X207" s="1122"/>
      <c r="Y207" s="1123"/>
    </row>
    <row r="208" spans="1:25" s="1" customFormat="1" ht="13.5" customHeight="1" x14ac:dyDescent="0.2">
      <c r="A208" s="1108"/>
      <c r="B208" s="1052" t="s">
        <v>239</v>
      </c>
      <c r="C208" s="1052"/>
      <c r="D208" s="229"/>
      <c r="E208" s="230"/>
      <c r="F208" s="516">
        <f t="shared" ref="F208:R208" si="27">IF(COUNT(F177:F206)=0,"",MIN(F177:F206))</f>
        <v>20.3</v>
      </c>
      <c r="G208" s="11">
        <f t="shared" si="27"/>
        <v>27.5</v>
      </c>
      <c r="H208" s="219">
        <f t="shared" si="27"/>
        <v>26.1</v>
      </c>
      <c r="I208" s="12">
        <f t="shared" si="27"/>
        <v>1.6</v>
      </c>
      <c r="J208" s="240">
        <f t="shared" si="27"/>
        <v>1.3</v>
      </c>
      <c r="K208" s="11">
        <f t="shared" si="27"/>
        <v>7.49</v>
      </c>
      <c r="L208" s="636">
        <f t="shared" si="27"/>
        <v>7.51</v>
      </c>
      <c r="M208" s="778">
        <f t="shared" si="27"/>
        <v>30.9</v>
      </c>
      <c r="N208" s="517">
        <f t="shared" si="27"/>
        <v>37.1</v>
      </c>
      <c r="O208" s="518">
        <f t="shared" si="27"/>
        <v>53</v>
      </c>
      <c r="P208" s="888">
        <f t="shared" si="27"/>
        <v>19.399999999999999</v>
      </c>
      <c r="Q208" s="520">
        <f t="shared" si="27"/>
        <v>159</v>
      </c>
      <c r="R208" s="792">
        <f t="shared" si="27"/>
        <v>0.11</v>
      </c>
      <c r="S208" s="809"/>
      <c r="T208" s="810"/>
      <c r="U208" s="80"/>
      <c r="V208" s="1124"/>
      <c r="W208" s="1122"/>
      <c r="X208" s="1122"/>
      <c r="Y208" s="1123"/>
    </row>
    <row r="209" spans="1:25" s="1" customFormat="1" ht="13.5" customHeight="1" x14ac:dyDescent="0.2">
      <c r="A209" s="1108"/>
      <c r="B209" s="1052" t="s">
        <v>240</v>
      </c>
      <c r="C209" s="1052"/>
      <c r="D209" s="229"/>
      <c r="E209" s="231"/>
      <c r="F209" s="523">
        <f t="shared" ref="F209:R209" si="28">IF(COUNT(F177:F206)=0,"",AVERAGE(F177:F206))</f>
        <v>27.293333333333333</v>
      </c>
      <c r="G209" s="11">
        <f t="shared" si="28"/>
        <v>29.620000000000005</v>
      </c>
      <c r="H209" s="516">
        <f t="shared" si="28"/>
        <v>27.86333333333333</v>
      </c>
      <c r="I209" s="12">
        <f t="shared" si="28"/>
        <v>3.22</v>
      </c>
      <c r="J209" s="240">
        <f t="shared" si="28"/>
        <v>2.5499999999999994</v>
      </c>
      <c r="K209" s="11">
        <f t="shared" si="28"/>
        <v>7.621666666666667</v>
      </c>
      <c r="L209" s="636">
        <f t="shared" si="28"/>
        <v>7.6376666666666644</v>
      </c>
      <c r="M209" s="778">
        <f t="shared" si="28"/>
        <v>31.856666666666669</v>
      </c>
      <c r="N209" s="517">
        <f t="shared" si="28"/>
        <v>67.260000000000019</v>
      </c>
      <c r="O209" s="518">
        <f t="shared" si="28"/>
        <v>87.59</v>
      </c>
      <c r="P209" s="888">
        <f t="shared" si="28"/>
        <v>30.51</v>
      </c>
      <c r="Q209" s="524">
        <f t="shared" si="28"/>
        <v>205.7</v>
      </c>
      <c r="R209" s="792">
        <f t="shared" si="28"/>
        <v>0.1845</v>
      </c>
      <c r="S209" s="809"/>
      <c r="T209" s="810"/>
      <c r="U209" s="80"/>
      <c r="V209" s="1124"/>
      <c r="W209" s="1122"/>
      <c r="X209" s="1122"/>
      <c r="Y209" s="1123"/>
    </row>
    <row r="210" spans="1:25" s="1" customFormat="1" ht="13.5" customHeight="1" x14ac:dyDescent="0.2">
      <c r="A210" s="1109"/>
      <c r="B210" s="1053" t="s">
        <v>241</v>
      </c>
      <c r="C210" s="1053"/>
      <c r="D210" s="525"/>
      <c r="E210" s="526">
        <f>SUM(E177:E206)</f>
        <v>0</v>
      </c>
      <c r="F210" s="232"/>
      <c r="G210" s="233"/>
      <c r="H210" s="527"/>
      <c r="I210" s="233"/>
      <c r="J210" s="527"/>
      <c r="K210" s="528"/>
      <c r="L210" s="529"/>
      <c r="M210" s="811"/>
      <c r="N210" s="532"/>
      <c r="O210" s="533"/>
      <c r="P210" s="889"/>
      <c r="Q210" s="234"/>
      <c r="R210" s="812"/>
      <c r="S210" s="805">
        <f>SUM(S177:S206)</f>
        <v>154</v>
      </c>
      <c r="T210" s="806">
        <f>SUM(T177:T206)</f>
        <v>114</v>
      </c>
      <c r="U210" s="80"/>
      <c r="V210" s="1125"/>
      <c r="W210" s="1126"/>
      <c r="X210" s="1126"/>
      <c r="Y210" s="1127"/>
    </row>
    <row r="211" spans="1:25" ht="13.5" customHeight="1" x14ac:dyDescent="0.2">
      <c r="A211" s="1104" t="s">
        <v>231</v>
      </c>
      <c r="B211" s="329">
        <f>南八幡!B211</f>
        <v>45931</v>
      </c>
      <c r="C211" s="433" t="str">
        <f>IF(B211="","",IF(WEEKDAY(B211)=1,"(日)",IF(WEEKDAY(B211)=2,"(月)",IF(WEEKDAY(B211)=3,"(火)",IF(WEEKDAY(B211)=4,"(水)",IF(WEEKDAY(B211)=5,"(木)",IF(WEEKDAY(B211)=6,"(金)","(土)")))))))</f>
        <v>(水)</v>
      </c>
      <c r="D211" s="558" t="s">
        <v>405</v>
      </c>
      <c r="E211" s="493"/>
      <c r="F211" s="494">
        <v>21.2</v>
      </c>
      <c r="G211" s="10">
        <v>27.3</v>
      </c>
      <c r="H211" s="496">
        <v>26.1</v>
      </c>
      <c r="I211" s="495">
        <v>3.9</v>
      </c>
      <c r="J211" s="218">
        <v>2.7</v>
      </c>
      <c r="K211" s="10">
        <v>7.71</v>
      </c>
      <c r="L211" s="644">
        <v>7.71</v>
      </c>
      <c r="M211" s="774">
        <v>32.200000000000003</v>
      </c>
      <c r="N211" s="627">
        <v>70.900000000000006</v>
      </c>
      <c r="O211" s="511">
        <v>90.6</v>
      </c>
      <c r="P211" s="493">
        <v>29.9</v>
      </c>
      <c r="Q211" s="501">
        <v>189</v>
      </c>
      <c r="R211" s="775">
        <v>0.16</v>
      </c>
      <c r="S211" s="776"/>
      <c r="T211" s="777"/>
      <c r="U211" s="80"/>
      <c r="V211" s="340" t="s">
        <v>284</v>
      </c>
      <c r="W211" s="356"/>
      <c r="X211" s="342">
        <v>45932</v>
      </c>
      <c r="Y211" s="351"/>
    </row>
    <row r="212" spans="1:25" x14ac:dyDescent="0.2">
      <c r="A212" s="1105"/>
      <c r="B212" s="330">
        <f>南八幡!B212</f>
        <v>45932</v>
      </c>
      <c r="C212" s="434" t="str">
        <f t="shared" ref="C212:C241" si="29">IF(B212="","",IF(WEEKDAY(B212)=1,"(日)",IF(WEEKDAY(B212)=2,"(月)",IF(WEEKDAY(B212)=3,"(火)",IF(WEEKDAY(B212)=4,"(水)",IF(WEEKDAY(B212)=5,"(木)",IF(WEEKDAY(B212)=6,"(金)","(土)")))))))</f>
        <v>(木)</v>
      </c>
      <c r="D212" s="560" t="s">
        <v>405</v>
      </c>
      <c r="E212" s="503"/>
      <c r="F212" s="504">
        <v>25.4</v>
      </c>
      <c r="G212" s="11">
        <v>26.6</v>
      </c>
      <c r="H212" s="221">
        <v>25.3</v>
      </c>
      <c r="I212" s="12">
        <v>2.9</v>
      </c>
      <c r="J212" s="219">
        <v>2.7</v>
      </c>
      <c r="K212" s="11">
        <v>7.72</v>
      </c>
      <c r="L212" s="369">
        <v>7.74</v>
      </c>
      <c r="M212" s="778">
        <v>32.299999999999997</v>
      </c>
      <c r="N212" s="635">
        <v>70.599999999999994</v>
      </c>
      <c r="O212" s="518">
        <v>92</v>
      </c>
      <c r="P212" s="503">
        <v>27.6</v>
      </c>
      <c r="Q212" s="507">
        <v>177</v>
      </c>
      <c r="R212" s="779">
        <v>0.15</v>
      </c>
      <c r="S212" s="780"/>
      <c r="T212" s="781"/>
      <c r="U212" s="80"/>
      <c r="V212" s="345" t="s">
        <v>2</v>
      </c>
      <c r="W212" s="346" t="s">
        <v>303</v>
      </c>
      <c r="X212" s="372">
        <v>25.4</v>
      </c>
      <c r="Y212" s="350"/>
    </row>
    <row r="213" spans="1:25" x14ac:dyDescent="0.2">
      <c r="A213" s="1105"/>
      <c r="B213" s="330">
        <f>南八幡!B213</f>
        <v>45933</v>
      </c>
      <c r="C213" s="434" t="str">
        <f t="shared" si="29"/>
        <v>(金)</v>
      </c>
      <c r="D213" s="560" t="s">
        <v>419</v>
      </c>
      <c r="E213" s="503"/>
      <c r="F213" s="504">
        <v>22.5</v>
      </c>
      <c r="G213" s="11">
        <v>26.4</v>
      </c>
      <c r="H213" s="221">
        <v>25.9</v>
      </c>
      <c r="I213" s="12">
        <v>2.8</v>
      </c>
      <c r="J213" s="219">
        <v>2.5</v>
      </c>
      <c r="K213" s="11">
        <v>7.71</v>
      </c>
      <c r="L213" s="369">
        <v>7.75</v>
      </c>
      <c r="M213" s="778">
        <v>32.299999999999997</v>
      </c>
      <c r="N213" s="635">
        <v>72.599999999999994</v>
      </c>
      <c r="O213" s="518">
        <v>92.2</v>
      </c>
      <c r="P213" s="503">
        <v>32.200000000000003</v>
      </c>
      <c r="Q213" s="507">
        <v>207</v>
      </c>
      <c r="R213" s="779">
        <v>0.18</v>
      </c>
      <c r="S213" s="780"/>
      <c r="T213" s="781"/>
      <c r="U213" s="80"/>
      <c r="V213" s="4" t="s">
        <v>19</v>
      </c>
      <c r="W213" s="5" t="s">
        <v>20</v>
      </c>
      <c r="X213" s="352" t="s">
        <v>21</v>
      </c>
      <c r="Y213" s="5" t="s">
        <v>22</v>
      </c>
    </row>
    <row r="214" spans="1:25" x14ac:dyDescent="0.2">
      <c r="A214" s="1105"/>
      <c r="B214" s="330">
        <f>南八幡!B214</f>
        <v>45934</v>
      </c>
      <c r="C214" s="434" t="str">
        <f t="shared" si="29"/>
        <v>(土)</v>
      </c>
      <c r="D214" s="560" t="s">
        <v>419</v>
      </c>
      <c r="E214" s="503"/>
      <c r="F214" s="504">
        <v>22.7</v>
      </c>
      <c r="G214" s="11">
        <v>26</v>
      </c>
      <c r="H214" s="221">
        <v>25.5</v>
      </c>
      <c r="I214" s="12">
        <v>3.4</v>
      </c>
      <c r="J214" s="219">
        <v>2.9</v>
      </c>
      <c r="K214" s="11">
        <v>7.65</v>
      </c>
      <c r="L214" s="369">
        <v>7.67</v>
      </c>
      <c r="M214" s="778">
        <v>31.5</v>
      </c>
      <c r="N214" s="635"/>
      <c r="O214" s="518"/>
      <c r="P214" s="503"/>
      <c r="Q214" s="507"/>
      <c r="R214" s="779"/>
      <c r="S214" s="780"/>
      <c r="T214" s="781"/>
      <c r="U214" s="80"/>
      <c r="V214" s="2" t="s">
        <v>182</v>
      </c>
      <c r="W214" s="398" t="s">
        <v>11</v>
      </c>
      <c r="X214" s="10">
        <v>26.6</v>
      </c>
      <c r="Y214" s="218">
        <v>25.3</v>
      </c>
    </row>
    <row r="215" spans="1:25" x14ac:dyDescent="0.2">
      <c r="A215" s="1105"/>
      <c r="B215" s="330">
        <f>南八幡!B215</f>
        <v>45935</v>
      </c>
      <c r="C215" s="434" t="str">
        <f t="shared" si="29"/>
        <v>(日)</v>
      </c>
      <c r="D215" s="560" t="s">
        <v>419</v>
      </c>
      <c r="E215" s="503"/>
      <c r="F215" s="504">
        <v>23.6</v>
      </c>
      <c r="G215" s="11">
        <v>26.1</v>
      </c>
      <c r="H215" s="221">
        <v>25.3</v>
      </c>
      <c r="I215" s="12">
        <v>3.5</v>
      </c>
      <c r="J215" s="219">
        <v>2.9</v>
      </c>
      <c r="K215" s="11">
        <v>7.66</v>
      </c>
      <c r="L215" s="369">
        <v>7.68</v>
      </c>
      <c r="M215" s="778">
        <v>32.200000000000003</v>
      </c>
      <c r="N215" s="635"/>
      <c r="O215" s="518"/>
      <c r="P215" s="503"/>
      <c r="Q215" s="507"/>
      <c r="R215" s="779"/>
      <c r="S215" s="780"/>
      <c r="T215" s="781"/>
      <c r="U215" s="80"/>
      <c r="V215" s="3" t="s">
        <v>183</v>
      </c>
      <c r="W215" s="921" t="s">
        <v>184</v>
      </c>
      <c r="X215" s="11">
        <v>2.9</v>
      </c>
      <c r="Y215" s="219">
        <v>2.7</v>
      </c>
    </row>
    <row r="216" spans="1:25" x14ac:dyDescent="0.2">
      <c r="A216" s="1105"/>
      <c r="B216" s="330">
        <f>南八幡!B216</f>
        <v>45936</v>
      </c>
      <c r="C216" s="434" t="str">
        <f t="shared" si="29"/>
        <v>(月)</v>
      </c>
      <c r="D216" s="560" t="s">
        <v>420</v>
      </c>
      <c r="E216" s="503"/>
      <c r="F216" s="504">
        <v>24.7</v>
      </c>
      <c r="G216" s="11">
        <v>25.9</v>
      </c>
      <c r="H216" s="221">
        <v>25.3</v>
      </c>
      <c r="I216" s="12">
        <v>3.8</v>
      </c>
      <c r="J216" s="219">
        <v>3</v>
      </c>
      <c r="K216" s="11">
        <v>7.64</v>
      </c>
      <c r="L216" s="369">
        <v>7.69</v>
      </c>
      <c r="M216" s="778">
        <v>34.1</v>
      </c>
      <c r="N216" s="635">
        <v>72.900000000000006</v>
      </c>
      <c r="O216" s="518">
        <v>96.8</v>
      </c>
      <c r="P216" s="503">
        <v>33.799999999999997</v>
      </c>
      <c r="Q216" s="507">
        <v>176</v>
      </c>
      <c r="R216" s="779">
        <v>0.23</v>
      </c>
      <c r="S216" s="780"/>
      <c r="T216" s="781"/>
      <c r="U216" s="80"/>
      <c r="V216" s="3" t="s">
        <v>12</v>
      </c>
      <c r="W216" s="921"/>
      <c r="X216" s="11">
        <v>7.72</v>
      </c>
      <c r="Y216" s="219">
        <v>7.74</v>
      </c>
    </row>
    <row r="217" spans="1:25" x14ac:dyDescent="0.2">
      <c r="A217" s="1105"/>
      <c r="B217" s="330">
        <f>南八幡!B217</f>
        <v>45937</v>
      </c>
      <c r="C217" s="434" t="str">
        <f t="shared" si="29"/>
        <v>(火)</v>
      </c>
      <c r="D217" s="560" t="s">
        <v>420</v>
      </c>
      <c r="E217" s="503"/>
      <c r="F217" s="504">
        <v>21.9</v>
      </c>
      <c r="G217" s="11">
        <v>25.8</v>
      </c>
      <c r="H217" s="221">
        <v>25.2</v>
      </c>
      <c r="I217" s="12">
        <v>4</v>
      </c>
      <c r="J217" s="219">
        <v>3.3</v>
      </c>
      <c r="K217" s="11">
        <v>7.68</v>
      </c>
      <c r="L217" s="369">
        <v>7.72</v>
      </c>
      <c r="M217" s="778">
        <v>34.5</v>
      </c>
      <c r="N217" s="635">
        <v>72.3</v>
      </c>
      <c r="O217" s="518">
        <v>98.6</v>
      </c>
      <c r="P217" s="503">
        <v>35.200000000000003</v>
      </c>
      <c r="Q217" s="507">
        <v>236</v>
      </c>
      <c r="R217" s="779">
        <v>0.27</v>
      </c>
      <c r="S217" s="780"/>
      <c r="T217" s="781"/>
      <c r="U217" s="80"/>
      <c r="V217" s="3" t="s">
        <v>185</v>
      </c>
      <c r="W217" s="921" t="s">
        <v>13</v>
      </c>
      <c r="X217" s="11"/>
      <c r="Y217" s="219">
        <v>32.299999999999997</v>
      </c>
    </row>
    <row r="218" spans="1:25" x14ac:dyDescent="0.2">
      <c r="A218" s="1105"/>
      <c r="B218" s="330">
        <f>南八幡!B218</f>
        <v>45938</v>
      </c>
      <c r="C218" s="434" t="str">
        <f t="shared" si="29"/>
        <v>(水)</v>
      </c>
      <c r="D218" s="560" t="s">
        <v>419</v>
      </c>
      <c r="E218" s="503"/>
      <c r="F218" s="504">
        <v>22.7</v>
      </c>
      <c r="G218" s="11">
        <v>26</v>
      </c>
      <c r="H218" s="221">
        <v>25.2</v>
      </c>
      <c r="I218" s="12">
        <v>3.9</v>
      </c>
      <c r="J218" s="219">
        <v>3.1</v>
      </c>
      <c r="K218" s="11">
        <v>7.69</v>
      </c>
      <c r="L218" s="369">
        <v>7.7</v>
      </c>
      <c r="M218" s="778">
        <v>33.700000000000003</v>
      </c>
      <c r="N218" s="635">
        <v>73</v>
      </c>
      <c r="O218" s="518">
        <v>93.2</v>
      </c>
      <c r="P218" s="503">
        <v>33.5</v>
      </c>
      <c r="Q218" s="507">
        <v>211</v>
      </c>
      <c r="R218" s="779">
        <v>0.19</v>
      </c>
      <c r="S218" s="780"/>
      <c r="T218" s="781"/>
      <c r="U218" s="80"/>
      <c r="V218" s="3" t="s">
        <v>186</v>
      </c>
      <c r="W218" s="921" t="s">
        <v>311</v>
      </c>
      <c r="X218" s="112"/>
      <c r="Y218" s="220">
        <v>70.599999999999994</v>
      </c>
    </row>
    <row r="219" spans="1:25" x14ac:dyDescent="0.2">
      <c r="A219" s="1105"/>
      <c r="B219" s="330">
        <f>南八幡!B219</f>
        <v>45939</v>
      </c>
      <c r="C219" s="434" t="str">
        <f t="shared" si="29"/>
        <v>(木)</v>
      </c>
      <c r="D219" s="560" t="s">
        <v>420</v>
      </c>
      <c r="E219" s="503"/>
      <c r="F219" s="504">
        <v>21.6</v>
      </c>
      <c r="G219" s="1010" t="s">
        <v>456</v>
      </c>
      <c r="H219" s="221">
        <v>24.9</v>
      </c>
      <c r="I219" s="12">
        <v>4</v>
      </c>
      <c r="J219" s="219">
        <v>2.2999999999999998</v>
      </c>
      <c r="K219" s="11">
        <v>7.67</v>
      </c>
      <c r="L219" s="369">
        <v>7.74</v>
      </c>
      <c r="M219" s="778">
        <v>33.200000000000003</v>
      </c>
      <c r="N219" s="635">
        <v>72.3</v>
      </c>
      <c r="O219" s="518">
        <v>96</v>
      </c>
      <c r="P219" s="503">
        <v>31.8</v>
      </c>
      <c r="Q219" s="507">
        <v>215</v>
      </c>
      <c r="R219" s="779">
        <v>0.17</v>
      </c>
      <c r="S219" s="780"/>
      <c r="T219" s="781"/>
      <c r="U219" s="80"/>
      <c r="V219" s="3" t="s">
        <v>187</v>
      </c>
      <c r="W219" s="921" t="s">
        <v>311</v>
      </c>
      <c r="X219" s="112"/>
      <c r="Y219" s="220">
        <v>92</v>
      </c>
    </row>
    <row r="220" spans="1:25" x14ac:dyDescent="0.2">
      <c r="A220" s="1105"/>
      <c r="B220" s="330">
        <f>南八幡!B220</f>
        <v>45940</v>
      </c>
      <c r="C220" s="434" t="str">
        <f t="shared" si="29"/>
        <v>(金)</v>
      </c>
      <c r="D220" s="560" t="s">
        <v>419</v>
      </c>
      <c r="E220" s="503"/>
      <c r="F220" s="504">
        <v>19.5</v>
      </c>
      <c r="G220" s="11">
        <v>25.7</v>
      </c>
      <c r="H220" s="221">
        <v>24.8</v>
      </c>
      <c r="I220" s="12">
        <v>3.3</v>
      </c>
      <c r="J220" s="219">
        <v>2</v>
      </c>
      <c r="K220" s="11">
        <v>7.73</v>
      </c>
      <c r="L220" s="369">
        <v>7.75</v>
      </c>
      <c r="M220" s="778">
        <v>33</v>
      </c>
      <c r="N220" s="635">
        <v>70.900000000000006</v>
      </c>
      <c r="O220" s="518">
        <v>91.6</v>
      </c>
      <c r="P220" s="503">
        <v>30.9</v>
      </c>
      <c r="Q220" s="507">
        <v>207</v>
      </c>
      <c r="R220" s="779">
        <v>0.14000000000000001</v>
      </c>
      <c r="S220" s="780"/>
      <c r="T220" s="781"/>
      <c r="U220" s="80"/>
      <c r="V220" s="3" t="s">
        <v>188</v>
      </c>
      <c r="W220" s="921" t="s">
        <v>311</v>
      </c>
      <c r="X220" s="112"/>
      <c r="Y220" s="220">
        <v>54</v>
      </c>
    </row>
    <row r="221" spans="1:25" x14ac:dyDescent="0.2">
      <c r="A221" s="1105"/>
      <c r="B221" s="330">
        <f>南八幡!B221</f>
        <v>45941</v>
      </c>
      <c r="C221" s="434" t="str">
        <f t="shared" si="29"/>
        <v>(土)</v>
      </c>
      <c r="D221" s="560" t="s">
        <v>418</v>
      </c>
      <c r="E221" s="503"/>
      <c r="F221" s="504">
        <v>16.600000000000001</v>
      </c>
      <c r="G221" s="11">
        <v>25.2</v>
      </c>
      <c r="H221" s="221">
        <v>24.4</v>
      </c>
      <c r="I221" s="12">
        <v>3</v>
      </c>
      <c r="J221" s="219">
        <v>1.9</v>
      </c>
      <c r="K221" s="11">
        <v>7.74</v>
      </c>
      <c r="L221" s="369">
        <v>7.79</v>
      </c>
      <c r="M221" s="778">
        <v>33.1</v>
      </c>
      <c r="N221" s="635"/>
      <c r="O221" s="518"/>
      <c r="P221" s="503"/>
      <c r="Q221" s="507"/>
      <c r="R221" s="779"/>
      <c r="S221" s="780"/>
      <c r="T221" s="781"/>
      <c r="U221" s="80"/>
      <c r="V221" s="3" t="s">
        <v>189</v>
      </c>
      <c r="W221" s="921" t="s">
        <v>311</v>
      </c>
      <c r="X221" s="112"/>
      <c r="Y221" s="220">
        <v>38</v>
      </c>
    </row>
    <row r="222" spans="1:25" x14ac:dyDescent="0.2">
      <c r="A222" s="1105"/>
      <c r="B222" s="330">
        <f>南八幡!B222</f>
        <v>45942</v>
      </c>
      <c r="C222" s="434" t="str">
        <f t="shared" si="29"/>
        <v>(日)</v>
      </c>
      <c r="D222" s="560" t="s">
        <v>420</v>
      </c>
      <c r="E222" s="503"/>
      <c r="F222" s="504">
        <v>18.8</v>
      </c>
      <c r="G222" s="11">
        <v>24.6</v>
      </c>
      <c r="H222" s="221">
        <v>23.8</v>
      </c>
      <c r="I222" s="12">
        <v>3.4</v>
      </c>
      <c r="J222" s="219">
        <v>2.4</v>
      </c>
      <c r="K222" s="11">
        <v>7.72</v>
      </c>
      <c r="L222" s="369">
        <v>7.76</v>
      </c>
      <c r="M222" s="778">
        <v>33.299999999999997</v>
      </c>
      <c r="N222" s="635"/>
      <c r="O222" s="518"/>
      <c r="P222" s="503"/>
      <c r="Q222" s="507"/>
      <c r="R222" s="779"/>
      <c r="S222" s="780"/>
      <c r="T222" s="781"/>
      <c r="U222" s="80"/>
      <c r="V222" s="3" t="s">
        <v>190</v>
      </c>
      <c r="W222" s="921" t="s">
        <v>311</v>
      </c>
      <c r="X222" s="12"/>
      <c r="Y222" s="221">
        <v>27.6</v>
      </c>
    </row>
    <row r="223" spans="1:25" x14ac:dyDescent="0.2">
      <c r="A223" s="1105"/>
      <c r="B223" s="330">
        <f>南八幡!B223</f>
        <v>45943</v>
      </c>
      <c r="C223" s="434" t="str">
        <f t="shared" si="29"/>
        <v>(月)</v>
      </c>
      <c r="D223" s="560" t="s">
        <v>420</v>
      </c>
      <c r="E223" s="503"/>
      <c r="F223" s="504">
        <v>20.2</v>
      </c>
      <c r="G223" s="11">
        <v>24.3</v>
      </c>
      <c r="H223" s="221">
        <v>23.7</v>
      </c>
      <c r="I223" s="12">
        <v>2.9</v>
      </c>
      <c r="J223" s="219">
        <v>1.8</v>
      </c>
      <c r="K223" s="11">
        <v>7.75</v>
      </c>
      <c r="L223" s="369">
        <v>7.76</v>
      </c>
      <c r="M223" s="778">
        <v>33.700000000000003</v>
      </c>
      <c r="N223" s="635"/>
      <c r="O223" s="518"/>
      <c r="P223" s="503"/>
      <c r="Q223" s="507"/>
      <c r="R223" s="779"/>
      <c r="S223" s="780"/>
      <c r="T223" s="781"/>
      <c r="U223" s="80"/>
      <c r="V223" s="3" t="s">
        <v>191</v>
      </c>
      <c r="W223" s="921" t="s">
        <v>311</v>
      </c>
      <c r="X223" s="15"/>
      <c r="Y223" s="222">
        <v>177</v>
      </c>
    </row>
    <row r="224" spans="1:25" x14ac:dyDescent="0.2">
      <c r="A224" s="1105"/>
      <c r="B224" s="330">
        <f>南八幡!B224</f>
        <v>45944</v>
      </c>
      <c r="C224" s="434" t="str">
        <f t="shared" si="29"/>
        <v>(火)</v>
      </c>
      <c r="D224" s="560" t="s">
        <v>420</v>
      </c>
      <c r="E224" s="503"/>
      <c r="F224" s="504">
        <v>18.899999999999999</v>
      </c>
      <c r="G224" s="11">
        <v>23.9</v>
      </c>
      <c r="H224" s="221">
        <v>23.3</v>
      </c>
      <c r="I224" s="12">
        <v>3.9</v>
      </c>
      <c r="J224" s="219">
        <v>3</v>
      </c>
      <c r="K224" s="11">
        <v>7.7</v>
      </c>
      <c r="L224" s="369">
        <v>7.75</v>
      </c>
      <c r="M224" s="778">
        <v>33.700000000000003</v>
      </c>
      <c r="N224" s="635">
        <v>71.8</v>
      </c>
      <c r="O224" s="518">
        <v>92</v>
      </c>
      <c r="P224" s="503">
        <v>30.4</v>
      </c>
      <c r="Q224" s="507">
        <v>230</v>
      </c>
      <c r="R224" s="779">
        <v>0.2</v>
      </c>
      <c r="S224" s="780"/>
      <c r="T224" s="781"/>
      <c r="U224" s="80"/>
      <c r="V224" s="3" t="s">
        <v>192</v>
      </c>
      <c r="W224" s="921" t="s">
        <v>311</v>
      </c>
      <c r="X224" s="13"/>
      <c r="Y224" s="223">
        <v>0.15</v>
      </c>
    </row>
    <row r="225" spans="1:25" x14ac:dyDescent="0.2">
      <c r="A225" s="1105"/>
      <c r="B225" s="330">
        <f>南八幡!B225</f>
        <v>45945</v>
      </c>
      <c r="C225" s="434" t="str">
        <f t="shared" si="29"/>
        <v>(水)</v>
      </c>
      <c r="D225" s="560" t="s">
        <v>418</v>
      </c>
      <c r="E225" s="503"/>
      <c r="F225" s="504">
        <v>16.5</v>
      </c>
      <c r="G225" s="11">
        <v>23.8</v>
      </c>
      <c r="H225" s="221">
        <v>23.2</v>
      </c>
      <c r="I225" s="12">
        <v>3.7</v>
      </c>
      <c r="J225" s="219">
        <v>2.6</v>
      </c>
      <c r="K225" s="11">
        <v>7.72</v>
      </c>
      <c r="L225" s="369">
        <v>7.74</v>
      </c>
      <c r="M225" s="778">
        <v>33.9</v>
      </c>
      <c r="N225" s="635">
        <v>71.7</v>
      </c>
      <c r="O225" s="518">
        <v>98.8</v>
      </c>
      <c r="P225" s="503">
        <v>34.1</v>
      </c>
      <c r="Q225" s="507">
        <v>222</v>
      </c>
      <c r="R225" s="779">
        <v>0.18</v>
      </c>
      <c r="S225" s="780"/>
      <c r="T225" s="781"/>
      <c r="U225" s="80"/>
      <c r="V225" s="3" t="s">
        <v>14</v>
      </c>
      <c r="W225" s="921" t="s">
        <v>311</v>
      </c>
      <c r="X225" s="11"/>
      <c r="Y225" s="224">
        <v>2.2000000000000002</v>
      </c>
    </row>
    <row r="226" spans="1:25" x14ac:dyDescent="0.2">
      <c r="A226" s="1105"/>
      <c r="B226" s="330">
        <f>南八幡!B226</f>
        <v>45946</v>
      </c>
      <c r="C226" s="434" t="str">
        <f t="shared" si="29"/>
        <v>(木)</v>
      </c>
      <c r="D226" s="560" t="s">
        <v>418</v>
      </c>
      <c r="E226" s="503"/>
      <c r="F226" s="504">
        <v>17.5</v>
      </c>
      <c r="G226" s="11">
        <v>23.5</v>
      </c>
      <c r="H226" s="221">
        <v>22.9</v>
      </c>
      <c r="I226" s="12">
        <v>3.2</v>
      </c>
      <c r="J226" s="219">
        <v>2.5</v>
      </c>
      <c r="K226" s="11">
        <v>7.72</v>
      </c>
      <c r="L226" s="369">
        <v>7.76</v>
      </c>
      <c r="M226" s="778">
        <v>33.6</v>
      </c>
      <c r="N226" s="635">
        <v>72.7</v>
      </c>
      <c r="O226" s="518">
        <v>95.2</v>
      </c>
      <c r="P226" s="503">
        <v>32</v>
      </c>
      <c r="Q226" s="507">
        <v>213</v>
      </c>
      <c r="R226" s="779">
        <v>0.19</v>
      </c>
      <c r="S226" s="780"/>
      <c r="T226" s="781"/>
      <c r="U226" s="80"/>
      <c r="V226" s="3" t="s">
        <v>15</v>
      </c>
      <c r="W226" s="921" t="s">
        <v>311</v>
      </c>
      <c r="X226" s="11"/>
      <c r="Y226" s="224">
        <v>0.7</v>
      </c>
    </row>
    <row r="227" spans="1:25" x14ac:dyDescent="0.2">
      <c r="A227" s="1105"/>
      <c r="B227" s="330">
        <f>南八幡!B227</f>
        <v>45947</v>
      </c>
      <c r="C227" s="434" t="str">
        <f t="shared" si="29"/>
        <v>(金)</v>
      </c>
      <c r="D227" s="560" t="s">
        <v>419</v>
      </c>
      <c r="E227" s="503"/>
      <c r="F227" s="504">
        <v>21</v>
      </c>
      <c r="G227" s="11">
        <v>23.4</v>
      </c>
      <c r="H227" s="221">
        <v>22.7</v>
      </c>
      <c r="I227" s="12">
        <v>3.3</v>
      </c>
      <c r="J227" s="219">
        <v>2.8</v>
      </c>
      <c r="K227" s="11">
        <v>7.69</v>
      </c>
      <c r="L227" s="369">
        <v>7.72</v>
      </c>
      <c r="M227" s="778">
        <v>33.9</v>
      </c>
      <c r="N227" s="635">
        <v>70.599999999999994</v>
      </c>
      <c r="O227" s="518">
        <v>94.4</v>
      </c>
      <c r="P227" s="503">
        <v>32.5</v>
      </c>
      <c r="Q227" s="507">
        <v>188</v>
      </c>
      <c r="R227" s="779">
        <v>0.18</v>
      </c>
      <c r="S227" s="780"/>
      <c r="T227" s="781"/>
      <c r="U227" s="80"/>
      <c r="V227" s="3" t="s">
        <v>193</v>
      </c>
      <c r="W227" s="921" t="s">
        <v>311</v>
      </c>
      <c r="X227" s="11"/>
      <c r="Y227" s="224">
        <v>8</v>
      </c>
    </row>
    <row r="228" spans="1:25" x14ac:dyDescent="0.2">
      <c r="A228" s="1105"/>
      <c r="B228" s="330">
        <f>南八幡!B228</f>
        <v>45948</v>
      </c>
      <c r="C228" s="434" t="str">
        <f t="shared" si="29"/>
        <v>(土)</v>
      </c>
      <c r="D228" s="560" t="s">
        <v>419</v>
      </c>
      <c r="E228" s="503"/>
      <c r="F228" s="504">
        <v>20.399999999999999</v>
      </c>
      <c r="G228" s="11">
        <v>23.3</v>
      </c>
      <c r="H228" s="221">
        <v>22.5</v>
      </c>
      <c r="I228" s="12">
        <v>2.7</v>
      </c>
      <c r="J228" s="219">
        <v>2.2999999999999998</v>
      </c>
      <c r="K228" s="11">
        <v>7.73</v>
      </c>
      <c r="L228" s="369">
        <v>7.76</v>
      </c>
      <c r="M228" s="778">
        <v>34</v>
      </c>
      <c r="N228" s="635"/>
      <c r="O228" s="518"/>
      <c r="P228" s="503"/>
      <c r="Q228" s="507"/>
      <c r="R228" s="779"/>
      <c r="S228" s="780"/>
      <c r="T228" s="781"/>
      <c r="U228" s="80"/>
      <c r="V228" s="3" t="s">
        <v>194</v>
      </c>
      <c r="W228" s="921" t="s">
        <v>311</v>
      </c>
      <c r="X228" s="13"/>
      <c r="Y228" s="225">
        <v>1.9E-2</v>
      </c>
    </row>
    <row r="229" spans="1:25" x14ac:dyDescent="0.2">
      <c r="A229" s="1105"/>
      <c r="B229" s="330">
        <f>南八幡!B229</f>
        <v>45949</v>
      </c>
      <c r="C229" s="434" t="str">
        <f t="shared" si="29"/>
        <v>(日)</v>
      </c>
      <c r="D229" s="560" t="s">
        <v>419</v>
      </c>
      <c r="E229" s="503"/>
      <c r="F229" s="504">
        <v>22.4</v>
      </c>
      <c r="G229" s="11">
        <v>23.3</v>
      </c>
      <c r="H229" s="221">
        <v>22.7</v>
      </c>
      <c r="I229" s="12">
        <v>3.3</v>
      </c>
      <c r="J229" s="219">
        <v>2.7</v>
      </c>
      <c r="K229" s="11">
        <v>7.71</v>
      </c>
      <c r="L229" s="369">
        <v>7.81</v>
      </c>
      <c r="M229" s="778">
        <v>34.200000000000003</v>
      </c>
      <c r="N229" s="635"/>
      <c r="O229" s="518"/>
      <c r="P229" s="503"/>
      <c r="Q229" s="507"/>
      <c r="R229" s="779"/>
      <c r="S229" s="780"/>
      <c r="T229" s="781"/>
      <c r="U229" s="80"/>
      <c r="V229" s="3" t="s">
        <v>279</v>
      </c>
      <c r="W229" s="921" t="s">
        <v>311</v>
      </c>
      <c r="X229" s="13"/>
      <c r="Y229" s="225">
        <v>1.61</v>
      </c>
    </row>
    <row r="230" spans="1:25" x14ac:dyDescent="0.2">
      <c r="A230" s="1105"/>
      <c r="B230" s="330">
        <f>南八幡!B230</f>
        <v>45950</v>
      </c>
      <c r="C230" s="434" t="str">
        <f t="shared" si="29"/>
        <v>(月)</v>
      </c>
      <c r="D230" s="560" t="s">
        <v>418</v>
      </c>
      <c r="E230" s="503"/>
      <c r="F230" s="504">
        <v>16.7</v>
      </c>
      <c r="G230" s="11">
        <v>23</v>
      </c>
      <c r="H230" s="221">
        <v>22.5</v>
      </c>
      <c r="I230" s="12">
        <v>3.4</v>
      </c>
      <c r="J230" s="219">
        <v>2.9</v>
      </c>
      <c r="K230" s="11">
        <v>7.72</v>
      </c>
      <c r="L230" s="369">
        <v>7.76</v>
      </c>
      <c r="M230" s="778">
        <v>34.700000000000003</v>
      </c>
      <c r="N230" s="635">
        <v>68.5</v>
      </c>
      <c r="O230" s="518">
        <v>94.6</v>
      </c>
      <c r="P230" s="503">
        <v>30.9</v>
      </c>
      <c r="Q230" s="507">
        <v>226</v>
      </c>
      <c r="R230" s="779">
        <v>0.2</v>
      </c>
      <c r="S230" s="780"/>
      <c r="T230" s="781"/>
      <c r="U230" s="80"/>
      <c r="V230" s="3" t="s">
        <v>195</v>
      </c>
      <c r="W230" s="921" t="s">
        <v>311</v>
      </c>
      <c r="X230" s="13"/>
      <c r="Y230" s="225">
        <v>2.83</v>
      </c>
    </row>
    <row r="231" spans="1:25" x14ac:dyDescent="0.2">
      <c r="A231" s="1105"/>
      <c r="B231" s="330">
        <f>南八幡!B231</f>
        <v>45951</v>
      </c>
      <c r="C231" s="434" t="str">
        <f t="shared" si="29"/>
        <v>(火)</v>
      </c>
      <c r="D231" s="560" t="s">
        <v>420</v>
      </c>
      <c r="E231" s="503"/>
      <c r="F231" s="504">
        <v>13.8</v>
      </c>
      <c r="G231" s="11">
        <v>22.9</v>
      </c>
      <c r="H231" s="221">
        <v>22.3</v>
      </c>
      <c r="I231" s="12">
        <v>2.8</v>
      </c>
      <c r="J231" s="219">
        <v>2.5</v>
      </c>
      <c r="K231" s="11">
        <v>7.72</v>
      </c>
      <c r="L231" s="369">
        <v>7.78</v>
      </c>
      <c r="M231" s="778">
        <v>34.299999999999997</v>
      </c>
      <c r="N231" s="635">
        <v>66.7</v>
      </c>
      <c r="O231" s="518">
        <v>96</v>
      </c>
      <c r="P231" s="503">
        <v>33.299999999999997</v>
      </c>
      <c r="Q231" s="507">
        <v>170</v>
      </c>
      <c r="R231" s="779">
        <v>0.19</v>
      </c>
      <c r="S231" s="780"/>
      <c r="T231" s="781"/>
      <c r="U231" s="80"/>
      <c r="V231" s="3" t="s">
        <v>196</v>
      </c>
      <c r="W231" s="921" t="s">
        <v>311</v>
      </c>
      <c r="X231" s="13"/>
      <c r="Y231" s="225">
        <v>0.19600000000000001</v>
      </c>
    </row>
    <row r="232" spans="1:25" x14ac:dyDescent="0.2">
      <c r="A232" s="1105"/>
      <c r="B232" s="330">
        <f>南八幡!B232</f>
        <v>45952</v>
      </c>
      <c r="C232" s="434" t="str">
        <f t="shared" si="29"/>
        <v>(水)</v>
      </c>
      <c r="D232" s="560" t="s">
        <v>418</v>
      </c>
      <c r="E232" s="503"/>
      <c r="F232" s="504">
        <v>12.8</v>
      </c>
      <c r="G232" s="11">
        <v>22.7</v>
      </c>
      <c r="H232" s="221">
        <v>22</v>
      </c>
      <c r="I232" s="12">
        <v>2.4</v>
      </c>
      <c r="J232" s="219">
        <v>2.2000000000000002</v>
      </c>
      <c r="K232" s="11">
        <v>7.77</v>
      </c>
      <c r="L232" s="369">
        <v>7.82</v>
      </c>
      <c r="M232" s="778">
        <v>34.200000000000003</v>
      </c>
      <c r="N232" s="635">
        <v>66.8</v>
      </c>
      <c r="O232" s="518">
        <v>94.8</v>
      </c>
      <c r="P232" s="503">
        <v>32.700000000000003</v>
      </c>
      <c r="Q232" s="507">
        <v>243</v>
      </c>
      <c r="R232" s="779">
        <v>0.16</v>
      </c>
      <c r="S232" s="780">
        <v>14</v>
      </c>
      <c r="T232" s="781"/>
      <c r="U232" s="80"/>
      <c r="V232" s="3" t="s">
        <v>197</v>
      </c>
      <c r="W232" s="921" t="s">
        <v>311</v>
      </c>
      <c r="X232" s="11"/>
      <c r="Y232" s="224">
        <v>22.7</v>
      </c>
    </row>
    <row r="233" spans="1:25" x14ac:dyDescent="0.2">
      <c r="A233" s="1105"/>
      <c r="B233" s="330">
        <f>南八幡!B233</f>
        <v>45953</v>
      </c>
      <c r="C233" s="434" t="str">
        <f t="shared" si="29"/>
        <v>(木)</v>
      </c>
      <c r="D233" s="560" t="s">
        <v>420</v>
      </c>
      <c r="E233" s="503"/>
      <c r="F233" s="504">
        <v>14.3</v>
      </c>
      <c r="G233" s="11">
        <v>22.3</v>
      </c>
      <c r="H233" s="221">
        <v>21.8</v>
      </c>
      <c r="I233" s="12">
        <v>2.5</v>
      </c>
      <c r="J233" s="219">
        <v>2.2999999999999998</v>
      </c>
      <c r="K233" s="11">
        <v>7.75</v>
      </c>
      <c r="L233" s="369">
        <v>7.8</v>
      </c>
      <c r="M233" s="778">
        <v>34.299999999999997</v>
      </c>
      <c r="N233" s="635">
        <v>65.400000000000006</v>
      </c>
      <c r="O233" s="518">
        <v>99.6</v>
      </c>
      <c r="P233" s="503">
        <v>33.9</v>
      </c>
      <c r="Q233" s="507">
        <v>273</v>
      </c>
      <c r="R233" s="779">
        <v>0.17</v>
      </c>
      <c r="S233" s="780"/>
      <c r="T233" s="781"/>
      <c r="U233" s="80"/>
      <c r="V233" s="3" t="s">
        <v>17</v>
      </c>
      <c r="W233" s="921" t="s">
        <v>311</v>
      </c>
      <c r="X233" s="11"/>
      <c r="Y233" s="224">
        <v>29.2</v>
      </c>
    </row>
    <row r="234" spans="1:25" x14ac:dyDescent="0.2">
      <c r="A234" s="1105"/>
      <c r="B234" s="330">
        <f>南八幡!B234</f>
        <v>45954</v>
      </c>
      <c r="C234" s="434" t="str">
        <f t="shared" si="29"/>
        <v>(金)</v>
      </c>
      <c r="D234" s="560" t="s">
        <v>420</v>
      </c>
      <c r="E234" s="503"/>
      <c r="F234" s="504">
        <v>13.2</v>
      </c>
      <c r="G234" s="11">
        <v>21.9</v>
      </c>
      <c r="H234" s="221">
        <v>21.3</v>
      </c>
      <c r="I234" s="12">
        <v>2.7</v>
      </c>
      <c r="J234" s="219">
        <v>2.4</v>
      </c>
      <c r="K234" s="11">
        <v>7.71</v>
      </c>
      <c r="L234" s="369">
        <v>7.68</v>
      </c>
      <c r="M234" s="778">
        <v>34.4</v>
      </c>
      <c r="N234" s="635">
        <v>66.900000000000006</v>
      </c>
      <c r="O234" s="518">
        <v>94.4</v>
      </c>
      <c r="P234" s="503">
        <v>31.1</v>
      </c>
      <c r="Q234" s="507">
        <v>213</v>
      </c>
      <c r="R234" s="779">
        <v>0.17</v>
      </c>
      <c r="S234" s="780"/>
      <c r="T234" s="781"/>
      <c r="U234" s="80"/>
      <c r="V234" s="3" t="s">
        <v>198</v>
      </c>
      <c r="W234" s="921" t="s">
        <v>184</v>
      </c>
      <c r="X234" s="11"/>
      <c r="Y234" s="286">
        <v>6</v>
      </c>
    </row>
    <row r="235" spans="1:25" x14ac:dyDescent="0.2">
      <c r="A235" s="1105"/>
      <c r="B235" s="330">
        <f>南八幡!B235</f>
        <v>45955</v>
      </c>
      <c r="C235" s="434" t="str">
        <f t="shared" si="29"/>
        <v>(土)</v>
      </c>
      <c r="D235" s="560" t="s">
        <v>418</v>
      </c>
      <c r="E235" s="503"/>
      <c r="F235" s="504">
        <v>12.5</v>
      </c>
      <c r="G235" s="11">
        <v>21.4</v>
      </c>
      <c r="H235" s="221">
        <v>20.8</v>
      </c>
      <c r="I235" s="12">
        <v>2.5</v>
      </c>
      <c r="J235" s="219">
        <v>2.4</v>
      </c>
      <c r="K235" s="11">
        <v>7.74</v>
      </c>
      <c r="L235" s="369">
        <v>7.76</v>
      </c>
      <c r="M235" s="778">
        <v>34.5</v>
      </c>
      <c r="N235" s="635"/>
      <c r="O235" s="518"/>
      <c r="P235" s="503"/>
      <c r="Q235" s="507"/>
      <c r="R235" s="779"/>
      <c r="S235" s="780"/>
      <c r="T235" s="781"/>
      <c r="U235" s="80"/>
      <c r="V235" s="3" t="s">
        <v>199</v>
      </c>
      <c r="W235" s="921" t="s">
        <v>311</v>
      </c>
      <c r="X235" s="112"/>
      <c r="Y235" s="286">
        <v>3</v>
      </c>
    </row>
    <row r="236" spans="1:25" x14ac:dyDescent="0.2">
      <c r="A236" s="1105"/>
      <c r="B236" s="330">
        <f>南八幡!B236</f>
        <v>45956</v>
      </c>
      <c r="C236" s="434" t="str">
        <f t="shared" si="29"/>
        <v>(日)</v>
      </c>
      <c r="D236" s="560" t="s">
        <v>418</v>
      </c>
      <c r="E236" s="503"/>
      <c r="F236" s="504">
        <v>14.9</v>
      </c>
      <c r="G236" s="11">
        <v>21.1</v>
      </c>
      <c r="H236" s="221">
        <v>20.5</v>
      </c>
      <c r="I236" s="12">
        <v>2.6</v>
      </c>
      <c r="J236" s="219">
        <v>2.6</v>
      </c>
      <c r="K236" s="11">
        <v>7.72</v>
      </c>
      <c r="L236" s="369">
        <v>7.76</v>
      </c>
      <c r="M236" s="778">
        <v>34.700000000000003</v>
      </c>
      <c r="N236" s="635"/>
      <c r="O236" s="518"/>
      <c r="P236" s="503"/>
      <c r="Q236" s="507"/>
      <c r="R236" s="779"/>
      <c r="S236" s="780"/>
      <c r="T236" s="781"/>
      <c r="U236" s="80"/>
      <c r="V236" s="3"/>
      <c r="W236" s="287"/>
      <c r="X236" s="288"/>
      <c r="Y236" s="287"/>
    </row>
    <row r="237" spans="1:25" x14ac:dyDescent="0.2">
      <c r="A237" s="1105"/>
      <c r="B237" s="330">
        <f>南八幡!B237</f>
        <v>45957</v>
      </c>
      <c r="C237" s="434" t="str">
        <f t="shared" si="29"/>
        <v>(月)</v>
      </c>
      <c r="D237" s="560" t="s">
        <v>419</v>
      </c>
      <c r="E237" s="503"/>
      <c r="F237" s="504">
        <v>19.2</v>
      </c>
      <c r="G237" s="11">
        <v>20.9</v>
      </c>
      <c r="H237" s="221">
        <v>20.399999999999999</v>
      </c>
      <c r="I237" s="12">
        <v>2.9</v>
      </c>
      <c r="J237" s="219">
        <v>2.8</v>
      </c>
      <c r="K237" s="11">
        <v>7.67</v>
      </c>
      <c r="L237" s="369">
        <v>7.7</v>
      </c>
      <c r="M237" s="778">
        <v>35</v>
      </c>
      <c r="N237" s="635">
        <v>67.5</v>
      </c>
      <c r="O237" s="518">
        <v>95.4</v>
      </c>
      <c r="P237" s="503">
        <v>33.5</v>
      </c>
      <c r="Q237" s="507">
        <v>241</v>
      </c>
      <c r="R237" s="779">
        <v>0.18</v>
      </c>
      <c r="S237" s="780"/>
      <c r="T237" s="781"/>
      <c r="U237" s="80"/>
      <c r="V237" s="3"/>
      <c r="W237" s="287"/>
      <c r="X237" s="288"/>
      <c r="Y237" s="287"/>
    </row>
    <row r="238" spans="1:25" x14ac:dyDescent="0.2">
      <c r="A238" s="1105"/>
      <c r="B238" s="330">
        <f>南八幡!B238</f>
        <v>45958</v>
      </c>
      <c r="C238" s="434" t="str">
        <f t="shared" si="29"/>
        <v>(火)</v>
      </c>
      <c r="D238" s="560" t="s">
        <v>419</v>
      </c>
      <c r="E238" s="503"/>
      <c r="F238" s="504">
        <v>17</v>
      </c>
      <c r="G238" s="11">
        <v>20.6</v>
      </c>
      <c r="H238" s="221">
        <v>20.100000000000001</v>
      </c>
      <c r="I238" s="12">
        <v>3.3</v>
      </c>
      <c r="J238" s="219">
        <v>2.4</v>
      </c>
      <c r="K238" s="11">
        <v>7.71</v>
      </c>
      <c r="L238" s="369">
        <v>7.71</v>
      </c>
      <c r="M238" s="778">
        <v>34.700000000000003</v>
      </c>
      <c r="N238" s="635">
        <v>67.599999999999994</v>
      </c>
      <c r="O238" s="518">
        <v>95.2</v>
      </c>
      <c r="P238" s="503">
        <v>33.299999999999997</v>
      </c>
      <c r="Q238" s="507">
        <v>190</v>
      </c>
      <c r="R238" s="779">
        <v>0.19</v>
      </c>
      <c r="S238" s="780">
        <v>54</v>
      </c>
      <c r="T238" s="781">
        <v>48</v>
      </c>
      <c r="U238" s="80"/>
      <c r="V238" s="289"/>
      <c r="W238" s="290"/>
      <c r="X238" s="291"/>
      <c r="Y238" s="290"/>
    </row>
    <row r="239" spans="1:25" x14ac:dyDescent="0.2">
      <c r="A239" s="1105"/>
      <c r="B239" s="330">
        <f>南八幡!B239</f>
        <v>45959</v>
      </c>
      <c r="C239" s="434" t="str">
        <f t="shared" si="29"/>
        <v>(水)</v>
      </c>
      <c r="D239" s="560" t="s">
        <v>420</v>
      </c>
      <c r="E239" s="503"/>
      <c r="F239" s="504">
        <v>13.2</v>
      </c>
      <c r="G239" s="11">
        <v>20.6</v>
      </c>
      <c r="H239" s="221">
        <v>20</v>
      </c>
      <c r="I239" s="12">
        <v>3.5</v>
      </c>
      <c r="J239" s="219">
        <v>2.4</v>
      </c>
      <c r="K239" s="11">
        <v>7.74</v>
      </c>
      <c r="L239" s="369">
        <v>7.75</v>
      </c>
      <c r="M239" s="778">
        <v>35</v>
      </c>
      <c r="N239" s="635">
        <v>68.8</v>
      </c>
      <c r="O239" s="518">
        <v>96.6</v>
      </c>
      <c r="P239" s="503">
        <v>32.4</v>
      </c>
      <c r="Q239" s="507">
        <v>224</v>
      </c>
      <c r="R239" s="779">
        <v>0.18</v>
      </c>
      <c r="S239" s="780"/>
      <c r="T239" s="781"/>
      <c r="U239" s="80"/>
      <c r="V239" s="9" t="s">
        <v>23</v>
      </c>
      <c r="W239" s="1" t="s">
        <v>24</v>
      </c>
      <c r="X239" s="1" t="s">
        <v>24</v>
      </c>
      <c r="Y239" s="335" t="s">
        <v>24</v>
      </c>
    </row>
    <row r="240" spans="1:25" x14ac:dyDescent="0.2">
      <c r="A240" s="1105"/>
      <c r="B240" s="330">
        <f>南八幡!B240</f>
        <v>45960</v>
      </c>
      <c r="C240" s="434" t="str">
        <f t="shared" si="29"/>
        <v>(木)</v>
      </c>
      <c r="D240" s="560" t="s">
        <v>419</v>
      </c>
      <c r="E240" s="503"/>
      <c r="F240" s="504">
        <v>13.4</v>
      </c>
      <c r="G240" s="11">
        <v>20.8</v>
      </c>
      <c r="H240" s="221">
        <v>20</v>
      </c>
      <c r="I240" s="12">
        <v>2.2999999999999998</v>
      </c>
      <c r="J240" s="219">
        <v>2</v>
      </c>
      <c r="K240" s="11">
        <v>7.75</v>
      </c>
      <c r="L240" s="369">
        <v>7.77</v>
      </c>
      <c r="M240" s="778">
        <v>34.799999999999997</v>
      </c>
      <c r="N240" s="635">
        <v>67.400000000000006</v>
      </c>
      <c r="O240" s="518">
        <v>94.8</v>
      </c>
      <c r="P240" s="503">
        <v>30.3</v>
      </c>
      <c r="Q240" s="507">
        <v>222</v>
      </c>
      <c r="R240" s="779">
        <v>0.15</v>
      </c>
      <c r="S240" s="780"/>
      <c r="T240" s="781"/>
      <c r="U240" s="80"/>
      <c r="V240" s="1121" t="s">
        <v>457</v>
      </c>
      <c r="W240" s="1122"/>
      <c r="X240" s="1122"/>
      <c r="Y240" s="1123"/>
    </row>
    <row r="241" spans="1:25" x14ac:dyDescent="0.2">
      <c r="A241" s="1105"/>
      <c r="B241" s="330">
        <f>南八幡!B241</f>
        <v>45961</v>
      </c>
      <c r="C241" s="434" t="str">
        <f t="shared" si="29"/>
        <v>(金)</v>
      </c>
      <c r="D241" s="573" t="s">
        <v>420</v>
      </c>
      <c r="E241" s="526"/>
      <c r="F241" s="564">
        <v>14.6</v>
      </c>
      <c r="G241" s="368">
        <v>20.5</v>
      </c>
      <c r="H241" s="298">
        <v>19.8</v>
      </c>
      <c r="I241" s="566">
        <v>2.6</v>
      </c>
      <c r="J241" s="565">
        <v>2.1</v>
      </c>
      <c r="K241" s="368">
        <v>7.73</v>
      </c>
      <c r="L241" s="371">
        <v>7.77</v>
      </c>
      <c r="M241" s="818">
        <v>35.299999999999997</v>
      </c>
      <c r="N241" s="689">
        <v>67.599999999999994</v>
      </c>
      <c r="O241" s="765">
        <v>95</v>
      </c>
      <c r="P241" s="526">
        <v>32.9</v>
      </c>
      <c r="Q241" s="569">
        <v>222</v>
      </c>
      <c r="R241" s="819">
        <v>0.16</v>
      </c>
      <c r="S241" s="813"/>
      <c r="T241" s="814"/>
      <c r="U241" s="80"/>
      <c r="V241" s="1124"/>
      <c r="W241" s="1122"/>
      <c r="X241" s="1122"/>
      <c r="Y241" s="1123"/>
    </row>
    <row r="242" spans="1:25" s="1" customFormat="1" ht="13.5" customHeight="1" x14ac:dyDescent="0.2">
      <c r="A242" s="1105"/>
      <c r="B242" s="1051" t="s">
        <v>238</v>
      </c>
      <c r="C242" s="1051"/>
      <c r="D242" s="508"/>
      <c r="E242" s="493">
        <f>MAX(E211:E241)</f>
        <v>0</v>
      </c>
      <c r="F242" s="509">
        <f t="shared" ref="F242:S242" si="30">IF(COUNT(F211:F241)=0,"",MAX(F211:F241))</f>
        <v>25.4</v>
      </c>
      <c r="G242" s="10">
        <f t="shared" si="30"/>
        <v>27.3</v>
      </c>
      <c r="H242" s="218">
        <f t="shared" si="30"/>
        <v>26.1</v>
      </c>
      <c r="I242" s="495">
        <f t="shared" si="30"/>
        <v>4</v>
      </c>
      <c r="J242" s="496">
        <f t="shared" si="30"/>
        <v>3.3</v>
      </c>
      <c r="K242" s="10">
        <f t="shared" si="30"/>
        <v>7.77</v>
      </c>
      <c r="L242" s="644">
        <f t="shared" si="30"/>
        <v>7.82</v>
      </c>
      <c r="M242" s="774">
        <f t="shared" si="30"/>
        <v>35.299999999999997</v>
      </c>
      <c r="N242" s="627">
        <f t="shared" si="30"/>
        <v>73</v>
      </c>
      <c r="O242" s="511">
        <f t="shared" si="30"/>
        <v>99.6</v>
      </c>
      <c r="P242" s="493">
        <f t="shared" si="30"/>
        <v>35.200000000000003</v>
      </c>
      <c r="Q242" s="513">
        <f t="shared" si="30"/>
        <v>273</v>
      </c>
      <c r="R242" s="787">
        <f t="shared" si="30"/>
        <v>0.27</v>
      </c>
      <c r="S242" s="807">
        <f t="shared" si="30"/>
        <v>54</v>
      </c>
      <c r="T242" s="808">
        <f t="shared" ref="T242" si="31">IF(COUNT(T211:T241)=0,"",MAX(T211:T241))</f>
        <v>48</v>
      </c>
      <c r="U242" s="80"/>
      <c r="V242" s="1124"/>
      <c r="W242" s="1122"/>
      <c r="X242" s="1122"/>
      <c r="Y242" s="1123"/>
    </row>
    <row r="243" spans="1:25" s="1" customFormat="1" ht="13.5" customHeight="1" x14ac:dyDescent="0.2">
      <c r="A243" s="1105"/>
      <c r="B243" s="1052" t="s">
        <v>239</v>
      </c>
      <c r="C243" s="1052"/>
      <c r="D243" s="229"/>
      <c r="E243" s="230"/>
      <c r="F243" s="516">
        <f t="shared" ref="F243:R243" si="32">IF(COUNT(F211:F241)=0,"",MIN(F211:F241))</f>
        <v>12.5</v>
      </c>
      <c r="G243" s="11">
        <f t="shared" si="32"/>
        <v>20.5</v>
      </c>
      <c r="H243" s="219">
        <f t="shared" si="32"/>
        <v>19.8</v>
      </c>
      <c r="I243" s="12">
        <f t="shared" si="32"/>
        <v>2.2999999999999998</v>
      </c>
      <c r="J243" s="221">
        <f t="shared" si="32"/>
        <v>1.8</v>
      </c>
      <c r="K243" s="11">
        <f t="shared" si="32"/>
        <v>7.64</v>
      </c>
      <c r="L243" s="369">
        <f t="shared" si="32"/>
        <v>7.67</v>
      </c>
      <c r="M243" s="778">
        <f t="shared" si="32"/>
        <v>31.5</v>
      </c>
      <c r="N243" s="635">
        <f t="shared" si="32"/>
        <v>65.400000000000006</v>
      </c>
      <c r="O243" s="518">
        <f t="shared" si="32"/>
        <v>90.6</v>
      </c>
      <c r="P243" s="888">
        <f t="shared" si="32"/>
        <v>27.6</v>
      </c>
      <c r="Q243" s="520">
        <f t="shared" si="32"/>
        <v>170</v>
      </c>
      <c r="R243" s="792">
        <f t="shared" si="32"/>
        <v>0.14000000000000001</v>
      </c>
      <c r="S243" s="809"/>
      <c r="T243" s="810"/>
      <c r="U243" s="80"/>
      <c r="V243" s="1124"/>
      <c r="W243" s="1122"/>
      <c r="X243" s="1122"/>
      <c r="Y243" s="1123"/>
    </row>
    <row r="244" spans="1:25" s="1" customFormat="1" ht="13.5" customHeight="1" x14ac:dyDescent="0.2">
      <c r="A244" s="1105"/>
      <c r="B244" s="1052" t="s">
        <v>240</v>
      </c>
      <c r="C244" s="1052"/>
      <c r="D244" s="229"/>
      <c r="E244" s="231"/>
      <c r="F244" s="523">
        <f t="shared" ref="F244:R244" si="33">IF(COUNT(F211:F241)=0,"",AVERAGE(F211:F241))</f>
        <v>18.506451612903223</v>
      </c>
      <c r="G244" s="307">
        <f t="shared" si="33"/>
        <v>23.66</v>
      </c>
      <c r="H244" s="539">
        <f t="shared" si="33"/>
        <v>23.038709677419348</v>
      </c>
      <c r="I244" s="540">
        <f t="shared" si="33"/>
        <v>3.1741935483870969</v>
      </c>
      <c r="J244" s="541">
        <f t="shared" si="33"/>
        <v>2.5290322580645159</v>
      </c>
      <c r="K244" s="307">
        <f t="shared" si="33"/>
        <v>7.7119354838709686</v>
      </c>
      <c r="L244" s="675">
        <f t="shared" si="33"/>
        <v>7.7438709677419357</v>
      </c>
      <c r="M244" s="782">
        <f t="shared" si="33"/>
        <v>33.816129032258061</v>
      </c>
      <c r="N244" s="677">
        <f t="shared" si="33"/>
        <v>69.795454545454561</v>
      </c>
      <c r="O244" s="763">
        <f t="shared" si="33"/>
        <v>94.9</v>
      </c>
      <c r="P244" s="888">
        <f t="shared" si="33"/>
        <v>32.190909090909088</v>
      </c>
      <c r="Q244" s="550">
        <f t="shared" si="33"/>
        <v>213.40909090909091</v>
      </c>
      <c r="R244" s="815">
        <f t="shared" si="33"/>
        <v>0.18136363636363637</v>
      </c>
      <c r="S244" s="822"/>
      <c r="T244" s="823"/>
      <c r="U244" s="80"/>
      <c r="V244" s="1124"/>
      <c r="W244" s="1122"/>
      <c r="X244" s="1122"/>
      <c r="Y244" s="1123"/>
    </row>
    <row r="245" spans="1:25" s="1" customFormat="1" ht="13.5" customHeight="1" x14ac:dyDescent="0.2">
      <c r="A245" s="1106"/>
      <c r="B245" s="1053" t="s">
        <v>241</v>
      </c>
      <c r="C245" s="1053"/>
      <c r="D245" s="525"/>
      <c r="E245" s="526">
        <f>SUM(E211:E241)</f>
        <v>0</v>
      </c>
      <c r="F245" s="232"/>
      <c r="G245" s="232"/>
      <c r="H245" s="390"/>
      <c r="I245" s="232"/>
      <c r="J245" s="390"/>
      <c r="K245" s="528"/>
      <c r="L245" s="529"/>
      <c r="M245" s="811"/>
      <c r="N245" s="662"/>
      <c r="O245" s="533"/>
      <c r="P245" s="889"/>
      <c r="Q245" s="234"/>
      <c r="R245" s="812"/>
      <c r="S245" s="816">
        <f>SUM(S211:S241)</f>
        <v>68</v>
      </c>
      <c r="T245" s="817">
        <f>SUM(T211:T241)</f>
        <v>48</v>
      </c>
      <c r="U245" s="80"/>
      <c r="V245" s="1125"/>
      <c r="W245" s="1126"/>
      <c r="X245" s="1126"/>
      <c r="Y245" s="1127"/>
    </row>
    <row r="246" spans="1:25" ht="13.5" customHeight="1" x14ac:dyDescent="0.2">
      <c r="A246" s="1104" t="s">
        <v>232</v>
      </c>
      <c r="B246" s="329">
        <f>南八幡!B246</f>
        <v>45962</v>
      </c>
      <c r="C246" s="433" t="str">
        <f>IF(B246="","",IF(WEEKDAY(B246)=1,"(日)",IF(WEEKDAY(B246)=2,"(月)",IF(WEEKDAY(B246)=3,"(火)",IF(WEEKDAY(B246)=4,"(水)",IF(WEEKDAY(B246)=5,"(木)",IF(WEEKDAY(B246)=6,"(金)","(土)")))))))</f>
        <v>(土)</v>
      </c>
      <c r="D246" s="558" t="s">
        <v>419</v>
      </c>
      <c r="E246" s="493"/>
      <c r="F246" s="494">
        <v>20.8</v>
      </c>
      <c r="G246" s="10">
        <v>20.2</v>
      </c>
      <c r="H246" s="496">
        <v>19.5</v>
      </c>
      <c r="I246" s="495">
        <v>2.5</v>
      </c>
      <c r="J246" s="218">
        <v>2.1</v>
      </c>
      <c r="K246" s="10">
        <v>7.64</v>
      </c>
      <c r="L246" s="644">
        <v>7.68</v>
      </c>
      <c r="M246" s="774">
        <v>36.1</v>
      </c>
      <c r="N246" s="627"/>
      <c r="O246" s="511"/>
      <c r="P246" s="493"/>
      <c r="Q246" s="501"/>
      <c r="R246" s="775"/>
      <c r="S246" s="776"/>
      <c r="T246" s="777"/>
      <c r="U246" s="83" t="s">
        <v>24</v>
      </c>
      <c r="V246" s="340" t="s">
        <v>284</v>
      </c>
      <c r="W246" s="356"/>
      <c r="X246" s="342">
        <v>45967</v>
      </c>
      <c r="Y246" s="351"/>
    </row>
    <row r="247" spans="1:25" x14ac:dyDescent="0.2">
      <c r="A247" s="1105"/>
      <c r="B247" s="330">
        <f>南八幡!B247</f>
        <v>45963</v>
      </c>
      <c r="C247" s="434" t="str">
        <f t="shared" ref="C247:C275" si="34">IF(B247="","",IF(WEEKDAY(B247)=1,"(日)",IF(WEEKDAY(B247)=2,"(月)",IF(WEEKDAY(B247)=3,"(火)",IF(WEEKDAY(B247)=4,"(水)",IF(WEEKDAY(B247)=5,"(木)",IF(WEEKDAY(B247)=6,"(金)","(土)")))))))</f>
        <v>(日)</v>
      </c>
      <c r="D247" s="560" t="s">
        <v>419</v>
      </c>
      <c r="E247" s="503"/>
      <c r="F247" s="504">
        <v>14.3</v>
      </c>
      <c r="G247" s="11">
        <v>19.899999999999999</v>
      </c>
      <c r="H247" s="221">
        <v>19.2</v>
      </c>
      <c r="I247" s="12">
        <v>2.5</v>
      </c>
      <c r="J247" s="219">
        <v>2</v>
      </c>
      <c r="K247" s="11">
        <v>7.77</v>
      </c>
      <c r="L247" s="369">
        <v>7.74</v>
      </c>
      <c r="M247" s="778">
        <v>35.5</v>
      </c>
      <c r="N247" s="635"/>
      <c r="O247" s="518"/>
      <c r="P247" s="503"/>
      <c r="Q247" s="507"/>
      <c r="R247" s="779"/>
      <c r="S247" s="780"/>
      <c r="T247" s="781"/>
      <c r="U247" s="83" t="s">
        <v>24</v>
      </c>
      <c r="V247" s="345" t="s">
        <v>2</v>
      </c>
      <c r="W247" s="346" t="s">
        <v>303</v>
      </c>
      <c r="X247" s="372">
        <v>17.600000000000001</v>
      </c>
      <c r="Y247" s="350"/>
    </row>
    <row r="248" spans="1:25" x14ac:dyDescent="0.2">
      <c r="A248" s="1105"/>
      <c r="B248" s="330">
        <f>南八幡!B248</f>
        <v>45964</v>
      </c>
      <c r="C248" s="434" t="str">
        <f t="shared" si="34"/>
        <v>(月)</v>
      </c>
      <c r="D248" s="560" t="s">
        <v>419</v>
      </c>
      <c r="E248" s="503"/>
      <c r="F248" s="504">
        <v>16.100000000000001</v>
      </c>
      <c r="G248" s="11">
        <v>20.100000000000001</v>
      </c>
      <c r="H248" s="221">
        <v>19.3</v>
      </c>
      <c r="I248" s="12">
        <v>3.3</v>
      </c>
      <c r="J248" s="219">
        <v>2.8</v>
      </c>
      <c r="K248" s="11">
        <v>7.67</v>
      </c>
      <c r="L248" s="369">
        <v>7.73</v>
      </c>
      <c r="M248" s="778">
        <v>33.200000000000003</v>
      </c>
      <c r="N248" s="635"/>
      <c r="O248" s="518"/>
      <c r="P248" s="503"/>
      <c r="Q248" s="507"/>
      <c r="R248" s="779"/>
      <c r="S248" s="780"/>
      <c r="T248" s="781"/>
      <c r="U248" s="83" t="s">
        <v>24</v>
      </c>
      <c r="V248" s="4" t="s">
        <v>19</v>
      </c>
      <c r="W248" s="5" t="s">
        <v>20</v>
      </c>
      <c r="X248" s="352" t="s">
        <v>21</v>
      </c>
      <c r="Y248" s="5" t="s">
        <v>22</v>
      </c>
    </row>
    <row r="249" spans="1:25" x14ac:dyDescent="0.2">
      <c r="A249" s="1105"/>
      <c r="B249" s="330">
        <f>南八幡!B249</f>
        <v>45965</v>
      </c>
      <c r="C249" s="434" t="str">
        <f t="shared" si="34"/>
        <v>(火)</v>
      </c>
      <c r="D249" s="560" t="s">
        <v>419</v>
      </c>
      <c r="E249" s="503"/>
      <c r="F249" s="504">
        <v>13.1</v>
      </c>
      <c r="G249" s="11">
        <v>19.899999999999999</v>
      </c>
      <c r="H249" s="221">
        <v>19</v>
      </c>
      <c r="I249" s="12">
        <v>2.7</v>
      </c>
      <c r="J249" s="219">
        <v>2.4</v>
      </c>
      <c r="K249" s="11">
        <v>7.72</v>
      </c>
      <c r="L249" s="369">
        <v>7.75</v>
      </c>
      <c r="M249" s="778">
        <v>33.6</v>
      </c>
      <c r="N249" s="635">
        <v>62.7</v>
      </c>
      <c r="O249" s="518">
        <v>94.2</v>
      </c>
      <c r="P249" s="503">
        <v>31.9</v>
      </c>
      <c r="Q249" s="507">
        <v>220</v>
      </c>
      <c r="R249" s="779">
        <v>0.18</v>
      </c>
      <c r="S249" s="780"/>
      <c r="T249" s="781"/>
      <c r="U249" s="83" t="s">
        <v>24</v>
      </c>
      <c r="V249" s="2" t="s">
        <v>182</v>
      </c>
      <c r="W249" s="398" t="s">
        <v>11</v>
      </c>
      <c r="X249" s="10">
        <v>19.5</v>
      </c>
      <c r="Y249" s="218">
        <v>19.2</v>
      </c>
    </row>
    <row r="250" spans="1:25" x14ac:dyDescent="0.2">
      <c r="A250" s="1105"/>
      <c r="B250" s="330">
        <f>南八幡!B250</f>
        <v>45966</v>
      </c>
      <c r="C250" s="434" t="str">
        <f t="shared" si="34"/>
        <v>(水)</v>
      </c>
      <c r="D250" s="560" t="s">
        <v>405</v>
      </c>
      <c r="E250" s="503"/>
      <c r="F250" s="504">
        <v>12.7</v>
      </c>
      <c r="G250" s="11">
        <v>19.8</v>
      </c>
      <c r="H250" s="221">
        <v>19</v>
      </c>
      <c r="I250" s="12">
        <v>2.5</v>
      </c>
      <c r="J250" s="219">
        <v>1.7</v>
      </c>
      <c r="K250" s="11">
        <v>7.76</v>
      </c>
      <c r="L250" s="369">
        <v>7.79</v>
      </c>
      <c r="M250" s="778">
        <v>34.700000000000003</v>
      </c>
      <c r="N250" s="635">
        <v>65.400000000000006</v>
      </c>
      <c r="O250" s="518">
        <v>96</v>
      </c>
      <c r="P250" s="503">
        <v>34.1</v>
      </c>
      <c r="Q250" s="507">
        <v>213</v>
      </c>
      <c r="R250" s="779">
        <v>0.14000000000000001</v>
      </c>
      <c r="S250" s="780"/>
      <c r="T250" s="781"/>
      <c r="U250" s="83" t="s">
        <v>24</v>
      </c>
      <c r="V250" s="3" t="s">
        <v>183</v>
      </c>
      <c r="W250" s="921" t="s">
        <v>184</v>
      </c>
      <c r="X250" s="11">
        <v>2.4</v>
      </c>
      <c r="Y250" s="219">
        <v>1.8</v>
      </c>
    </row>
    <row r="251" spans="1:25" x14ac:dyDescent="0.2">
      <c r="A251" s="1105"/>
      <c r="B251" s="330">
        <f>南八幡!B251</f>
        <v>45967</v>
      </c>
      <c r="C251" s="434" t="str">
        <f t="shared" si="34"/>
        <v>(木)</v>
      </c>
      <c r="D251" s="560" t="s">
        <v>460</v>
      </c>
      <c r="E251" s="503"/>
      <c r="F251" s="504">
        <v>17.600000000000001</v>
      </c>
      <c r="G251" s="11">
        <v>19.5</v>
      </c>
      <c r="H251" s="221">
        <v>19.2</v>
      </c>
      <c r="I251" s="12">
        <v>2.4</v>
      </c>
      <c r="J251" s="219">
        <v>1.8</v>
      </c>
      <c r="K251" s="11">
        <v>7.73</v>
      </c>
      <c r="L251" s="369">
        <v>7.78</v>
      </c>
      <c r="M251" s="778">
        <v>34.6</v>
      </c>
      <c r="N251" s="635">
        <v>65.2</v>
      </c>
      <c r="O251" s="518">
        <v>93.2</v>
      </c>
      <c r="P251" s="503">
        <v>33</v>
      </c>
      <c r="Q251" s="507">
        <v>242</v>
      </c>
      <c r="R251" s="779">
        <v>0.13</v>
      </c>
      <c r="S251" s="780"/>
      <c r="T251" s="781"/>
      <c r="U251" s="83" t="s">
        <v>24</v>
      </c>
      <c r="V251" s="3" t="s">
        <v>12</v>
      </c>
      <c r="W251" s="921"/>
      <c r="X251" s="11">
        <v>7.73</v>
      </c>
      <c r="Y251" s="219">
        <v>7.78</v>
      </c>
    </row>
    <row r="252" spans="1:25" x14ac:dyDescent="0.2">
      <c r="A252" s="1105"/>
      <c r="B252" s="330">
        <f>南八幡!B252</f>
        <v>45968</v>
      </c>
      <c r="C252" s="434" t="str">
        <f t="shared" si="34"/>
        <v>(金)</v>
      </c>
      <c r="D252" s="560" t="s">
        <v>419</v>
      </c>
      <c r="E252" s="503"/>
      <c r="F252" s="504">
        <v>15.4</v>
      </c>
      <c r="G252" s="11">
        <v>19.399999999999999</v>
      </c>
      <c r="H252" s="221">
        <v>18.5</v>
      </c>
      <c r="I252" s="12">
        <v>2.6</v>
      </c>
      <c r="J252" s="219">
        <v>2</v>
      </c>
      <c r="K252" s="11">
        <v>7.72</v>
      </c>
      <c r="L252" s="369">
        <v>7.77</v>
      </c>
      <c r="M252" s="778">
        <v>34.5</v>
      </c>
      <c r="N252" s="635">
        <v>65.7</v>
      </c>
      <c r="O252" s="518">
        <v>95</v>
      </c>
      <c r="P252" s="503">
        <v>30.2</v>
      </c>
      <c r="Q252" s="507">
        <v>218</v>
      </c>
      <c r="R252" s="779">
        <v>0.15</v>
      </c>
      <c r="S252" s="780"/>
      <c r="T252" s="781"/>
      <c r="U252" s="83" t="s">
        <v>24</v>
      </c>
      <c r="V252" s="3" t="s">
        <v>185</v>
      </c>
      <c r="W252" s="921" t="s">
        <v>13</v>
      </c>
      <c r="X252" s="11"/>
      <c r="Y252" s="219">
        <v>34.6</v>
      </c>
    </row>
    <row r="253" spans="1:25" x14ac:dyDescent="0.2">
      <c r="A253" s="1105"/>
      <c r="B253" s="330">
        <f>南八幡!B253</f>
        <v>45969</v>
      </c>
      <c r="C253" s="434" t="str">
        <f t="shared" si="34"/>
        <v>(土)</v>
      </c>
      <c r="D253" s="560" t="s">
        <v>419</v>
      </c>
      <c r="E253" s="503"/>
      <c r="F253" s="504">
        <v>12.8</v>
      </c>
      <c r="G253" s="11">
        <v>19.2</v>
      </c>
      <c r="H253" s="221">
        <v>18.399999999999999</v>
      </c>
      <c r="I253" s="12">
        <v>2.2999999999999998</v>
      </c>
      <c r="J253" s="219">
        <v>1.9</v>
      </c>
      <c r="K253" s="11">
        <v>7.74</v>
      </c>
      <c r="L253" s="369">
        <v>7.78</v>
      </c>
      <c r="M253" s="778">
        <v>34.299999999999997</v>
      </c>
      <c r="N253" s="635"/>
      <c r="O253" s="518"/>
      <c r="P253" s="503"/>
      <c r="Q253" s="507"/>
      <c r="R253" s="779"/>
      <c r="S253" s="780"/>
      <c r="T253" s="781"/>
      <c r="U253" s="83" t="s">
        <v>24</v>
      </c>
      <c r="V253" s="3" t="s">
        <v>186</v>
      </c>
      <c r="W253" s="921" t="s">
        <v>311</v>
      </c>
      <c r="X253" s="112"/>
      <c r="Y253" s="220">
        <v>65.2</v>
      </c>
    </row>
    <row r="254" spans="1:25" x14ac:dyDescent="0.2">
      <c r="A254" s="1105"/>
      <c r="B254" s="330">
        <f>南八幡!B254</f>
        <v>45970</v>
      </c>
      <c r="C254" s="434" t="str">
        <f t="shared" si="34"/>
        <v>(日)</v>
      </c>
      <c r="D254" s="560" t="s">
        <v>418</v>
      </c>
      <c r="E254" s="503"/>
      <c r="F254" s="504">
        <v>10.9</v>
      </c>
      <c r="G254" s="11">
        <v>19</v>
      </c>
      <c r="H254" s="221">
        <v>18.2</v>
      </c>
      <c r="I254" s="12">
        <v>2.4</v>
      </c>
      <c r="J254" s="219">
        <v>2</v>
      </c>
      <c r="K254" s="11">
        <v>7.76</v>
      </c>
      <c r="L254" s="369">
        <v>7.78</v>
      </c>
      <c r="M254" s="778">
        <v>34.4</v>
      </c>
      <c r="N254" s="635"/>
      <c r="O254" s="518"/>
      <c r="P254" s="503"/>
      <c r="Q254" s="507"/>
      <c r="R254" s="779"/>
      <c r="S254" s="780"/>
      <c r="T254" s="781"/>
      <c r="U254" s="83" t="s">
        <v>24</v>
      </c>
      <c r="V254" s="3" t="s">
        <v>187</v>
      </c>
      <c r="W254" s="921" t="s">
        <v>311</v>
      </c>
      <c r="X254" s="112"/>
      <c r="Y254" s="220">
        <v>93.2</v>
      </c>
    </row>
    <row r="255" spans="1:25" x14ac:dyDescent="0.2">
      <c r="A255" s="1105"/>
      <c r="B255" s="330">
        <f>南八幡!B255</f>
        <v>45971</v>
      </c>
      <c r="C255" s="434" t="str">
        <f t="shared" si="34"/>
        <v>(月)</v>
      </c>
      <c r="D255" s="560" t="s">
        <v>419</v>
      </c>
      <c r="E255" s="503"/>
      <c r="F255" s="504">
        <v>14.5</v>
      </c>
      <c r="G255" s="11">
        <v>19</v>
      </c>
      <c r="H255" s="221">
        <v>18.2</v>
      </c>
      <c r="I255" s="12">
        <v>2.2999999999999998</v>
      </c>
      <c r="J255" s="219">
        <v>1.7</v>
      </c>
      <c r="K255" s="11">
        <v>7.69</v>
      </c>
      <c r="L255" s="369">
        <v>7.73</v>
      </c>
      <c r="M255" s="778">
        <v>34.9</v>
      </c>
      <c r="N255" s="635">
        <v>66.900000000000006</v>
      </c>
      <c r="O255" s="518">
        <v>98.8</v>
      </c>
      <c r="P255" s="503">
        <v>32.700000000000003</v>
      </c>
      <c r="Q255" s="507">
        <v>232</v>
      </c>
      <c r="R255" s="779">
        <v>0.15</v>
      </c>
      <c r="S255" s="780"/>
      <c r="T255" s="781"/>
      <c r="U255" s="83" t="s">
        <v>24</v>
      </c>
      <c r="V255" s="3" t="s">
        <v>188</v>
      </c>
      <c r="W255" s="921" t="s">
        <v>311</v>
      </c>
      <c r="X255" s="112"/>
      <c r="Y255" s="220">
        <v>60</v>
      </c>
    </row>
    <row r="256" spans="1:25" x14ac:dyDescent="0.2">
      <c r="A256" s="1105"/>
      <c r="B256" s="330">
        <f>南八幡!B256</f>
        <v>45972</v>
      </c>
      <c r="C256" s="434" t="str">
        <f t="shared" si="34"/>
        <v>(火)</v>
      </c>
      <c r="D256" s="560" t="s">
        <v>420</v>
      </c>
      <c r="E256" s="503"/>
      <c r="F256" s="504">
        <v>13.4</v>
      </c>
      <c r="G256" s="11">
        <v>18.7</v>
      </c>
      <c r="H256" s="221">
        <v>18.100000000000001</v>
      </c>
      <c r="I256" s="12">
        <v>2.2000000000000002</v>
      </c>
      <c r="J256" s="219">
        <v>1.8</v>
      </c>
      <c r="K256" s="11">
        <v>7.65</v>
      </c>
      <c r="L256" s="369">
        <v>7.7</v>
      </c>
      <c r="M256" s="778">
        <v>34.1</v>
      </c>
      <c r="N256" s="635">
        <v>67.8</v>
      </c>
      <c r="O256" s="518">
        <v>94.4</v>
      </c>
      <c r="P256" s="503">
        <v>30.7</v>
      </c>
      <c r="Q256" s="507">
        <v>220</v>
      </c>
      <c r="R256" s="779">
        <v>0.15</v>
      </c>
      <c r="S256" s="780"/>
      <c r="T256" s="781"/>
      <c r="U256" s="83" t="s">
        <v>24</v>
      </c>
      <c r="V256" s="3" t="s">
        <v>189</v>
      </c>
      <c r="W256" s="921" t="s">
        <v>311</v>
      </c>
      <c r="X256" s="112"/>
      <c r="Y256" s="220">
        <v>33.200000000000003</v>
      </c>
    </row>
    <row r="257" spans="1:25" x14ac:dyDescent="0.2">
      <c r="A257" s="1105"/>
      <c r="B257" s="330">
        <f>南八幡!B257</f>
        <v>45973</v>
      </c>
      <c r="C257" s="434" t="str">
        <f t="shared" si="34"/>
        <v>(水)</v>
      </c>
      <c r="D257" s="560" t="s">
        <v>419</v>
      </c>
      <c r="E257" s="503"/>
      <c r="F257" s="504">
        <v>12.8</v>
      </c>
      <c r="G257" s="11">
        <v>18.600000000000001</v>
      </c>
      <c r="H257" s="221">
        <v>17.899999999999999</v>
      </c>
      <c r="I257" s="12">
        <v>2.2000000000000002</v>
      </c>
      <c r="J257" s="219">
        <v>1.8</v>
      </c>
      <c r="K257" s="11">
        <v>7.72</v>
      </c>
      <c r="L257" s="369">
        <v>7.73</v>
      </c>
      <c r="M257" s="778">
        <v>34.299999999999997</v>
      </c>
      <c r="N257" s="635">
        <v>66.599999999999994</v>
      </c>
      <c r="O257" s="518">
        <v>94.8</v>
      </c>
      <c r="P257" s="503">
        <v>32.6</v>
      </c>
      <c r="Q257" s="507">
        <v>246</v>
      </c>
      <c r="R257" s="779">
        <v>0.18</v>
      </c>
      <c r="S257" s="780"/>
      <c r="T257" s="781"/>
      <c r="U257" s="83" t="s">
        <v>24</v>
      </c>
      <c r="V257" s="3" t="s">
        <v>190</v>
      </c>
      <c r="W257" s="921" t="s">
        <v>311</v>
      </c>
      <c r="X257" s="12"/>
      <c r="Y257" s="221">
        <v>33</v>
      </c>
    </row>
    <row r="258" spans="1:25" x14ac:dyDescent="0.2">
      <c r="A258" s="1105"/>
      <c r="B258" s="330">
        <f>南八幡!B258</f>
        <v>45974</v>
      </c>
      <c r="C258" s="434" t="str">
        <f t="shared" si="34"/>
        <v>(木)</v>
      </c>
      <c r="D258" s="560" t="s">
        <v>420</v>
      </c>
      <c r="E258" s="503"/>
      <c r="F258" s="504">
        <v>12.6</v>
      </c>
      <c r="G258" s="11">
        <v>18.3</v>
      </c>
      <c r="H258" s="221">
        <v>17.600000000000001</v>
      </c>
      <c r="I258" s="12">
        <v>1.9</v>
      </c>
      <c r="J258" s="219">
        <v>1.6</v>
      </c>
      <c r="K258" s="11">
        <v>7.7</v>
      </c>
      <c r="L258" s="369">
        <v>7.73</v>
      </c>
      <c r="M258" s="778">
        <v>34.6</v>
      </c>
      <c r="N258" s="635">
        <v>67.900000000000006</v>
      </c>
      <c r="O258" s="518">
        <v>95.6</v>
      </c>
      <c r="P258" s="503">
        <v>30.8</v>
      </c>
      <c r="Q258" s="507">
        <v>212</v>
      </c>
      <c r="R258" s="779">
        <v>0.13</v>
      </c>
      <c r="S258" s="780"/>
      <c r="T258" s="781"/>
      <c r="U258" s="83" t="s">
        <v>24</v>
      </c>
      <c r="V258" s="3" t="s">
        <v>191</v>
      </c>
      <c r="W258" s="921" t="s">
        <v>311</v>
      </c>
      <c r="X258" s="15"/>
      <c r="Y258" s="222">
        <v>242</v>
      </c>
    </row>
    <row r="259" spans="1:25" x14ac:dyDescent="0.2">
      <c r="A259" s="1105"/>
      <c r="B259" s="330">
        <f>南八幡!B259</f>
        <v>45975</v>
      </c>
      <c r="C259" s="434" t="str">
        <f t="shared" si="34"/>
        <v>(金)</v>
      </c>
      <c r="D259" s="560" t="s">
        <v>419</v>
      </c>
      <c r="E259" s="503"/>
      <c r="F259" s="504">
        <v>12.9</v>
      </c>
      <c r="G259" s="11">
        <v>18.100000000000001</v>
      </c>
      <c r="H259" s="221">
        <v>17.5</v>
      </c>
      <c r="I259" s="12">
        <v>2.1</v>
      </c>
      <c r="J259" s="219">
        <v>1.8</v>
      </c>
      <c r="K259" s="11">
        <v>7.43</v>
      </c>
      <c r="L259" s="369">
        <v>7.14</v>
      </c>
      <c r="M259" s="778">
        <v>35.299999999999997</v>
      </c>
      <c r="N259" s="635">
        <v>68.2</v>
      </c>
      <c r="O259" s="518">
        <v>96.8</v>
      </c>
      <c r="P259" s="503">
        <v>33.299999999999997</v>
      </c>
      <c r="Q259" s="507">
        <v>197</v>
      </c>
      <c r="R259" s="779">
        <v>0.18</v>
      </c>
      <c r="S259" s="780"/>
      <c r="T259" s="781"/>
      <c r="U259" s="83" t="s">
        <v>24</v>
      </c>
      <c r="V259" s="3" t="s">
        <v>192</v>
      </c>
      <c r="W259" s="921" t="s">
        <v>311</v>
      </c>
      <c r="X259" s="13"/>
      <c r="Y259" s="223">
        <v>0.13</v>
      </c>
    </row>
    <row r="260" spans="1:25" x14ac:dyDescent="0.2">
      <c r="A260" s="1105"/>
      <c r="B260" s="330">
        <f>南八幡!B260</f>
        <v>45976</v>
      </c>
      <c r="C260" s="434" t="str">
        <f t="shared" si="34"/>
        <v>(土)</v>
      </c>
      <c r="D260" s="560" t="s">
        <v>419</v>
      </c>
      <c r="E260" s="503"/>
      <c r="F260" s="504">
        <v>13.7</v>
      </c>
      <c r="G260" s="11">
        <v>17.8</v>
      </c>
      <c r="H260" s="221">
        <v>17</v>
      </c>
      <c r="I260" s="12">
        <v>1.4</v>
      </c>
      <c r="J260" s="219">
        <v>1.1000000000000001</v>
      </c>
      <c r="K260" s="11">
        <v>7.72</v>
      </c>
      <c r="L260" s="369">
        <v>7.74</v>
      </c>
      <c r="M260" s="778">
        <v>35.299999999999997</v>
      </c>
      <c r="N260" s="635"/>
      <c r="O260" s="518"/>
      <c r="P260" s="503"/>
      <c r="Q260" s="507"/>
      <c r="R260" s="779"/>
      <c r="S260" s="780"/>
      <c r="T260" s="781"/>
      <c r="U260" s="83" t="s">
        <v>24</v>
      </c>
      <c r="V260" s="3" t="s">
        <v>14</v>
      </c>
      <c r="W260" s="921" t="s">
        <v>311</v>
      </c>
      <c r="X260" s="11"/>
      <c r="Y260" s="224">
        <v>2.4</v>
      </c>
    </row>
    <row r="261" spans="1:25" x14ac:dyDescent="0.2">
      <c r="A261" s="1105"/>
      <c r="B261" s="330">
        <f>南八幡!B261</f>
        <v>45977</v>
      </c>
      <c r="C261" s="434" t="str">
        <f t="shared" si="34"/>
        <v>(日)</v>
      </c>
      <c r="D261" s="560" t="s">
        <v>419</v>
      </c>
      <c r="E261" s="503"/>
      <c r="F261" s="504">
        <v>10.9</v>
      </c>
      <c r="G261" s="11">
        <v>17.899999999999999</v>
      </c>
      <c r="H261" s="221">
        <v>17</v>
      </c>
      <c r="I261" s="12">
        <v>2.2999999999999998</v>
      </c>
      <c r="J261" s="219">
        <v>1.9</v>
      </c>
      <c r="K261" s="11">
        <v>7.74</v>
      </c>
      <c r="L261" s="369">
        <v>7.74</v>
      </c>
      <c r="M261" s="778">
        <v>35.6</v>
      </c>
      <c r="N261" s="635"/>
      <c r="O261" s="518"/>
      <c r="P261" s="503"/>
      <c r="Q261" s="507"/>
      <c r="R261" s="779"/>
      <c r="S261" s="780"/>
      <c r="T261" s="781"/>
      <c r="U261" s="83" t="s">
        <v>24</v>
      </c>
      <c r="V261" s="3" t="s">
        <v>15</v>
      </c>
      <c r="W261" s="921" t="s">
        <v>311</v>
      </c>
      <c r="X261" s="11"/>
      <c r="Y261" s="224">
        <v>0.6</v>
      </c>
    </row>
    <row r="262" spans="1:25" x14ac:dyDescent="0.2">
      <c r="A262" s="1105"/>
      <c r="B262" s="330">
        <f>南八幡!B262</f>
        <v>45978</v>
      </c>
      <c r="C262" s="434" t="str">
        <f t="shared" si="34"/>
        <v>(月)</v>
      </c>
      <c r="D262" s="560" t="s">
        <v>419</v>
      </c>
      <c r="E262" s="503"/>
      <c r="F262" s="504">
        <v>15.8</v>
      </c>
      <c r="G262" s="11">
        <v>17.899999999999999</v>
      </c>
      <c r="H262" s="221">
        <v>17.100000000000001</v>
      </c>
      <c r="I262" s="12">
        <v>2.2000000000000002</v>
      </c>
      <c r="J262" s="219">
        <v>1.8</v>
      </c>
      <c r="K262" s="11">
        <v>7.75</v>
      </c>
      <c r="L262" s="369">
        <v>7.75</v>
      </c>
      <c r="M262" s="778">
        <v>36.1</v>
      </c>
      <c r="N262" s="635">
        <v>69.099999999999994</v>
      </c>
      <c r="O262" s="518">
        <v>95.8</v>
      </c>
      <c r="P262" s="503">
        <v>36.5</v>
      </c>
      <c r="Q262" s="507">
        <v>209</v>
      </c>
      <c r="R262" s="779">
        <v>0.17</v>
      </c>
      <c r="S262" s="780"/>
      <c r="T262" s="781"/>
      <c r="U262" s="83" t="s">
        <v>24</v>
      </c>
      <c r="V262" s="3" t="s">
        <v>193</v>
      </c>
      <c r="W262" s="921" t="s">
        <v>311</v>
      </c>
      <c r="X262" s="11"/>
      <c r="Y262" s="224">
        <v>9.1999999999999993</v>
      </c>
    </row>
    <row r="263" spans="1:25" x14ac:dyDescent="0.2">
      <c r="A263" s="1105"/>
      <c r="B263" s="330">
        <f>南八幡!B263</f>
        <v>45979</v>
      </c>
      <c r="C263" s="434" t="str">
        <f t="shared" si="34"/>
        <v>(火)</v>
      </c>
      <c r="D263" s="560" t="s">
        <v>420</v>
      </c>
      <c r="E263" s="503"/>
      <c r="F263" s="504">
        <v>13.7</v>
      </c>
      <c r="G263" s="11">
        <v>17.8</v>
      </c>
      <c r="H263" s="221">
        <v>17</v>
      </c>
      <c r="I263" s="12">
        <v>2.2000000000000002</v>
      </c>
      <c r="J263" s="219">
        <v>1.8</v>
      </c>
      <c r="K263" s="11">
        <v>7.7</v>
      </c>
      <c r="L263" s="369">
        <v>7.73</v>
      </c>
      <c r="M263" s="778">
        <v>35.700000000000003</v>
      </c>
      <c r="N263" s="635">
        <v>68.900000000000006</v>
      </c>
      <c r="O263" s="518">
        <v>95.2</v>
      </c>
      <c r="P263" s="503">
        <v>35.9</v>
      </c>
      <c r="Q263" s="507">
        <v>207</v>
      </c>
      <c r="R263" s="779">
        <v>0.17</v>
      </c>
      <c r="S263" s="780"/>
      <c r="T263" s="781"/>
      <c r="U263" s="83" t="s">
        <v>24</v>
      </c>
      <c r="V263" s="3" t="s">
        <v>194</v>
      </c>
      <c r="W263" s="921" t="s">
        <v>311</v>
      </c>
      <c r="X263" s="13"/>
      <c r="Y263" s="225">
        <v>8.9999999999999993E-3</v>
      </c>
    </row>
    <row r="264" spans="1:25" x14ac:dyDescent="0.2">
      <c r="A264" s="1105"/>
      <c r="B264" s="330">
        <f>南八幡!B264</f>
        <v>45980</v>
      </c>
      <c r="C264" s="434" t="str">
        <f t="shared" si="34"/>
        <v>(水)</v>
      </c>
      <c r="D264" s="560" t="s">
        <v>419</v>
      </c>
      <c r="E264" s="503"/>
      <c r="F264" s="504">
        <v>7.1</v>
      </c>
      <c r="G264" s="11">
        <v>17.600000000000001</v>
      </c>
      <c r="H264" s="221">
        <v>16.8</v>
      </c>
      <c r="I264" s="12">
        <v>2</v>
      </c>
      <c r="J264" s="219">
        <v>1.8</v>
      </c>
      <c r="K264" s="11">
        <v>7.72</v>
      </c>
      <c r="L264" s="369">
        <v>7.67</v>
      </c>
      <c r="M264" s="778">
        <v>35.6</v>
      </c>
      <c r="N264" s="635">
        <v>69.3</v>
      </c>
      <c r="O264" s="518">
        <v>96</v>
      </c>
      <c r="P264" s="503">
        <v>34.799999999999997</v>
      </c>
      <c r="Q264" s="507">
        <v>258</v>
      </c>
      <c r="R264" s="779">
        <v>0.16</v>
      </c>
      <c r="S264" s="780"/>
      <c r="T264" s="781"/>
      <c r="U264" s="83" t="s">
        <v>24</v>
      </c>
      <c r="V264" s="3" t="s">
        <v>279</v>
      </c>
      <c r="W264" s="921" t="s">
        <v>311</v>
      </c>
      <c r="X264" s="13"/>
      <c r="Y264" s="225">
        <v>1.97</v>
      </c>
    </row>
    <row r="265" spans="1:25" x14ac:dyDescent="0.2">
      <c r="A265" s="1105"/>
      <c r="B265" s="330">
        <f>南八幡!B265</f>
        <v>45981</v>
      </c>
      <c r="C265" s="434" t="str">
        <f t="shared" si="34"/>
        <v>(木)</v>
      </c>
      <c r="D265" s="560" t="s">
        <v>419</v>
      </c>
      <c r="E265" s="503"/>
      <c r="F265" s="504">
        <v>7.9</v>
      </c>
      <c r="G265" s="11">
        <v>17.399999999999999</v>
      </c>
      <c r="H265" s="221">
        <v>16.600000000000001</v>
      </c>
      <c r="I265" s="12">
        <v>1.6</v>
      </c>
      <c r="J265" s="219">
        <v>1.6</v>
      </c>
      <c r="K265" s="11">
        <v>7.73</v>
      </c>
      <c r="L265" s="369">
        <v>7.79</v>
      </c>
      <c r="M265" s="778">
        <v>34.6</v>
      </c>
      <c r="N265" s="635">
        <v>68.900000000000006</v>
      </c>
      <c r="O265" s="518">
        <v>96.6</v>
      </c>
      <c r="P265" s="503">
        <v>31.8</v>
      </c>
      <c r="Q265" s="507">
        <v>250</v>
      </c>
      <c r="R265" s="779">
        <v>0.15</v>
      </c>
      <c r="S265" s="780"/>
      <c r="T265" s="781"/>
      <c r="U265" s="83" t="s">
        <v>24</v>
      </c>
      <c r="V265" s="3" t="s">
        <v>195</v>
      </c>
      <c r="W265" s="921" t="s">
        <v>311</v>
      </c>
      <c r="X265" s="13"/>
      <c r="Y265" s="225">
        <v>2.73</v>
      </c>
    </row>
    <row r="266" spans="1:25" x14ac:dyDescent="0.2">
      <c r="A266" s="1105"/>
      <c r="B266" s="330">
        <f>南八幡!B266</f>
        <v>45982</v>
      </c>
      <c r="C266" s="434" t="str">
        <f t="shared" si="34"/>
        <v>(金)</v>
      </c>
      <c r="D266" s="560" t="s">
        <v>419</v>
      </c>
      <c r="E266" s="503"/>
      <c r="F266" s="504">
        <v>8.8000000000000007</v>
      </c>
      <c r="G266" s="11">
        <v>17.2</v>
      </c>
      <c r="H266" s="221">
        <v>16.399999999999999</v>
      </c>
      <c r="I266" s="12">
        <v>1.9</v>
      </c>
      <c r="J266" s="219">
        <v>1.7</v>
      </c>
      <c r="K266" s="11">
        <v>7.76</v>
      </c>
      <c r="L266" s="369">
        <v>7.77</v>
      </c>
      <c r="M266" s="778">
        <v>35.799999999999997</v>
      </c>
      <c r="N266" s="635">
        <v>69.7</v>
      </c>
      <c r="O266" s="518">
        <v>96.8</v>
      </c>
      <c r="P266" s="503">
        <v>35.299999999999997</v>
      </c>
      <c r="Q266" s="507">
        <v>239</v>
      </c>
      <c r="R266" s="779">
        <v>0.16</v>
      </c>
      <c r="S266" s="780"/>
      <c r="T266" s="781"/>
      <c r="U266" s="83" t="s">
        <v>24</v>
      </c>
      <c r="V266" s="3" t="s">
        <v>196</v>
      </c>
      <c r="W266" s="921" t="s">
        <v>311</v>
      </c>
      <c r="X266" s="13"/>
      <c r="Y266" s="225">
        <v>0.17499999999999999</v>
      </c>
    </row>
    <row r="267" spans="1:25" x14ac:dyDescent="0.2">
      <c r="A267" s="1105"/>
      <c r="B267" s="330">
        <f>南八幡!B267</f>
        <v>45983</v>
      </c>
      <c r="C267" s="434" t="str">
        <f t="shared" si="34"/>
        <v>(土)</v>
      </c>
      <c r="D267" s="560" t="s">
        <v>419</v>
      </c>
      <c r="E267" s="503"/>
      <c r="F267" s="504">
        <v>11</v>
      </c>
      <c r="G267" s="11">
        <v>17</v>
      </c>
      <c r="H267" s="221">
        <v>16.100000000000001</v>
      </c>
      <c r="I267" s="12">
        <v>1.9</v>
      </c>
      <c r="J267" s="219">
        <v>1.7</v>
      </c>
      <c r="K267" s="11">
        <v>7.75</v>
      </c>
      <c r="L267" s="369">
        <v>7.77</v>
      </c>
      <c r="M267" s="778">
        <v>35.700000000000003</v>
      </c>
      <c r="N267" s="635"/>
      <c r="O267" s="518"/>
      <c r="P267" s="503"/>
      <c r="Q267" s="507"/>
      <c r="R267" s="779"/>
      <c r="S267" s="780"/>
      <c r="T267" s="781"/>
      <c r="U267" s="83" t="s">
        <v>24</v>
      </c>
      <c r="V267" s="3" t="s">
        <v>197</v>
      </c>
      <c r="W267" s="921" t="s">
        <v>311</v>
      </c>
      <c r="X267" s="11"/>
      <c r="Y267" s="224">
        <v>25</v>
      </c>
    </row>
    <row r="268" spans="1:25" x14ac:dyDescent="0.2">
      <c r="A268" s="1105"/>
      <c r="B268" s="330">
        <f>南八幡!B268</f>
        <v>45984</v>
      </c>
      <c r="C268" s="434" t="str">
        <f t="shared" si="34"/>
        <v>(日)</v>
      </c>
      <c r="D268" s="560" t="s">
        <v>420</v>
      </c>
      <c r="E268" s="503"/>
      <c r="F268" s="504">
        <v>11.3</v>
      </c>
      <c r="G268" s="11">
        <v>16.8</v>
      </c>
      <c r="H268" s="221">
        <v>16.100000000000001</v>
      </c>
      <c r="I268" s="12">
        <v>1.8</v>
      </c>
      <c r="J268" s="219">
        <v>1.6</v>
      </c>
      <c r="K268" s="11">
        <v>7.73</v>
      </c>
      <c r="L268" s="369">
        <v>7.77</v>
      </c>
      <c r="M268" s="778">
        <v>35.700000000000003</v>
      </c>
      <c r="N268" s="635"/>
      <c r="O268" s="518"/>
      <c r="P268" s="503"/>
      <c r="Q268" s="507"/>
      <c r="R268" s="779"/>
      <c r="S268" s="780"/>
      <c r="T268" s="781"/>
      <c r="U268" s="83" t="s">
        <v>24</v>
      </c>
      <c r="V268" s="3" t="s">
        <v>17</v>
      </c>
      <c r="W268" s="921" t="s">
        <v>311</v>
      </c>
      <c r="X268" s="11"/>
      <c r="Y268" s="224">
        <v>30.3</v>
      </c>
    </row>
    <row r="269" spans="1:25" x14ac:dyDescent="0.2">
      <c r="A269" s="1105"/>
      <c r="B269" s="330">
        <f>南八幡!B269</f>
        <v>45985</v>
      </c>
      <c r="C269" s="434" t="str">
        <f t="shared" si="34"/>
        <v>(月)</v>
      </c>
      <c r="D269" s="560" t="s">
        <v>419</v>
      </c>
      <c r="E269" s="503"/>
      <c r="F269" s="504">
        <v>8.9</v>
      </c>
      <c r="G269" s="11">
        <v>16.7</v>
      </c>
      <c r="H269" s="221">
        <v>15.9</v>
      </c>
      <c r="I269" s="12">
        <v>1.8</v>
      </c>
      <c r="J269" s="219">
        <v>1.6</v>
      </c>
      <c r="K269" s="11">
        <v>7.75</v>
      </c>
      <c r="L269" s="369">
        <v>7.75</v>
      </c>
      <c r="M269" s="778">
        <v>35.799999999999997</v>
      </c>
      <c r="N269" s="635"/>
      <c r="O269" s="518"/>
      <c r="P269" s="503"/>
      <c r="Q269" s="507"/>
      <c r="R269" s="779"/>
      <c r="S269" s="780"/>
      <c r="T269" s="781"/>
      <c r="U269" s="83" t="s">
        <v>24</v>
      </c>
      <c r="V269" s="3" t="s">
        <v>198</v>
      </c>
      <c r="W269" s="921" t="s">
        <v>184</v>
      </c>
      <c r="X269" s="11"/>
      <c r="Y269" s="286">
        <v>6</v>
      </c>
    </row>
    <row r="270" spans="1:25" x14ac:dyDescent="0.2">
      <c r="A270" s="1105"/>
      <c r="B270" s="330">
        <f>南八幡!B270</f>
        <v>45986</v>
      </c>
      <c r="C270" s="434" t="str">
        <f t="shared" si="34"/>
        <v>(火)</v>
      </c>
      <c r="D270" s="560" t="s">
        <v>418</v>
      </c>
      <c r="E270" s="503"/>
      <c r="F270" s="504">
        <v>10.6</v>
      </c>
      <c r="G270" s="11">
        <v>16.600000000000001</v>
      </c>
      <c r="H270" s="221">
        <v>15.9</v>
      </c>
      <c r="I270" s="12">
        <v>1.9</v>
      </c>
      <c r="J270" s="219">
        <v>1.8</v>
      </c>
      <c r="K270" s="11">
        <v>7.77</v>
      </c>
      <c r="L270" s="369">
        <v>7.77</v>
      </c>
      <c r="M270" s="778">
        <v>36.200000000000003</v>
      </c>
      <c r="N270" s="635">
        <v>69.8</v>
      </c>
      <c r="O270" s="518">
        <v>97.2</v>
      </c>
      <c r="P270" s="503">
        <v>35.1</v>
      </c>
      <c r="Q270" s="507">
        <v>212</v>
      </c>
      <c r="R270" s="779">
        <v>0.15</v>
      </c>
      <c r="S270" s="780">
        <v>48</v>
      </c>
      <c r="T270" s="781">
        <v>82</v>
      </c>
      <c r="U270" s="83" t="s">
        <v>24</v>
      </c>
      <c r="V270" s="3" t="s">
        <v>199</v>
      </c>
      <c r="W270" s="921" t="s">
        <v>311</v>
      </c>
      <c r="X270" s="112"/>
      <c r="Y270" s="286">
        <v>1</v>
      </c>
    </row>
    <row r="271" spans="1:25" x14ac:dyDescent="0.2">
      <c r="A271" s="1105"/>
      <c r="B271" s="330">
        <f>南八幡!B271</f>
        <v>45987</v>
      </c>
      <c r="C271" s="434" t="str">
        <f t="shared" si="34"/>
        <v>(水)</v>
      </c>
      <c r="D271" s="560" t="s">
        <v>419</v>
      </c>
      <c r="E271" s="503"/>
      <c r="F271" s="504">
        <v>9.6999999999999993</v>
      </c>
      <c r="G271" s="11">
        <v>16.7</v>
      </c>
      <c r="H271" s="221">
        <v>15.9</v>
      </c>
      <c r="I271" s="12">
        <v>1.7</v>
      </c>
      <c r="J271" s="219">
        <v>1.5</v>
      </c>
      <c r="K271" s="11">
        <v>7.76</v>
      </c>
      <c r="L271" s="369">
        <v>7.77</v>
      </c>
      <c r="M271" s="778">
        <v>36</v>
      </c>
      <c r="N271" s="635">
        <v>70.099999999999994</v>
      </c>
      <c r="O271" s="518">
        <v>97.6</v>
      </c>
      <c r="P271" s="503">
        <v>35.1</v>
      </c>
      <c r="Q271" s="507">
        <v>221</v>
      </c>
      <c r="R271" s="779">
        <v>0.14000000000000001</v>
      </c>
      <c r="S271" s="780"/>
      <c r="T271" s="781"/>
      <c r="U271" s="83" t="s">
        <v>24</v>
      </c>
      <c r="V271" s="3"/>
      <c r="W271" s="287"/>
      <c r="X271" s="288"/>
      <c r="Y271" s="287"/>
    </row>
    <row r="272" spans="1:25" x14ac:dyDescent="0.2">
      <c r="A272" s="1105"/>
      <c r="B272" s="330">
        <f>南八幡!B272</f>
        <v>45988</v>
      </c>
      <c r="C272" s="434" t="str">
        <f t="shared" si="34"/>
        <v>(木)</v>
      </c>
      <c r="D272" s="560" t="s">
        <v>419</v>
      </c>
      <c r="E272" s="503"/>
      <c r="F272" s="504">
        <v>10</v>
      </c>
      <c r="G272" s="11">
        <v>16.600000000000001</v>
      </c>
      <c r="H272" s="221">
        <v>15.8</v>
      </c>
      <c r="I272" s="12">
        <v>1.8</v>
      </c>
      <c r="J272" s="219">
        <v>1.8</v>
      </c>
      <c r="K272" s="11">
        <v>7.76</v>
      </c>
      <c r="L272" s="369">
        <v>7.79</v>
      </c>
      <c r="M272" s="778">
        <v>36.299999999999997</v>
      </c>
      <c r="N272" s="635">
        <v>69.900000000000006</v>
      </c>
      <c r="O272" s="518">
        <v>97.8</v>
      </c>
      <c r="P272" s="503">
        <v>35.700000000000003</v>
      </c>
      <c r="Q272" s="507">
        <v>254</v>
      </c>
      <c r="R272" s="779">
        <v>0.14000000000000001</v>
      </c>
      <c r="S272" s="780"/>
      <c r="T272" s="781"/>
      <c r="U272" s="83" t="s">
        <v>24</v>
      </c>
      <c r="V272" s="3"/>
      <c r="W272" s="287"/>
      <c r="X272" s="288"/>
      <c r="Y272" s="287"/>
    </row>
    <row r="273" spans="1:25" x14ac:dyDescent="0.2">
      <c r="A273" s="1105"/>
      <c r="B273" s="330">
        <f>南八幡!B273</f>
        <v>45989</v>
      </c>
      <c r="C273" s="434" t="str">
        <f t="shared" si="34"/>
        <v>(金)</v>
      </c>
      <c r="D273" s="560" t="s">
        <v>419</v>
      </c>
      <c r="E273" s="503"/>
      <c r="F273" s="504">
        <v>14.9</v>
      </c>
      <c r="G273" s="11">
        <v>16.5</v>
      </c>
      <c r="H273" s="221">
        <v>15.8</v>
      </c>
      <c r="I273" s="12">
        <v>1.8</v>
      </c>
      <c r="J273" s="219">
        <v>1.5</v>
      </c>
      <c r="K273" s="11">
        <v>7.72</v>
      </c>
      <c r="L273" s="369">
        <v>7.75</v>
      </c>
      <c r="M273" s="778">
        <v>36.5</v>
      </c>
      <c r="N273" s="635">
        <v>70</v>
      </c>
      <c r="O273" s="518">
        <v>98</v>
      </c>
      <c r="P273" s="503">
        <v>34.9</v>
      </c>
      <c r="Q273" s="507">
        <v>231</v>
      </c>
      <c r="R273" s="779">
        <v>0.13</v>
      </c>
      <c r="S273" s="780"/>
      <c r="T273" s="781"/>
      <c r="U273" s="83" t="s">
        <v>24</v>
      </c>
      <c r="V273" s="289"/>
      <c r="W273" s="290"/>
      <c r="X273" s="291"/>
      <c r="Y273" s="290"/>
    </row>
    <row r="274" spans="1:25" x14ac:dyDescent="0.2">
      <c r="A274" s="1105"/>
      <c r="B274" s="330">
        <f>南八幡!B274</f>
        <v>45990</v>
      </c>
      <c r="C274" s="434" t="str">
        <f t="shared" si="34"/>
        <v>(土)</v>
      </c>
      <c r="D274" s="560" t="s">
        <v>419</v>
      </c>
      <c r="E274" s="503"/>
      <c r="F274" s="504">
        <v>11.4</v>
      </c>
      <c r="G274" s="11">
        <v>16.399999999999999</v>
      </c>
      <c r="H274" s="221">
        <v>15.6</v>
      </c>
      <c r="I274" s="12">
        <v>1.9</v>
      </c>
      <c r="J274" s="219">
        <v>1.5</v>
      </c>
      <c r="K274" s="11">
        <v>7.7</v>
      </c>
      <c r="L274" s="369">
        <v>7.75</v>
      </c>
      <c r="M274" s="778">
        <v>36.200000000000003</v>
      </c>
      <c r="N274" s="635"/>
      <c r="O274" s="518"/>
      <c r="P274" s="503"/>
      <c r="Q274" s="507"/>
      <c r="R274" s="779"/>
      <c r="S274" s="780"/>
      <c r="T274" s="781"/>
      <c r="U274" s="83" t="s">
        <v>24</v>
      </c>
      <c r="V274" s="9" t="s">
        <v>23</v>
      </c>
      <c r="W274" s="1" t="s">
        <v>24</v>
      </c>
      <c r="X274" s="1" t="s">
        <v>24</v>
      </c>
      <c r="Y274" s="335" t="s">
        <v>24</v>
      </c>
    </row>
    <row r="275" spans="1:25" x14ac:dyDescent="0.2">
      <c r="A275" s="1105"/>
      <c r="B275" s="330">
        <f>南八幡!B275</f>
        <v>45991</v>
      </c>
      <c r="C275" s="434" t="str">
        <f t="shared" si="34"/>
        <v>(日)</v>
      </c>
      <c r="D275" s="563" t="s">
        <v>419</v>
      </c>
      <c r="E275" s="526"/>
      <c r="F275" s="564">
        <v>10.199999999999999</v>
      </c>
      <c r="G275" s="368">
        <v>16.399999999999999</v>
      </c>
      <c r="H275" s="565">
        <v>15.5</v>
      </c>
      <c r="I275" s="566">
        <v>1.5</v>
      </c>
      <c r="J275" s="298">
        <v>1.3</v>
      </c>
      <c r="K275" s="368">
        <v>7.78</v>
      </c>
      <c r="L275" s="371">
        <v>7.8</v>
      </c>
      <c r="M275" s="818">
        <v>36.200000000000003</v>
      </c>
      <c r="N275" s="689"/>
      <c r="O275" s="765"/>
      <c r="P275" s="526"/>
      <c r="Q275" s="569"/>
      <c r="R275" s="819"/>
      <c r="S275" s="820"/>
      <c r="T275" s="821"/>
      <c r="U275" s="83" t="s">
        <v>24</v>
      </c>
      <c r="V275" s="1121" t="s">
        <v>461</v>
      </c>
      <c r="W275" s="1122"/>
      <c r="X275" s="1122"/>
      <c r="Y275" s="1123"/>
    </row>
    <row r="276" spans="1:25" s="1" customFormat="1" ht="13.5" customHeight="1" x14ac:dyDescent="0.2">
      <c r="A276" s="1105"/>
      <c r="B276" s="1051" t="s">
        <v>238</v>
      </c>
      <c r="C276" s="1051"/>
      <c r="D276" s="508"/>
      <c r="E276" s="493">
        <f>MAX(E246:E275)</f>
        <v>0</v>
      </c>
      <c r="F276" s="509">
        <f t="shared" ref="F276:R276" si="35">IF(COUNT(F246:F275)=0,"",MAX(F246:F275))</f>
        <v>20.8</v>
      </c>
      <c r="G276" s="10">
        <f t="shared" si="35"/>
        <v>20.2</v>
      </c>
      <c r="H276" s="218">
        <f t="shared" si="35"/>
        <v>19.5</v>
      </c>
      <c r="I276" s="495">
        <f t="shared" si="35"/>
        <v>3.3</v>
      </c>
      <c r="J276" s="496">
        <f t="shared" si="35"/>
        <v>2.8</v>
      </c>
      <c r="K276" s="10">
        <f t="shared" si="35"/>
        <v>7.78</v>
      </c>
      <c r="L276" s="644">
        <f t="shared" si="35"/>
        <v>7.8</v>
      </c>
      <c r="M276" s="774">
        <f t="shared" si="35"/>
        <v>36.5</v>
      </c>
      <c r="N276" s="510">
        <f t="shared" si="35"/>
        <v>70.099999999999994</v>
      </c>
      <c r="O276" s="511">
        <f t="shared" si="35"/>
        <v>98.8</v>
      </c>
      <c r="P276" s="493">
        <f t="shared" si="35"/>
        <v>36.5</v>
      </c>
      <c r="Q276" s="513">
        <f t="shared" si="35"/>
        <v>258</v>
      </c>
      <c r="R276" s="787">
        <f t="shared" si="35"/>
        <v>0.18</v>
      </c>
      <c r="S276" s="807"/>
      <c r="T276" s="808"/>
      <c r="U276" s="80"/>
      <c r="V276" s="1124"/>
      <c r="W276" s="1122"/>
      <c r="X276" s="1122"/>
      <c r="Y276" s="1123"/>
    </row>
    <row r="277" spans="1:25" s="1" customFormat="1" ht="13.5" customHeight="1" x14ac:dyDescent="0.2">
      <c r="A277" s="1105"/>
      <c r="B277" s="1052" t="s">
        <v>239</v>
      </c>
      <c r="C277" s="1052"/>
      <c r="D277" s="229"/>
      <c r="E277" s="230"/>
      <c r="F277" s="516">
        <f t="shared" ref="F277:R277" si="36">IF(COUNT(F246:F275)=0,"",MIN(F246:F275))</f>
        <v>7.1</v>
      </c>
      <c r="G277" s="11">
        <f t="shared" si="36"/>
        <v>16.399999999999999</v>
      </c>
      <c r="H277" s="219">
        <f t="shared" si="36"/>
        <v>15.5</v>
      </c>
      <c r="I277" s="12">
        <f t="shared" si="36"/>
        <v>1.4</v>
      </c>
      <c r="J277" s="240">
        <f t="shared" si="36"/>
        <v>1.1000000000000001</v>
      </c>
      <c r="K277" s="11">
        <f t="shared" si="36"/>
        <v>7.43</v>
      </c>
      <c r="L277" s="636">
        <f t="shared" si="36"/>
        <v>7.14</v>
      </c>
      <c r="M277" s="778">
        <f t="shared" si="36"/>
        <v>33.200000000000003</v>
      </c>
      <c r="N277" s="517">
        <f t="shared" si="36"/>
        <v>62.7</v>
      </c>
      <c r="O277" s="518">
        <f t="shared" si="36"/>
        <v>93.2</v>
      </c>
      <c r="P277" s="888">
        <f t="shared" si="36"/>
        <v>30.2</v>
      </c>
      <c r="Q277" s="520">
        <f t="shared" si="36"/>
        <v>197</v>
      </c>
      <c r="R277" s="792">
        <f t="shared" si="36"/>
        <v>0.13</v>
      </c>
      <c r="S277" s="809"/>
      <c r="T277" s="810"/>
      <c r="U277" s="80"/>
      <c r="V277" s="1124"/>
      <c r="W277" s="1122"/>
      <c r="X277" s="1122"/>
      <c r="Y277" s="1123"/>
    </row>
    <row r="278" spans="1:25" s="1" customFormat="1" ht="13.5" customHeight="1" x14ac:dyDescent="0.2">
      <c r="A278" s="1105"/>
      <c r="B278" s="1052" t="s">
        <v>240</v>
      </c>
      <c r="C278" s="1052"/>
      <c r="D278" s="229"/>
      <c r="E278" s="231"/>
      <c r="F278" s="523">
        <f t="shared" ref="F278:R278" si="37">IF(COUNT(F246:F275)=0,"",AVERAGE(F246:F275))</f>
        <v>12.526666666666666</v>
      </c>
      <c r="G278" s="11">
        <f t="shared" si="37"/>
        <v>18.100000000000001</v>
      </c>
      <c r="H278" s="516">
        <f t="shared" si="37"/>
        <v>17.336666666666666</v>
      </c>
      <c r="I278" s="12">
        <f t="shared" si="37"/>
        <v>2.1199999999999997</v>
      </c>
      <c r="J278" s="240">
        <f t="shared" si="37"/>
        <v>1.78</v>
      </c>
      <c r="K278" s="11">
        <f t="shared" si="37"/>
        <v>7.7179999999999973</v>
      </c>
      <c r="L278" s="636">
        <f t="shared" si="37"/>
        <v>7.7313333333333345</v>
      </c>
      <c r="M278" s="778">
        <f t="shared" si="37"/>
        <v>35.24666666666667</v>
      </c>
      <c r="N278" s="517">
        <f t="shared" si="37"/>
        <v>67.894444444444446</v>
      </c>
      <c r="O278" s="518">
        <f t="shared" si="37"/>
        <v>96.09999999999998</v>
      </c>
      <c r="P278" s="888">
        <f t="shared" si="37"/>
        <v>33.577777777777776</v>
      </c>
      <c r="Q278" s="524">
        <f t="shared" si="37"/>
        <v>226.72222222222223</v>
      </c>
      <c r="R278" s="792">
        <f t="shared" si="37"/>
        <v>0.15333333333333332</v>
      </c>
      <c r="S278" s="809"/>
      <c r="T278" s="810"/>
      <c r="U278" s="80"/>
      <c r="V278" s="1124"/>
      <c r="W278" s="1122"/>
      <c r="X278" s="1122"/>
      <c r="Y278" s="1123"/>
    </row>
    <row r="279" spans="1:25" s="1" customFormat="1" ht="13.5" customHeight="1" x14ac:dyDescent="0.2">
      <c r="A279" s="1106"/>
      <c r="B279" s="1053" t="s">
        <v>241</v>
      </c>
      <c r="C279" s="1053"/>
      <c r="D279" s="525"/>
      <c r="E279" s="526">
        <f>SUM(E246:E275)</f>
        <v>0</v>
      </c>
      <c r="F279" s="232"/>
      <c r="G279" s="233"/>
      <c r="H279" s="527"/>
      <c r="I279" s="233"/>
      <c r="J279" s="527"/>
      <c r="K279" s="528"/>
      <c r="L279" s="529"/>
      <c r="M279" s="811"/>
      <c r="N279" s="532"/>
      <c r="O279" s="533"/>
      <c r="P279" s="889"/>
      <c r="Q279" s="234"/>
      <c r="R279" s="812"/>
      <c r="S279" s="805">
        <f>SUM(S246:S275)</f>
        <v>48</v>
      </c>
      <c r="T279" s="806">
        <f>SUM(T246:T275)</f>
        <v>82</v>
      </c>
      <c r="U279" s="80"/>
      <c r="V279" s="1125"/>
      <c r="W279" s="1126"/>
      <c r="X279" s="1126"/>
      <c r="Y279" s="1127"/>
    </row>
    <row r="280" spans="1:25" ht="13.5" customHeight="1" x14ac:dyDescent="0.2">
      <c r="A280" s="1104" t="s">
        <v>233</v>
      </c>
      <c r="B280" s="329">
        <f>南八幡!B280</f>
        <v>45992</v>
      </c>
      <c r="C280" s="433" t="str">
        <f>IF(B280="","",IF(WEEKDAY(B280)=1,"(日)",IF(WEEKDAY(B280)=2,"(月)",IF(WEEKDAY(B280)=3,"(火)",IF(WEEKDAY(B280)=4,"(水)",IF(WEEKDAY(B280)=5,"(木)",IF(WEEKDAY(B280)=6,"(金)","(土)")))))))</f>
        <v>(月)</v>
      </c>
      <c r="D280" s="558" t="s">
        <v>419</v>
      </c>
      <c r="E280" s="493"/>
      <c r="F280" s="494">
        <v>6.7</v>
      </c>
      <c r="G280" s="10">
        <v>16.2</v>
      </c>
      <c r="H280" s="496">
        <v>15.4</v>
      </c>
      <c r="I280" s="495">
        <v>1.7</v>
      </c>
      <c r="J280" s="218">
        <v>1.5</v>
      </c>
      <c r="K280" s="10">
        <v>7.77</v>
      </c>
      <c r="L280" s="644">
        <v>7.81</v>
      </c>
      <c r="M280" s="774">
        <v>36.700000000000003</v>
      </c>
      <c r="N280" s="627">
        <v>68.900000000000006</v>
      </c>
      <c r="O280" s="511">
        <v>101.1</v>
      </c>
      <c r="P280" s="493">
        <v>34.799999999999997</v>
      </c>
      <c r="Q280" s="501">
        <v>233</v>
      </c>
      <c r="R280" s="775">
        <v>0.1</v>
      </c>
      <c r="S280" s="776"/>
      <c r="T280" s="777"/>
      <c r="U280" s="83"/>
      <c r="V280" s="340" t="s">
        <v>284</v>
      </c>
      <c r="W280" s="356"/>
      <c r="X280" s="342">
        <v>45995</v>
      </c>
      <c r="Y280" s="351"/>
    </row>
    <row r="281" spans="1:25" x14ac:dyDescent="0.2">
      <c r="A281" s="1105"/>
      <c r="B281" s="391">
        <f>南八幡!B281</f>
        <v>45993</v>
      </c>
      <c r="C281" s="434" t="str">
        <f t="shared" ref="C281:C310" si="38">IF(B281="","",IF(WEEKDAY(B281)=1,"(日)",IF(WEEKDAY(B281)=2,"(月)",IF(WEEKDAY(B281)=3,"(火)",IF(WEEKDAY(B281)=4,"(水)",IF(WEEKDAY(B281)=5,"(木)",IF(WEEKDAY(B281)=6,"(金)","(土)")))))))</f>
        <v>(火)</v>
      </c>
      <c r="D281" s="560" t="s">
        <v>419</v>
      </c>
      <c r="E281" s="503"/>
      <c r="F281" s="504">
        <v>11.5</v>
      </c>
      <c r="G281" s="11">
        <v>16.2</v>
      </c>
      <c r="H281" s="221">
        <v>15.5</v>
      </c>
      <c r="I281" s="12">
        <v>1.6</v>
      </c>
      <c r="J281" s="219">
        <v>1.5</v>
      </c>
      <c r="K281" s="11">
        <v>7.81</v>
      </c>
      <c r="L281" s="369">
        <v>7.79</v>
      </c>
      <c r="M281" s="778">
        <v>36.700000000000003</v>
      </c>
      <c r="N281" s="635">
        <v>69.5</v>
      </c>
      <c r="O281" s="518">
        <v>100.1</v>
      </c>
      <c r="P281" s="503">
        <v>34.4</v>
      </c>
      <c r="Q281" s="507">
        <v>227</v>
      </c>
      <c r="R281" s="779">
        <v>0.11</v>
      </c>
      <c r="S281" s="824"/>
      <c r="T281" s="825"/>
      <c r="U281" s="83"/>
      <c r="V281" s="345" t="s">
        <v>2</v>
      </c>
      <c r="W281" s="346" t="s">
        <v>303</v>
      </c>
      <c r="X281" s="357">
        <v>11.1</v>
      </c>
      <c r="Y281" s="350"/>
    </row>
    <row r="282" spans="1:25" x14ac:dyDescent="0.2">
      <c r="A282" s="1105"/>
      <c r="B282" s="391">
        <f>南八幡!B282</f>
        <v>45994</v>
      </c>
      <c r="C282" s="434" t="str">
        <f t="shared" si="38"/>
        <v>(水)</v>
      </c>
      <c r="D282" s="560" t="s">
        <v>460</v>
      </c>
      <c r="E282" s="503"/>
      <c r="F282" s="504">
        <v>10.8</v>
      </c>
      <c r="G282" s="11">
        <v>16.100000000000001</v>
      </c>
      <c r="H282" s="221">
        <v>15.4</v>
      </c>
      <c r="I282" s="12">
        <v>1.7</v>
      </c>
      <c r="J282" s="219">
        <v>1.6</v>
      </c>
      <c r="K282" s="11">
        <v>7.74</v>
      </c>
      <c r="L282" s="369">
        <v>7.76</v>
      </c>
      <c r="M282" s="778">
        <v>37</v>
      </c>
      <c r="N282" s="635">
        <v>69.7</v>
      </c>
      <c r="O282" s="518">
        <v>107.1</v>
      </c>
      <c r="P282" s="503">
        <v>34.9</v>
      </c>
      <c r="Q282" s="507">
        <v>228</v>
      </c>
      <c r="R282" s="779">
        <v>0.1</v>
      </c>
      <c r="S282" s="780"/>
      <c r="T282" s="781"/>
      <c r="U282" s="83"/>
      <c r="V282" s="4" t="s">
        <v>19</v>
      </c>
      <c r="W282" s="5" t="s">
        <v>20</v>
      </c>
      <c r="X282" s="352" t="s">
        <v>21</v>
      </c>
      <c r="Y282" s="5" t="s">
        <v>22</v>
      </c>
    </row>
    <row r="283" spans="1:25" x14ac:dyDescent="0.2">
      <c r="A283" s="1105"/>
      <c r="B283" s="391">
        <f>南八幡!B283</f>
        <v>45995</v>
      </c>
      <c r="C283" s="434" t="str">
        <f t="shared" si="38"/>
        <v>(木)</v>
      </c>
      <c r="D283" s="560" t="s">
        <v>464</v>
      </c>
      <c r="E283" s="503"/>
      <c r="F283" s="504">
        <v>11.1</v>
      </c>
      <c r="G283" s="11">
        <v>15.9</v>
      </c>
      <c r="H283" s="221">
        <v>15.4</v>
      </c>
      <c r="I283" s="12">
        <v>1.6</v>
      </c>
      <c r="J283" s="219">
        <v>1.5</v>
      </c>
      <c r="K283" s="11">
        <v>7.72</v>
      </c>
      <c r="L283" s="369">
        <v>7.73</v>
      </c>
      <c r="M283" s="778">
        <v>36.299999999999997</v>
      </c>
      <c r="N283" s="635">
        <v>70</v>
      </c>
      <c r="O283" s="518">
        <v>100.1</v>
      </c>
      <c r="P283" s="503">
        <v>36.6</v>
      </c>
      <c r="Q283" s="507">
        <v>223</v>
      </c>
      <c r="R283" s="779">
        <v>0.11</v>
      </c>
      <c r="S283" s="780"/>
      <c r="T283" s="781"/>
      <c r="U283" s="83"/>
      <c r="V283" s="2" t="s">
        <v>182</v>
      </c>
      <c r="W283" s="398" t="s">
        <v>11</v>
      </c>
      <c r="X283" s="10">
        <v>15.9</v>
      </c>
      <c r="Y283" s="218">
        <v>15.4</v>
      </c>
    </row>
    <row r="284" spans="1:25" x14ac:dyDescent="0.2">
      <c r="A284" s="1105"/>
      <c r="B284" s="391">
        <f>南八幡!B284</f>
        <v>45996</v>
      </c>
      <c r="C284" s="434" t="str">
        <f t="shared" si="38"/>
        <v>(金)</v>
      </c>
      <c r="D284" s="560" t="s">
        <v>419</v>
      </c>
      <c r="E284" s="503"/>
      <c r="F284" s="504">
        <v>7.5</v>
      </c>
      <c r="G284" s="11">
        <v>15.8</v>
      </c>
      <c r="H284" s="221">
        <v>14.9</v>
      </c>
      <c r="I284" s="12">
        <v>1.4</v>
      </c>
      <c r="J284" s="219">
        <v>1.3</v>
      </c>
      <c r="K284" s="11">
        <v>7.79</v>
      </c>
      <c r="L284" s="369">
        <v>7.82</v>
      </c>
      <c r="M284" s="778">
        <v>36.799999999999997</v>
      </c>
      <c r="N284" s="635">
        <v>71.599999999999994</v>
      </c>
      <c r="O284" s="518">
        <v>100.3</v>
      </c>
      <c r="P284" s="503">
        <v>35.799999999999997</v>
      </c>
      <c r="Q284" s="507">
        <v>185</v>
      </c>
      <c r="R284" s="779">
        <v>0.12</v>
      </c>
      <c r="S284" s="780"/>
      <c r="T284" s="781"/>
      <c r="U284" s="83"/>
      <c r="V284" s="3" t="s">
        <v>183</v>
      </c>
      <c r="W284" s="921" t="s">
        <v>184</v>
      </c>
      <c r="X284" s="11">
        <v>1.6</v>
      </c>
      <c r="Y284" s="219">
        <v>1.5</v>
      </c>
    </row>
    <row r="285" spans="1:25" x14ac:dyDescent="0.2">
      <c r="A285" s="1105"/>
      <c r="B285" s="391">
        <f>南八幡!B285</f>
        <v>45997</v>
      </c>
      <c r="C285" s="434" t="str">
        <f t="shared" si="38"/>
        <v>(土)</v>
      </c>
      <c r="D285" s="560" t="s">
        <v>419</v>
      </c>
      <c r="E285" s="503"/>
      <c r="F285" s="504">
        <v>5.6</v>
      </c>
      <c r="G285" s="11">
        <v>15.2</v>
      </c>
      <c r="H285" s="221">
        <v>14.3</v>
      </c>
      <c r="I285" s="12">
        <v>1.5</v>
      </c>
      <c r="J285" s="219">
        <v>1.5</v>
      </c>
      <c r="K285" s="11">
        <v>7.78</v>
      </c>
      <c r="L285" s="369">
        <v>7.8</v>
      </c>
      <c r="M285" s="778">
        <v>36.6</v>
      </c>
      <c r="N285" s="635"/>
      <c r="O285" s="518"/>
      <c r="P285" s="503"/>
      <c r="Q285" s="507"/>
      <c r="R285" s="779"/>
      <c r="S285" s="780"/>
      <c r="T285" s="781"/>
      <c r="U285" s="83"/>
      <c r="V285" s="3" t="s">
        <v>12</v>
      </c>
      <c r="W285" s="921"/>
      <c r="X285" s="11">
        <v>7.72</v>
      </c>
      <c r="Y285" s="219">
        <v>7.73</v>
      </c>
    </row>
    <row r="286" spans="1:25" x14ac:dyDescent="0.2">
      <c r="A286" s="1105"/>
      <c r="B286" s="391">
        <f>南八幡!B286</f>
        <v>45998</v>
      </c>
      <c r="C286" s="434" t="str">
        <f t="shared" si="38"/>
        <v>(日)</v>
      </c>
      <c r="D286" s="560" t="s">
        <v>419</v>
      </c>
      <c r="E286" s="503"/>
      <c r="F286" s="504">
        <v>6.7</v>
      </c>
      <c r="G286" s="11">
        <v>14.8</v>
      </c>
      <c r="H286" s="221">
        <v>14</v>
      </c>
      <c r="I286" s="12">
        <v>1.6</v>
      </c>
      <c r="J286" s="219">
        <v>1.7</v>
      </c>
      <c r="K286" s="11">
        <v>7.79</v>
      </c>
      <c r="L286" s="369">
        <v>7.81</v>
      </c>
      <c r="M286" s="778">
        <v>37</v>
      </c>
      <c r="N286" s="635"/>
      <c r="O286" s="518"/>
      <c r="P286" s="503"/>
      <c r="Q286" s="507"/>
      <c r="R286" s="779"/>
      <c r="S286" s="780"/>
      <c r="T286" s="781"/>
      <c r="U286" s="83"/>
      <c r="V286" s="3" t="s">
        <v>185</v>
      </c>
      <c r="W286" s="921" t="s">
        <v>13</v>
      </c>
      <c r="X286" s="11"/>
      <c r="Y286" s="219">
        <v>36.299999999999997</v>
      </c>
    </row>
    <row r="287" spans="1:25" x14ac:dyDescent="0.2">
      <c r="A287" s="1105"/>
      <c r="B287" s="391">
        <f>南八幡!B287</f>
        <v>45999</v>
      </c>
      <c r="C287" s="434" t="str">
        <f t="shared" si="38"/>
        <v>(月)</v>
      </c>
      <c r="D287" s="560" t="s">
        <v>419</v>
      </c>
      <c r="E287" s="503"/>
      <c r="F287" s="504">
        <v>7.8</v>
      </c>
      <c r="G287" s="11">
        <v>14.8</v>
      </c>
      <c r="H287" s="221">
        <v>14</v>
      </c>
      <c r="I287" s="12">
        <v>1.6</v>
      </c>
      <c r="J287" s="219">
        <v>1.5</v>
      </c>
      <c r="K287" s="11">
        <v>7.79</v>
      </c>
      <c r="L287" s="369">
        <v>7.81</v>
      </c>
      <c r="M287" s="778">
        <v>37.299999999999997</v>
      </c>
      <c r="N287" s="635">
        <v>72.8</v>
      </c>
      <c r="O287" s="518">
        <v>100.9</v>
      </c>
      <c r="P287" s="503">
        <v>35.299999999999997</v>
      </c>
      <c r="Q287" s="507">
        <v>171</v>
      </c>
      <c r="R287" s="779">
        <v>0.14000000000000001</v>
      </c>
      <c r="S287" s="780"/>
      <c r="T287" s="781"/>
      <c r="U287" s="83"/>
      <c r="V287" s="3" t="s">
        <v>186</v>
      </c>
      <c r="W287" s="921" t="s">
        <v>311</v>
      </c>
      <c r="X287" s="112"/>
      <c r="Y287" s="220">
        <v>70</v>
      </c>
    </row>
    <row r="288" spans="1:25" x14ac:dyDescent="0.2">
      <c r="A288" s="1105"/>
      <c r="B288" s="391">
        <f>南八幡!B288</f>
        <v>46000</v>
      </c>
      <c r="C288" s="434" t="str">
        <f t="shared" si="38"/>
        <v>(火)</v>
      </c>
      <c r="D288" s="560" t="s">
        <v>419</v>
      </c>
      <c r="E288" s="503"/>
      <c r="F288" s="504">
        <v>9.8000000000000007</v>
      </c>
      <c r="G288" s="11">
        <v>14.7</v>
      </c>
      <c r="H288" s="221">
        <v>14.1</v>
      </c>
      <c r="I288" s="12">
        <v>1.5</v>
      </c>
      <c r="J288" s="219">
        <v>1.5</v>
      </c>
      <c r="K288" s="11">
        <v>7.78</v>
      </c>
      <c r="L288" s="369">
        <v>7.8</v>
      </c>
      <c r="M288" s="778">
        <v>37.4</v>
      </c>
      <c r="N288" s="635">
        <v>73.3</v>
      </c>
      <c r="O288" s="518">
        <v>101.1</v>
      </c>
      <c r="P288" s="503">
        <v>39.700000000000003</v>
      </c>
      <c r="Q288" s="507">
        <v>168</v>
      </c>
      <c r="R288" s="779">
        <v>0.15</v>
      </c>
      <c r="S288" s="780"/>
      <c r="T288" s="781"/>
      <c r="U288" s="83"/>
      <c r="V288" s="3" t="s">
        <v>187</v>
      </c>
      <c r="W288" s="921" t="s">
        <v>311</v>
      </c>
      <c r="X288" s="112"/>
      <c r="Y288" s="220">
        <v>100.1</v>
      </c>
    </row>
    <row r="289" spans="1:25" x14ac:dyDescent="0.2">
      <c r="A289" s="1105"/>
      <c r="B289" s="391">
        <f>南八幡!B289</f>
        <v>46001</v>
      </c>
      <c r="C289" s="434" t="str">
        <f t="shared" si="38"/>
        <v>(水)</v>
      </c>
      <c r="D289" s="560" t="s">
        <v>419</v>
      </c>
      <c r="E289" s="503"/>
      <c r="F289" s="504">
        <v>5</v>
      </c>
      <c r="G289" s="11">
        <v>14.5</v>
      </c>
      <c r="H289" s="221">
        <v>13.7</v>
      </c>
      <c r="I289" s="12">
        <v>1.5</v>
      </c>
      <c r="J289" s="219">
        <v>1.4</v>
      </c>
      <c r="K289" s="11">
        <v>7.72</v>
      </c>
      <c r="L289" s="369">
        <v>7.78</v>
      </c>
      <c r="M289" s="778">
        <v>37.200000000000003</v>
      </c>
      <c r="N289" s="635">
        <v>73.599999999999994</v>
      </c>
      <c r="O289" s="518">
        <v>102.3</v>
      </c>
      <c r="P289" s="503">
        <v>38.299999999999997</v>
      </c>
      <c r="Q289" s="507">
        <v>162</v>
      </c>
      <c r="R289" s="779">
        <v>0.14000000000000001</v>
      </c>
      <c r="S289" s="780"/>
      <c r="T289" s="781"/>
      <c r="U289" s="83"/>
      <c r="V289" s="3" t="s">
        <v>188</v>
      </c>
      <c r="W289" s="921" t="s">
        <v>311</v>
      </c>
      <c r="X289" s="112"/>
      <c r="Y289" s="220">
        <v>64</v>
      </c>
    </row>
    <row r="290" spans="1:25" x14ac:dyDescent="0.2">
      <c r="A290" s="1105"/>
      <c r="B290" s="391">
        <f>南八幡!B290</f>
        <v>46002</v>
      </c>
      <c r="C290" s="434" t="str">
        <f t="shared" si="38"/>
        <v>(木)</v>
      </c>
      <c r="D290" s="560" t="s">
        <v>419</v>
      </c>
      <c r="E290" s="503"/>
      <c r="F290" s="504">
        <v>5.5</v>
      </c>
      <c r="G290" s="11">
        <v>14.4</v>
      </c>
      <c r="H290" s="221">
        <v>13.7</v>
      </c>
      <c r="I290" s="12">
        <v>1.5</v>
      </c>
      <c r="J290" s="219">
        <v>1.5</v>
      </c>
      <c r="K290" s="11">
        <v>7.78</v>
      </c>
      <c r="L290" s="369">
        <v>7.79</v>
      </c>
      <c r="M290" s="778">
        <v>37.299999999999997</v>
      </c>
      <c r="N290" s="635">
        <v>73.7</v>
      </c>
      <c r="O290" s="518">
        <v>102.5</v>
      </c>
      <c r="P290" s="503">
        <v>38.5</v>
      </c>
      <c r="Q290" s="507">
        <v>202</v>
      </c>
      <c r="R290" s="779">
        <v>0.14000000000000001</v>
      </c>
      <c r="S290" s="780"/>
      <c r="T290" s="781"/>
      <c r="U290" s="83"/>
      <c r="V290" s="3" t="s">
        <v>189</v>
      </c>
      <c r="W290" s="921" t="s">
        <v>311</v>
      </c>
      <c r="X290" s="112"/>
      <c r="Y290" s="220">
        <v>36.1</v>
      </c>
    </row>
    <row r="291" spans="1:25" x14ac:dyDescent="0.2">
      <c r="A291" s="1105"/>
      <c r="B291" s="391">
        <f>南八幡!B291</f>
        <v>46003</v>
      </c>
      <c r="C291" s="434" t="str">
        <f t="shared" si="38"/>
        <v>(金)</v>
      </c>
      <c r="D291" s="560" t="s">
        <v>419</v>
      </c>
      <c r="E291" s="503"/>
      <c r="F291" s="504">
        <v>7.5</v>
      </c>
      <c r="G291" s="11">
        <v>14.5</v>
      </c>
      <c r="H291" s="221">
        <v>13.6</v>
      </c>
      <c r="I291" s="12">
        <v>1.3</v>
      </c>
      <c r="J291" s="219">
        <v>1.3</v>
      </c>
      <c r="K291" s="11">
        <v>7.76</v>
      </c>
      <c r="L291" s="369">
        <v>7.81</v>
      </c>
      <c r="M291" s="778">
        <v>37.700000000000003</v>
      </c>
      <c r="N291" s="635">
        <v>73.099999999999994</v>
      </c>
      <c r="O291" s="518">
        <v>102.7</v>
      </c>
      <c r="P291" s="503">
        <v>36.200000000000003</v>
      </c>
      <c r="Q291" s="507">
        <v>209</v>
      </c>
      <c r="R291" s="779">
        <v>0.14000000000000001</v>
      </c>
      <c r="S291" s="780"/>
      <c r="T291" s="781"/>
      <c r="U291" s="83"/>
      <c r="V291" s="3" t="s">
        <v>190</v>
      </c>
      <c r="W291" s="921" t="s">
        <v>311</v>
      </c>
      <c r="X291" s="12"/>
      <c r="Y291" s="221">
        <v>36.6</v>
      </c>
    </row>
    <row r="292" spans="1:25" x14ac:dyDescent="0.2">
      <c r="A292" s="1105"/>
      <c r="B292" s="391">
        <f>南八幡!B292</f>
        <v>46004</v>
      </c>
      <c r="C292" s="434" t="str">
        <f t="shared" si="38"/>
        <v>(土)</v>
      </c>
      <c r="D292" s="560" t="s">
        <v>419</v>
      </c>
      <c r="E292" s="503"/>
      <c r="F292" s="504">
        <v>3.3</v>
      </c>
      <c r="G292" s="11">
        <v>14.2</v>
      </c>
      <c r="H292" s="221">
        <v>13.2</v>
      </c>
      <c r="I292" s="12">
        <v>0.9</v>
      </c>
      <c r="J292" s="219">
        <v>0.8</v>
      </c>
      <c r="K292" s="11">
        <v>7.8</v>
      </c>
      <c r="L292" s="369">
        <v>7.87</v>
      </c>
      <c r="M292" s="778">
        <v>37.4</v>
      </c>
      <c r="N292" s="635"/>
      <c r="O292" s="518"/>
      <c r="P292" s="503"/>
      <c r="Q292" s="507"/>
      <c r="R292" s="779"/>
      <c r="S292" s="780"/>
      <c r="T292" s="781"/>
      <c r="U292" s="83"/>
      <c r="V292" s="3" t="s">
        <v>191</v>
      </c>
      <c r="W292" s="921" t="s">
        <v>311</v>
      </c>
      <c r="X292" s="15"/>
      <c r="Y292" s="222">
        <v>223</v>
      </c>
    </row>
    <row r="293" spans="1:25" x14ac:dyDescent="0.2">
      <c r="A293" s="1105"/>
      <c r="B293" s="391">
        <f>南八幡!B293</f>
        <v>46005</v>
      </c>
      <c r="C293" s="434" t="str">
        <f t="shared" si="38"/>
        <v>(日)</v>
      </c>
      <c r="D293" s="560" t="s">
        <v>418</v>
      </c>
      <c r="E293" s="503"/>
      <c r="F293" s="504">
        <v>4.2</v>
      </c>
      <c r="G293" s="11">
        <v>13.9</v>
      </c>
      <c r="H293" s="221">
        <v>12.8</v>
      </c>
      <c r="I293" s="12">
        <v>1.2</v>
      </c>
      <c r="J293" s="219">
        <v>1.3</v>
      </c>
      <c r="K293" s="11">
        <v>7.76</v>
      </c>
      <c r="L293" s="369">
        <v>7.79</v>
      </c>
      <c r="M293" s="778">
        <v>37.1</v>
      </c>
      <c r="N293" s="635"/>
      <c r="O293" s="518"/>
      <c r="P293" s="503"/>
      <c r="Q293" s="507"/>
      <c r="R293" s="779"/>
      <c r="S293" s="780"/>
      <c r="T293" s="781"/>
      <c r="U293" s="83"/>
      <c r="V293" s="3" t="s">
        <v>192</v>
      </c>
      <c r="W293" s="921" t="s">
        <v>311</v>
      </c>
      <c r="X293" s="13"/>
      <c r="Y293" s="223">
        <v>0.11</v>
      </c>
    </row>
    <row r="294" spans="1:25" x14ac:dyDescent="0.2">
      <c r="A294" s="1105"/>
      <c r="B294" s="391">
        <f>南八幡!B294</f>
        <v>46006</v>
      </c>
      <c r="C294" s="434" t="str">
        <f t="shared" si="38"/>
        <v>(月)</v>
      </c>
      <c r="D294" s="560" t="s">
        <v>419</v>
      </c>
      <c r="E294" s="503"/>
      <c r="F294" s="504">
        <v>8.1999999999999993</v>
      </c>
      <c r="G294" s="11">
        <v>13.7</v>
      </c>
      <c r="H294" s="221">
        <v>12.7</v>
      </c>
      <c r="I294" s="12">
        <v>1.4</v>
      </c>
      <c r="J294" s="219">
        <v>1.3</v>
      </c>
      <c r="K294" s="11">
        <v>7.72</v>
      </c>
      <c r="L294" s="369">
        <v>7.74</v>
      </c>
      <c r="M294" s="778">
        <v>38</v>
      </c>
      <c r="N294" s="635">
        <v>73.2</v>
      </c>
      <c r="O294" s="518">
        <v>100.9</v>
      </c>
      <c r="P294" s="503">
        <v>37.1</v>
      </c>
      <c r="Q294" s="507">
        <v>207</v>
      </c>
      <c r="R294" s="779">
        <v>0.13</v>
      </c>
      <c r="S294" s="780"/>
      <c r="T294" s="781"/>
      <c r="U294" s="83"/>
      <c r="V294" s="3" t="s">
        <v>14</v>
      </c>
      <c r="W294" s="921" t="s">
        <v>311</v>
      </c>
      <c r="X294" s="11"/>
      <c r="Y294" s="224">
        <v>1.8</v>
      </c>
    </row>
    <row r="295" spans="1:25" x14ac:dyDescent="0.2">
      <c r="A295" s="1105"/>
      <c r="B295" s="391">
        <f>南八幡!B295</f>
        <v>46007</v>
      </c>
      <c r="C295" s="434" t="str">
        <f t="shared" si="38"/>
        <v>(火)</v>
      </c>
      <c r="D295" s="560" t="s">
        <v>419</v>
      </c>
      <c r="E295" s="503"/>
      <c r="F295" s="504">
        <v>5.6</v>
      </c>
      <c r="G295" s="11">
        <v>13.5</v>
      </c>
      <c r="H295" s="221">
        <v>12.5</v>
      </c>
      <c r="I295" s="12">
        <v>1.6</v>
      </c>
      <c r="J295" s="219">
        <v>1.5</v>
      </c>
      <c r="K295" s="11">
        <v>7.71</v>
      </c>
      <c r="L295" s="369">
        <v>7.73</v>
      </c>
      <c r="M295" s="778">
        <v>37.700000000000003</v>
      </c>
      <c r="N295" s="635">
        <v>72.2</v>
      </c>
      <c r="O295" s="518">
        <v>100.1</v>
      </c>
      <c r="P295" s="503">
        <v>37.200000000000003</v>
      </c>
      <c r="Q295" s="507">
        <v>229</v>
      </c>
      <c r="R295" s="779">
        <v>0.16</v>
      </c>
      <c r="S295" s="780"/>
      <c r="T295" s="781"/>
      <c r="U295" s="83"/>
      <c r="V295" s="3" t="s">
        <v>15</v>
      </c>
      <c r="W295" s="921" t="s">
        <v>311</v>
      </c>
      <c r="X295" s="11"/>
      <c r="Y295" s="224">
        <v>0.6</v>
      </c>
    </row>
    <row r="296" spans="1:25" x14ac:dyDescent="0.2">
      <c r="A296" s="1105"/>
      <c r="B296" s="391">
        <f>南八幡!B296</f>
        <v>46008</v>
      </c>
      <c r="C296" s="434" t="str">
        <f t="shared" si="38"/>
        <v>(水)</v>
      </c>
      <c r="D296" s="560" t="s">
        <v>419</v>
      </c>
      <c r="E296" s="503"/>
      <c r="F296" s="504">
        <v>5.8</v>
      </c>
      <c r="G296" s="11">
        <v>13.1</v>
      </c>
      <c r="H296" s="221">
        <v>12.4</v>
      </c>
      <c r="I296" s="12">
        <v>1.3</v>
      </c>
      <c r="J296" s="219">
        <v>1.2</v>
      </c>
      <c r="K296" s="11">
        <v>7.73</v>
      </c>
      <c r="L296" s="369">
        <v>7.75</v>
      </c>
      <c r="M296" s="778">
        <v>37.6</v>
      </c>
      <c r="N296" s="635">
        <v>70.599999999999994</v>
      </c>
      <c r="O296" s="518">
        <v>101.7</v>
      </c>
      <c r="P296" s="503">
        <v>38.799999999999997</v>
      </c>
      <c r="Q296" s="507">
        <v>212</v>
      </c>
      <c r="R296" s="779">
        <v>0.14000000000000001</v>
      </c>
      <c r="S296" s="780"/>
      <c r="T296" s="781"/>
      <c r="U296" s="83"/>
      <c r="V296" s="3" t="s">
        <v>193</v>
      </c>
      <c r="W296" s="921" t="s">
        <v>311</v>
      </c>
      <c r="X296" s="11"/>
      <c r="Y296" s="224">
        <v>10</v>
      </c>
    </row>
    <row r="297" spans="1:25" x14ac:dyDescent="0.2">
      <c r="A297" s="1105"/>
      <c r="B297" s="391">
        <f>南八幡!B297</f>
        <v>46009</v>
      </c>
      <c r="C297" s="434" t="str">
        <f t="shared" si="38"/>
        <v>(木)</v>
      </c>
      <c r="D297" s="560" t="s">
        <v>419</v>
      </c>
      <c r="E297" s="503"/>
      <c r="F297" s="504">
        <v>7.8</v>
      </c>
      <c r="G297" s="11">
        <v>12.8</v>
      </c>
      <c r="H297" s="221">
        <v>12.4</v>
      </c>
      <c r="I297" s="12">
        <v>1.3</v>
      </c>
      <c r="J297" s="219">
        <v>1.2</v>
      </c>
      <c r="K297" s="11">
        <v>7.69</v>
      </c>
      <c r="L297" s="369">
        <v>7.7</v>
      </c>
      <c r="M297" s="778">
        <v>37.5</v>
      </c>
      <c r="N297" s="635">
        <v>71.599999999999994</v>
      </c>
      <c r="O297" s="518">
        <v>102.1</v>
      </c>
      <c r="P297" s="503">
        <v>37</v>
      </c>
      <c r="Q297" s="507">
        <v>208</v>
      </c>
      <c r="R297" s="779">
        <v>0.15</v>
      </c>
      <c r="S297" s="780"/>
      <c r="T297" s="781"/>
      <c r="U297" s="83"/>
      <c r="V297" s="3" t="s">
        <v>194</v>
      </c>
      <c r="W297" s="921" t="s">
        <v>311</v>
      </c>
      <c r="X297" s="13"/>
      <c r="Y297" s="225">
        <v>1.0999999999999999E-2</v>
      </c>
    </row>
    <row r="298" spans="1:25" x14ac:dyDescent="0.2">
      <c r="A298" s="1105"/>
      <c r="B298" s="391">
        <f>南八幡!B298</f>
        <v>46010</v>
      </c>
      <c r="C298" s="434" t="str">
        <f t="shared" si="38"/>
        <v>(金)</v>
      </c>
      <c r="D298" s="560" t="s">
        <v>419</v>
      </c>
      <c r="E298" s="503"/>
      <c r="F298" s="504">
        <v>4.8</v>
      </c>
      <c r="G298" s="11">
        <v>12.5</v>
      </c>
      <c r="H298" s="221">
        <v>12.2</v>
      </c>
      <c r="I298" s="12">
        <v>1.4</v>
      </c>
      <c r="J298" s="219">
        <v>1.2</v>
      </c>
      <c r="K298" s="11">
        <v>7.71</v>
      </c>
      <c r="L298" s="369">
        <v>7.73</v>
      </c>
      <c r="M298" s="778">
        <v>38.200000000000003</v>
      </c>
      <c r="N298" s="635">
        <v>71.599999999999994</v>
      </c>
      <c r="O298" s="518">
        <v>102.3</v>
      </c>
      <c r="P298" s="503">
        <v>38.4</v>
      </c>
      <c r="Q298" s="507">
        <v>248</v>
      </c>
      <c r="R298" s="779">
        <v>0.13</v>
      </c>
      <c r="S298" s="780"/>
      <c r="T298" s="781"/>
      <c r="U298" s="83"/>
      <c r="V298" s="3" t="s">
        <v>279</v>
      </c>
      <c r="W298" s="921" t="s">
        <v>311</v>
      </c>
      <c r="X298" s="13"/>
      <c r="Y298" s="225">
        <v>2.35</v>
      </c>
    </row>
    <row r="299" spans="1:25" x14ac:dyDescent="0.2">
      <c r="A299" s="1105"/>
      <c r="B299" s="391">
        <f>南八幡!B299</f>
        <v>46011</v>
      </c>
      <c r="C299" s="434" t="str">
        <f t="shared" si="38"/>
        <v>(土)</v>
      </c>
      <c r="D299" s="560" t="s">
        <v>420</v>
      </c>
      <c r="E299" s="503"/>
      <c r="F299" s="504">
        <v>6.8</v>
      </c>
      <c r="G299" s="11">
        <v>12.4</v>
      </c>
      <c r="H299" s="221">
        <v>12</v>
      </c>
      <c r="I299" s="12">
        <v>1.3</v>
      </c>
      <c r="J299" s="219">
        <v>1.2</v>
      </c>
      <c r="K299" s="11">
        <v>7.69</v>
      </c>
      <c r="L299" s="369">
        <v>7.7</v>
      </c>
      <c r="M299" s="778">
        <v>37.6</v>
      </c>
      <c r="N299" s="635"/>
      <c r="O299" s="518"/>
      <c r="P299" s="503"/>
      <c r="Q299" s="507"/>
      <c r="R299" s="779"/>
      <c r="S299" s="780"/>
      <c r="T299" s="781"/>
      <c r="U299" s="83"/>
      <c r="V299" s="3" t="s">
        <v>195</v>
      </c>
      <c r="W299" s="921" t="s">
        <v>311</v>
      </c>
      <c r="X299" s="13"/>
      <c r="Y299" s="225">
        <v>3.18</v>
      </c>
    </row>
    <row r="300" spans="1:25" x14ac:dyDescent="0.2">
      <c r="A300" s="1105"/>
      <c r="B300" s="391">
        <f>南八幡!B300</f>
        <v>46012</v>
      </c>
      <c r="C300" s="434" t="str">
        <f t="shared" si="38"/>
        <v>(日)</v>
      </c>
      <c r="D300" s="560" t="s">
        <v>418</v>
      </c>
      <c r="E300" s="503"/>
      <c r="F300" s="504">
        <v>14.6</v>
      </c>
      <c r="G300" s="11">
        <v>12.4</v>
      </c>
      <c r="H300" s="221">
        <v>12.3</v>
      </c>
      <c r="I300" s="12">
        <v>1.3</v>
      </c>
      <c r="J300" s="219">
        <v>1.1000000000000001</v>
      </c>
      <c r="K300" s="11">
        <v>7.65</v>
      </c>
      <c r="L300" s="369">
        <v>7.67</v>
      </c>
      <c r="M300" s="778">
        <v>37.799999999999997</v>
      </c>
      <c r="N300" s="635"/>
      <c r="O300" s="518"/>
      <c r="P300" s="503"/>
      <c r="Q300" s="507"/>
      <c r="R300" s="779"/>
      <c r="S300" s="780"/>
      <c r="T300" s="781"/>
      <c r="U300" s="83"/>
      <c r="V300" s="3" t="s">
        <v>196</v>
      </c>
      <c r="W300" s="921" t="s">
        <v>311</v>
      </c>
      <c r="X300" s="13"/>
      <c r="Y300" s="225">
        <v>0.219</v>
      </c>
    </row>
    <row r="301" spans="1:25" x14ac:dyDescent="0.2">
      <c r="A301" s="1105"/>
      <c r="B301" s="391">
        <f>南八幡!B301</f>
        <v>46013</v>
      </c>
      <c r="C301" s="434" t="str">
        <f t="shared" si="38"/>
        <v>(月)</v>
      </c>
      <c r="D301" s="560" t="s">
        <v>419</v>
      </c>
      <c r="E301" s="503"/>
      <c r="F301" s="504">
        <v>10</v>
      </c>
      <c r="G301" s="11">
        <v>12.5</v>
      </c>
      <c r="H301" s="221">
        <v>12.3</v>
      </c>
      <c r="I301" s="12">
        <v>1.6</v>
      </c>
      <c r="J301" s="219">
        <v>1.3</v>
      </c>
      <c r="K301" s="11">
        <v>7.7</v>
      </c>
      <c r="L301" s="369">
        <v>7.74</v>
      </c>
      <c r="M301" s="778">
        <v>38.4</v>
      </c>
      <c r="N301" s="635">
        <v>72.099999999999994</v>
      </c>
      <c r="O301" s="518">
        <v>122.5</v>
      </c>
      <c r="P301" s="503">
        <v>38.6</v>
      </c>
      <c r="Q301" s="507">
        <v>259</v>
      </c>
      <c r="R301" s="779">
        <v>0.13</v>
      </c>
      <c r="S301" s="780"/>
      <c r="T301" s="781"/>
      <c r="U301" s="83"/>
      <c r="V301" s="3" t="s">
        <v>197</v>
      </c>
      <c r="W301" s="921" t="s">
        <v>311</v>
      </c>
      <c r="X301" s="11"/>
      <c r="Y301" s="224">
        <v>25.5</v>
      </c>
    </row>
    <row r="302" spans="1:25" x14ac:dyDescent="0.2">
      <c r="A302" s="1105"/>
      <c r="B302" s="391">
        <f>南八幡!B302</f>
        <v>46014</v>
      </c>
      <c r="C302" s="434" t="str">
        <f t="shared" si="38"/>
        <v>(火)</v>
      </c>
      <c r="D302" s="560" t="s">
        <v>419</v>
      </c>
      <c r="E302" s="503"/>
      <c r="F302" s="504">
        <v>5</v>
      </c>
      <c r="G302" s="11">
        <v>12.3</v>
      </c>
      <c r="H302" s="221">
        <v>11.9</v>
      </c>
      <c r="I302" s="12">
        <v>1.4</v>
      </c>
      <c r="J302" s="219">
        <v>1.3</v>
      </c>
      <c r="K302" s="11">
        <v>7.74</v>
      </c>
      <c r="L302" s="369">
        <v>7.77</v>
      </c>
      <c r="M302" s="778">
        <v>38.799999999999997</v>
      </c>
      <c r="N302" s="635">
        <v>72.3</v>
      </c>
      <c r="O302" s="518">
        <v>130.30000000000001</v>
      </c>
      <c r="P302" s="503">
        <v>36.299999999999997</v>
      </c>
      <c r="Q302" s="507">
        <v>233</v>
      </c>
      <c r="R302" s="779">
        <v>0.1</v>
      </c>
      <c r="S302" s="780">
        <v>404</v>
      </c>
      <c r="T302" s="781">
        <v>630</v>
      </c>
      <c r="U302" s="83"/>
      <c r="V302" s="3" t="s">
        <v>17</v>
      </c>
      <c r="W302" s="921" t="s">
        <v>311</v>
      </c>
      <c r="X302" s="11"/>
      <c r="Y302" s="224">
        <v>32.4</v>
      </c>
    </row>
    <row r="303" spans="1:25" x14ac:dyDescent="0.2">
      <c r="A303" s="1105"/>
      <c r="B303" s="391">
        <f>南八幡!B303</f>
        <v>46015</v>
      </c>
      <c r="C303" s="434" t="str">
        <f t="shared" si="38"/>
        <v>(水)</v>
      </c>
      <c r="D303" s="560" t="s">
        <v>420</v>
      </c>
      <c r="E303" s="503"/>
      <c r="F303" s="504">
        <v>6.1</v>
      </c>
      <c r="G303" s="11">
        <v>12.4</v>
      </c>
      <c r="H303" s="221">
        <v>12.1</v>
      </c>
      <c r="I303" s="12">
        <v>1.1000000000000001</v>
      </c>
      <c r="J303" s="219">
        <v>0.7</v>
      </c>
      <c r="K303" s="11">
        <v>7.73</v>
      </c>
      <c r="L303" s="369">
        <v>7.41</v>
      </c>
      <c r="M303" s="778">
        <v>36.700000000000003</v>
      </c>
      <c r="N303" s="635">
        <v>72.2</v>
      </c>
      <c r="O303" s="518">
        <v>98.4</v>
      </c>
      <c r="P303" s="503">
        <v>36.6</v>
      </c>
      <c r="Q303" s="507">
        <v>220</v>
      </c>
      <c r="R303" s="779">
        <v>7.0000000000000007E-2</v>
      </c>
      <c r="S303" s="780">
        <v>205</v>
      </c>
      <c r="T303" s="781">
        <v>409</v>
      </c>
      <c r="U303" s="83"/>
      <c r="V303" s="3" t="s">
        <v>198</v>
      </c>
      <c r="W303" s="921" t="s">
        <v>184</v>
      </c>
      <c r="X303" s="11"/>
      <c r="Y303" s="286">
        <v>5</v>
      </c>
    </row>
    <row r="304" spans="1:25" x14ac:dyDescent="0.2">
      <c r="A304" s="1105"/>
      <c r="B304" s="391">
        <f>南八幡!B304</f>
        <v>46016</v>
      </c>
      <c r="C304" s="434" t="str">
        <f t="shared" si="38"/>
        <v>(木)</v>
      </c>
      <c r="D304" s="560" t="s">
        <v>420</v>
      </c>
      <c r="E304" s="503"/>
      <c r="F304" s="504">
        <v>9.6999999999999993</v>
      </c>
      <c r="G304" s="11">
        <v>12.5</v>
      </c>
      <c r="H304" s="221">
        <v>12.2</v>
      </c>
      <c r="I304" s="12">
        <v>1.5</v>
      </c>
      <c r="J304" s="219">
        <v>1.4</v>
      </c>
      <c r="K304" s="11">
        <v>7.61</v>
      </c>
      <c r="L304" s="369">
        <v>7.66</v>
      </c>
      <c r="M304" s="778">
        <v>37.299999999999997</v>
      </c>
      <c r="N304" s="635">
        <v>71.400000000000006</v>
      </c>
      <c r="O304" s="518">
        <v>101.5</v>
      </c>
      <c r="P304" s="503">
        <v>39.700000000000003</v>
      </c>
      <c r="Q304" s="507">
        <v>236</v>
      </c>
      <c r="R304" s="779">
        <v>0.17</v>
      </c>
      <c r="S304" s="780"/>
      <c r="T304" s="781"/>
      <c r="U304" s="83"/>
      <c r="V304" s="3" t="s">
        <v>199</v>
      </c>
      <c r="W304" s="921" t="s">
        <v>311</v>
      </c>
      <c r="X304" s="112"/>
      <c r="Y304" s="286">
        <v>1</v>
      </c>
    </row>
    <row r="305" spans="1:25" x14ac:dyDescent="0.2">
      <c r="A305" s="1105"/>
      <c r="B305" s="391">
        <f>南八幡!B305</f>
        <v>46017</v>
      </c>
      <c r="C305" s="434" t="str">
        <f t="shared" si="38"/>
        <v>(金)</v>
      </c>
      <c r="D305" s="560" t="s">
        <v>419</v>
      </c>
      <c r="E305" s="503"/>
      <c r="F305" s="504">
        <v>8.6</v>
      </c>
      <c r="G305" s="11">
        <v>12.3</v>
      </c>
      <c r="H305" s="221">
        <v>12.1</v>
      </c>
      <c r="I305" s="12">
        <v>1.6</v>
      </c>
      <c r="J305" s="219">
        <v>1.5</v>
      </c>
      <c r="K305" s="11">
        <v>7.58</v>
      </c>
      <c r="L305" s="369">
        <v>7.62</v>
      </c>
      <c r="M305" s="778">
        <v>38.1</v>
      </c>
      <c r="N305" s="635">
        <v>70.8</v>
      </c>
      <c r="O305" s="518">
        <v>102.1</v>
      </c>
      <c r="P305" s="503">
        <v>39.5</v>
      </c>
      <c r="Q305" s="507">
        <v>238</v>
      </c>
      <c r="R305" s="779">
        <v>0.17</v>
      </c>
      <c r="S305" s="780"/>
      <c r="T305" s="781"/>
      <c r="U305" s="83"/>
      <c r="V305" s="3"/>
      <c r="W305" s="287"/>
      <c r="X305" s="288"/>
      <c r="Y305" s="287"/>
    </row>
    <row r="306" spans="1:25" x14ac:dyDescent="0.2">
      <c r="A306" s="1105"/>
      <c r="B306" s="391">
        <f>南八幡!B306</f>
        <v>46018</v>
      </c>
      <c r="C306" s="434" t="str">
        <f t="shared" si="38"/>
        <v>(土)</v>
      </c>
      <c r="D306" s="560" t="s">
        <v>420</v>
      </c>
      <c r="E306" s="503"/>
      <c r="F306" s="504">
        <v>3.3</v>
      </c>
      <c r="G306" s="11">
        <v>12.2</v>
      </c>
      <c r="H306" s="221">
        <v>11.8</v>
      </c>
      <c r="I306" s="12">
        <v>1</v>
      </c>
      <c r="J306" s="219">
        <v>1.1000000000000001</v>
      </c>
      <c r="K306" s="11">
        <v>7.7</v>
      </c>
      <c r="L306" s="369">
        <v>7.72</v>
      </c>
      <c r="M306" s="778">
        <v>37</v>
      </c>
      <c r="N306" s="635"/>
      <c r="O306" s="518"/>
      <c r="P306" s="503"/>
      <c r="Q306" s="507"/>
      <c r="R306" s="779"/>
      <c r="S306" s="780"/>
      <c r="T306" s="781"/>
      <c r="U306" s="83"/>
      <c r="V306" s="3"/>
      <c r="W306" s="287"/>
      <c r="X306" s="288"/>
      <c r="Y306" s="287"/>
    </row>
    <row r="307" spans="1:25" x14ac:dyDescent="0.2">
      <c r="A307" s="1105"/>
      <c r="B307" s="391">
        <f>南八幡!B307</f>
        <v>46019</v>
      </c>
      <c r="C307" s="434" t="str">
        <f t="shared" si="38"/>
        <v>(日)</v>
      </c>
      <c r="D307" s="560" t="s">
        <v>419</v>
      </c>
      <c r="E307" s="503"/>
      <c r="F307" s="504">
        <v>3.1</v>
      </c>
      <c r="G307" s="11">
        <v>12</v>
      </c>
      <c r="H307" s="221">
        <v>11.4</v>
      </c>
      <c r="I307" s="12">
        <v>0.7</v>
      </c>
      <c r="J307" s="219">
        <v>0.8</v>
      </c>
      <c r="K307" s="11">
        <v>7.76</v>
      </c>
      <c r="L307" s="369">
        <v>7.79</v>
      </c>
      <c r="M307" s="778">
        <v>37</v>
      </c>
      <c r="N307" s="635"/>
      <c r="O307" s="518"/>
      <c r="P307" s="503"/>
      <c r="Q307" s="507"/>
      <c r="R307" s="779"/>
      <c r="S307" s="824"/>
      <c r="T307" s="825"/>
      <c r="U307" s="83"/>
      <c r="V307" s="289"/>
      <c r="W307" s="290"/>
      <c r="X307" s="291"/>
      <c r="Y307" s="290"/>
    </row>
    <row r="308" spans="1:25" x14ac:dyDescent="0.2">
      <c r="A308" s="1105"/>
      <c r="B308" s="391">
        <f>南八幡!B308</f>
        <v>46020</v>
      </c>
      <c r="C308" s="434" t="str">
        <f t="shared" si="38"/>
        <v>(月)</v>
      </c>
      <c r="D308" s="560" t="s">
        <v>419</v>
      </c>
      <c r="E308" s="503"/>
      <c r="F308" s="504">
        <v>5.9</v>
      </c>
      <c r="G308" s="11">
        <v>11.7</v>
      </c>
      <c r="H308" s="221">
        <v>11.3</v>
      </c>
      <c r="I308" s="12">
        <v>1.2</v>
      </c>
      <c r="J308" s="219">
        <v>1.1000000000000001</v>
      </c>
      <c r="K308" s="11">
        <v>7.69</v>
      </c>
      <c r="L308" s="369">
        <v>7.72</v>
      </c>
      <c r="M308" s="778">
        <v>37.6</v>
      </c>
      <c r="N308" s="635"/>
      <c r="O308" s="518"/>
      <c r="P308" s="503"/>
      <c r="Q308" s="507"/>
      <c r="R308" s="779"/>
      <c r="S308" s="780"/>
      <c r="T308" s="781"/>
      <c r="U308" s="83"/>
      <c r="V308" s="9" t="s">
        <v>23</v>
      </c>
      <c r="W308" s="1" t="s">
        <v>24</v>
      </c>
      <c r="X308" s="1" t="s">
        <v>24</v>
      </c>
      <c r="Y308" s="335" t="s">
        <v>24</v>
      </c>
    </row>
    <row r="309" spans="1:25" ht="13.5" customHeight="1" x14ac:dyDescent="0.2">
      <c r="A309" s="1105"/>
      <c r="B309" s="391">
        <f>南八幡!B309</f>
        <v>46021</v>
      </c>
      <c r="C309" s="434" t="str">
        <f t="shared" si="38"/>
        <v>(火)</v>
      </c>
      <c r="D309" s="560" t="s">
        <v>419</v>
      </c>
      <c r="E309" s="503"/>
      <c r="F309" s="504">
        <v>5.4</v>
      </c>
      <c r="G309" s="11">
        <v>11.6</v>
      </c>
      <c r="H309" s="221">
        <v>11.2</v>
      </c>
      <c r="I309" s="12">
        <v>1.5</v>
      </c>
      <c r="J309" s="219">
        <v>1.5</v>
      </c>
      <c r="K309" s="11">
        <v>7.69</v>
      </c>
      <c r="L309" s="369">
        <v>7.71</v>
      </c>
      <c r="M309" s="778">
        <v>39.200000000000003</v>
      </c>
      <c r="N309" s="635"/>
      <c r="O309" s="518"/>
      <c r="P309" s="503"/>
      <c r="Q309" s="507"/>
      <c r="R309" s="779"/>
      <c r="S309" s="780"/>
      <c r="T309" s="781"/>
      <c r="U309" s="83"/>
      <c r="V309" s="1121" t="s">
        <v>465</v>
      </c>
      <c r="W309" s="1131"/>
      <c r="X309" s="1131"/>
      <c r="Y309" s="1132"/>
    </row>
    <row r="310" spans="1:25" x14ac:dyDescent="0.2">
      <c r="A310" s="1105"/>
      <c r="B310" s="391">
        <f>南八幡!B310</f>
        <v>46022</v>
      </c>
      <c r="C310" s="434" t="str">
        <f t="shared" si="38"/>
        <v>(水)</v>
      </c>
      <c r="D310" s="502" t="s">
        <v>419</v>
      </c>
      <c r="E310" s="526"/>
      <c r="F310" s="564">
        <v>5.9</v>
      </c>
      <c r="G310" s="368">
        <v>11.6</v>
      </c>
      <c r="H310" s="298">
        <v>11.2</v>
      </c>
      <c r="I310" s="566">
        <v>1.5</v>
      </c>
      <c r="J310" s="565">
        <v>1.4</v>
      </c>
      <c r="K310" s="368">
        <v>7.65</v>
      </c>
      <c r="L310" s="371">
        <v>7.69</v>
      </c>
      <c r="M310" s="818">
        <v>39</v>
      </c>
      <c r="N310" s="689"/>
      <c r="O310" s="765"/>
      <c r="P310" s="526"/>
      <c r="Q310" s="569"/>
      <c r="R310" s="819"/>
      <c r="S310" s="826"/>
      <c r="T310" s="827"/>
      <c r="U310" s="83"/>
      <c r="V310" s="1121"/>
      <c r="W310" s="1131"/>
      <c r="X310" s="1131"/>
      <c r="Y310" s="1132"/>
    </row>
    <row r="311" spans="1:25" ht="13.5" customHeight="1" x14ac:dyDescent="0.2">
      <c r="A311" s="1110"/>
      <c r="B311" s="1051" t="s">
        <v>238</v>
      </c>
      <c r="C311" s="1051"/>
      <c r="D311" s="508"/>
      <c r="E311" s="493">
        <f>MAX(E280:E310)</f>
        <v>0</v>
      </c>
      <c r="F311" s="509">
        <f t="shared" ref="F311:S311" si="39">IF(COUNT(F280:F310)=0,"",MAX(F280:F310))</f>
        <v>14.6</v>
      </c>
      <c r="G311" s="10">
        <f t="shared" si="39"/>
        <v>16.2</v>
      </c>
      <c r="H311" s="218">
        <f t="shared" si="39"/>
        <v>15.5</v>
      </c>
      <c r="I311" s="495">
        <f t="shared" si="39"/>
        <v>1.7</v>
      </c>
      <c r="J311" s="496">
        <f t="shared" si="39"/>
        <v>1.7</v>
      </c>
      <c r="K311" s="10">
        <f t="shared" si="39"/>
        <v>7.81</v>
      </c>
      <c r="L311" s="644">
        <f t="shared" si="39"/>
        <v>7.87</v>
      </c>
      <c r="M311" s="774">
        <f t="shared" si="39"/>
        <v>39.200000000000003</v>
      </c>
      <c r="N311" s="627">
        <f t="shared" si="39"/>
        <v>73.7</v>
      </c>
      <c r="O311" s="511">
        <f t="shared" si="39"/>
        <v>130.30000000000001</v>
      </c>
      <c r="P311" s="493">
        <f t="shared" si="39"/>
        <v>39.700000000000003</v>
      </c>
      <c r="Q311" s="513">
        <f t="shared" si="39"/>
        <v>259</v>
      </c>
      <c r="R311" s="787">
        <f t="shared" si="39"/>
        <v>0.17</v>
      </c>
      <c r="S311" s="807">
        <f t="shared" si="39"/>
        <v>404</v>
      </c>
      <c r="T311" s="808">
        <f t="shared" ref="T311" si="40">IF(COUNT(T280:T310)=0,"",MAX(T280:T310))</f>
        <v>630</v>
      </c>
      <c r="U311" s="83"/>
      <c r="V311" s="1121"/>
      <c r="W311" s="1131"/>
      <c r="X311" s="1131"/>
      <c r="Y311" s="1132"/>
    </row>
    <row r="312" spans="1:25" x14ac:dyDescent="0.2">
      <c r="A312" s="1110"/>
      <c r="B312" s="1052" t="s">
        <v>239</v>
      </c>
      <c r="C312" s="1052"/>
      <c r="D312" s="229"/>
      <c r="E312" s="230"/>
      <c r="F312" s="516">
        <f t="shared" ref="F312:R312" si="41">IF(COUNT(F280:F310)=0,"",MIN(F280:F310))</f>
        <v>3.1</v>
      </c>
      <c r="G312" s="11">
        <f t="shared" si="41"/>
        <v>11.6</v>
      </c>
      <c r="H312" s="219">
        <f t="shared" si="41"/>
        <v>11.2</v>
      </c>
      <c r="I312" s="12">
        <f t="shared" si="41"/>
        <v>0.7</v>
      </c>
      <c r="J312" s="221">
        <f t="shared" si="41"/>
        <v>0.7</v>
      </c>
      <c r="K312" s="11">
        <f t="shared" si="41"/>
        <v>7.58</v>
      </c>
      <c r="L312" s="369">
        <f t="shared" si="41"/>
        <v>7.41</v>
      </c>
      <c r="M312" s="778">
        <f t="shared" si="41"/>
        <v>36.299999999999997</v>
      </c>
      <c r="N312" s="635">
        <f t="shared" si="41"/>
        <v>68.900000000000006</v>
      </c>
      <c r="O312" s="518">
        <f t="shared" si="41"/>
        <v>98.4</v>
      </c>
      <c r="P312" s="888">
        <f t="shared" si="41"/>
        <v>34.4</v>
      </c>
      <c r="Q312" s="520">
        <f t="shared" si="41"/>
        <v>162</v>
      </c>
      <c r="R312" s="792">
        <f t="shared" si="41"/>
        <v>7.0000000000000007E-2</v>
      </c>
      <c r="S312" s="809"/>
      <c r="T312" s="810"/>
      <c r="U312" s="83"/>
      <c r="V312" s="1121"/>
      <c r="W312" s="1131"/>
      <c r="X312" s="1131"/>
      <c r="Y312" s="1132"/>
    </row>
    <row r="313" spans="1:25" x14ac:dyDescent="0.2">
      <c r="A313" s="1110"/>
      <c r="B313" s="1052" t="s">
        <v>240</v>
      </c>
      <c r="C313" s="1052"/>
      <c r="D313" s="229"/>
      <c r="E313" s="231"/>
      <c r="F313" s="523">
        <f t="shared" ref="F313:R313" si="42">IF(COUNT(F280:F310)=0,"",AVERAGE(F280:F310))</f>
        <v>7.0838709677419365</v>
      </c>
      <c r="G313" s="307">
        <f t="shared" si="42"/>
        <v>13.63548387096774</v>
      </c>
      <c r="H313" s="539">
        <f t="shared" si="42"/>
        <v>13.03225806451613</v>
      </c>
      <c r="I313" s="540">
        <f t="shared" si="42"/>
        <v>1.3967741935483875</v>
      </c>
      <c r="J313" s="541">
        <f t="shared" si="42"/>
        <v>1.3129032258064517</v>
      </c>
      <c r="K313" s="307">
        <f t="shared" si="42"/>
        <v>7.7270967741935479</v>
      </c>
      <c r="L313" s="675">
        <f t="shared" si="42"/>
        <v>7.74258064516129</v>
      </c>
      <c r="M313" s="782">
        <f t="shared" si="42"/>
        <v>37.483870967741936</v>
      </c>
      <c r="N313" s="677">
        <f t="shared" si="42"/>
        <v>71.710000000000008</v>
      </c>
      <c r="O313" s="763">
        <f t="shared" si="42"/>
        <v>104.005</v>
      </c>
      <c r="P313" s="888">
        <f t="shared" si="42"/>
        <v>37.185000000000002</v>
      </c>
      <c r="Q313" s="550">
        <f t="shared" si="42"/>
        <v>214.9</v>
      </c>
      <c r="R313" s="815">
        <f t="shared" si="42"/>
        <v>0.12999999999999995</v>
      </c>
      <c r="S313" s="822"/>
      <c r="T313" s="823"/>
      <c r="U313" s="83"/>
      <c r="V313" s="1121"/>
      <c r="W313" s="1131"/>
      <c r="X313" s="1131"/>
      <c r="Y313" s="1132"/>
    </row>
    <row r="314" spans="1:25" ht="13.5" customHeight="1" x14ac:dyDescent="0.2">
      <c r="A314" s="1111"/>
      <c r="B314" s="1053" t="s">
        <v>241</v>
      </c>
      <c r="C314" s="1053"/>
      <c r="D314" s="525"/>
      <c r="E314" s="526">
        <f>SUM(E280:E310)</f>
        <v>0</v>
      </c>
      <c r="F314" s="232"/>
      <c r="G314" s="232"/>
      <c r="H314" s="390"/>
      <c r="I314" s="232"/>
      <c r="J314" s="390"/>
      <c r="K314" s="528"/>
      <c r="L314" s="529"/>
      <c r="M314" s="811"/>
      <c r="N314" s="662"/>
      <c r="O314" s="533"/>
      <c r="P314" s="889"/>
      <c r="Q314" s="234"/>
      <c r="R314" s="812"/>
      <c r="S314" s="816">
        <f>SUM(S280:S310)</f>
        <v>609</v>
      </c>
      <c r="T314" s="817">
        <f>SUM(T280:T310)</f>
        <v>1039</v>
      </c>
      <c r="U314" s="83"/>
      <c r="V314" s="1133"/>
      <c r="W314" s="1134"/>
      <c r="X314" s="1134"/>
      <c r="Y314" s="1135"/>
    </row>
    <row r="315" spans="1:25" x14ac:dyDescent="0.2">
      <c r="A315" s="1104" t="s">
        <v>234</v>
      </c>
      <c r="B315" s="391">
        <f>南八幡!B315</f>
        <v>46023</v>
      </c>
      <c r="C315" s="434" t="str">
        <f>IF(B315="","",IF(WEEKDAY(B315)=1,"(日)",IF(WEEKDAY(B315)=2,"(月)",IF(WEEKDAY(B315)=3,"(火)",IF(WEEKDAY(B315)=4,"(水)",IF(WEEKDAY(B315)=5,"(木)",IF(WEEKDAY(B315)=6,"(金)","(土)")))))))</f>
        <v>(木)</v>
      </c>
      <c r="D315" s="558" t="s">
        <v>419</v>
      </c>
      <c r="E315" s="493"/>
      <c r="F315" s="494">
        <v>3</v>
      </c>
      <c r="G315" s="10">
        <v>11.6</v>
      </c>
      <c r="H315" s="496">
        <v>11.2</v>
      </c>
      <c r="I315" s="495">
        <v>1.2</v>
      </c>
      <c r="J315" s="218">
        <v>1.2</v>
      </c>
      <c r="K315" s="10">
        <v>7.7</v>
      </c>
      <c r="L315" s="644">
        <v>7.73</v>
      </c>
      <c r="M315" s="774">
        <v>38.799999999999997</v>
      </c>
      <c r="N315" s="627"/>
      <c r="O315" s="511"/>
      <c r="P315" s="493"/>
      <c r="Q315" s="501"/>
      <c r="R315" s="775"/>
      <c r="S315" s="776"/>
      <c r="T315" s="777"/>
      <c r="U315" s="83"/>
      <c r="V315" s="340" t="s">
        <v>284</v>
      </c>
      <c r="W315" s="356"/>
      <c r="X315" s="342">
        <v>46030</v>
      </c>
      <c r="Y315" s="351"/>
    </row>
    <row r="316" spans="1:25" x14ac:dyDescent="0.2">
      <c r="A316" s="1110"/>
      <c r="B316" s="330">
        <f>南八幡!B316</f>
        <v>46024</v>
      </c>
      <c r="C316" s="434" t="str">
        <f t="shared" ref="C316:C345" si="43">IF(B316="","",IF(WEEKDAY(B316)=1,"(日)",IF(WEEKDAY(B316)=2,"(月)",IF(WEEKDAY(B316)=3,"(火)",IF(WEEKDAY(B316)=4,"(水)",IF(WEEKDAY(B316)=5,"(木)",IF(WEEKDAY(B316)=6,"(金)","(土)")))))))</f>
        <v>(金)</v>
      </c>
      <c r="D316" s="578" t="s">
        <v>419</v>
      </c>
      <c r="E316" s="198"/>
      <c r="F316" s="579">
        <v>5.6</v>
      </c>
      <c r="G316" s="119">
        <v>11.6</v>
      </c>
      <c r="H316" s="580">
        <v>11.2</v>
      </c>
      <c r="I316" s="581">
        <v>1.2</v>
      </c>
      <c r="J316" s="582">
        <v>1.2</v>
      </c>
      <c r="K316" s="119">
        <v>7.7</v>
      </c>
      <c r="L316" s="727">
        <v>7.73</v>
      </c>
      <c r="M316" s="828">
        <v>38.6</v>
      </c>
      <c r="N316" s="729"/>
      <c r="O316" s="417"/>
      <c r="P316" s="198"/>
      <c r="Q316" s="587"/>
      <c r="R316" s="829"/>
      <c r="S316" s="824"/>
      <c r="T316" s="825"/>
      <c r="U316" s="83"/>
      <c r="V316" s="345" t="s">
        <v>2</v>
      </c>
      <c r="W316" s="346" t="s">
        <v>303</v>
      </c>
      <c r="X316" s="372">
        <v>9.8000000000000007</v>
      </c>
      <c r="Y316" s="350"/>
    </row>
    <row r="317" spans="1:25" x14ac:dyDescent="0.2">
      <c r="A317" s="1110"/>
      <c r="B317" s="330">
        <f>南八幡!B317</f>
        <v>46025</v>
      </c>
      <c r="C317" s="434" t="str">
        <f t="shared" si="43"/>
        <v>(土)</v>
      </c>
      <c r="D317" s="560" t="s">
        <v>419</v>
      </c>
      <c r="E317" s="503"/>
      <c r="F317" s="504">
        <v>1.4</v>
      </c>
      <c r="G317" s="11">
        <v>11.5</v>
      </c>
      <c r="H317" s="221">
        <v>11</v>
      </c>
      <c r="I317" s="12">
        <v>1</v>
      </c>
      <c r="J317" s="219">
        <v>1</v>
      </c>
      <c r="K317" s="11">
        <v>7.75</v>
      </c>
      <c r="L317" s="369">
        <v>7.78</v>
      </c>
      <c r="M317" s="778">
        <v>37.700000000000003</v>
      </c>
      <c r="N317" s="635"/>
      <c r="O317" s="518"/>
      <c r="P317" s="503"/>
      <c r="Q317" s="507"/>
      <c r="R317" s="779"/>
      <c r="S317" s="780"/>
      <c r="T317" s="781"/>
      <c r="U317" s="83"/>
      <c r="V317" s="4" t="s">
        <v>19</v>
      </c>
      <c r="W317" s="5" t="s">
        <v>20</v>
      </c>
      <c r="X317" s="352" t="s">
        <v>21</v>
      </c>
      <c r="Y317" s="5" t="s">
        <v>22</v>
      </c>
    </row>
    <row r="318" spans="1:25" x14ac:dyDescent="0.2">
      <c r="A318" s="1110"/>
      <c r="B318" s="330">
        <f>南八幡!B318</f>
        <v>46026</v>
      </c>
      <c r="C318" s="434" t="str">
        <f t="shared" si="43"/>
        <v>(日)</v>
      </c>
      <c r="D318" s="560" t="s">
        <v>419</v>
      </c>
      <c r="E318" s="503"/>
      <c r="F318" s="504">
        <v>3.2</v>
      </c>
      <c r="G318" s="11">
        <v>11.4</v>
      </c>
      <c r="H318" s="221">
        <v>11</v>
      </c>
      <c r="I318" s="12">
        <v>1</v>
      </c>
      <c r="J318" s="219">
        <v>1</v>
      </c>
      <c r="K318" s="11">
        <v>7.73</v>
      </c>
      <c r="L318" s="369">
        <v>7.77</v>
      </c>
      <c r="M318" s="778">
        <v>38</v>
      </c>
      <c r="N318" s="635"/>
      <c r="O318" s="518"/>
      <c r="P318" s="503"/>
      <c r="Q318" s="507"/>
      <c r="R318" s="779"/>
      <c r="S318" s="780"/>
      <c r="T318" s="781"/>
      <c r="U318" s="83"/>
      <c r="V318" s="2" t="s">
        <v>182</v>
      </c>
      <c r="W318" s="398" t="s">
        <v>11</v>
      </c>
      <c r="X318" s="10">
        <v>10.8</v>
      </c>
      <c r="Y318" s="218">
        <v>10.9</v>
      </c>
    </row>
    <row r="319" spans="1:25" x14ac:dyDescent="0.2">
      <c r="A319" s="1110"/>
      <c r="B319" s="330">
        <f>南八幡!B319</f>
        <v>46027</v>
      </c>
      <c r="C319" s="434" t="str">
        <f t="shared" si="43"/>
        <v>(月)</v>
      </c>
      <c r="D319" s="560" t="s">
        <v>419</v>
      </c>
      <c r="E319" s="503"/>
      <c r="F319" s="504">
        <v>4.5999999999999996</v>
      </c>
      <c r="G319" s="11">
        <v>11.2</v>
      </c>
      <c r="H319" s="221">
        <v>10.8</v>
      </c>
      <c r="I319" s="12">
        <v>1.2</v>
      </c>
      <c r="J319" s="219">
        <v>1.2</v>
      </c>
      <c r="K319" s="11">
        <v>7.72</v>
      </c>
      <c r="L319" s="369">
        <v>7.78</v>
      </c>
      <c r="M319" s="778">
        <v>38.5</v>
      </c>
      <c r="N319" s="635">
        <v>70.599999999999994</v>
      </c>
      <c r="O319" s="518">
        <v>102.3</v>
      </c>
      <c r="P319" s="503">
        <v>43.2</v>
      </c>
      <c r="Q319" s="507">
        <v>227</v>
      </c>
      <c r="R319" s="779">
        <v>0.11</v>
      </c>
      <c r="S319" s="780"/>
      <c r="T319" s="781"/>
      <c r="U319" s="83"/>
      <c r="V319" s="3" t="s">
        <v>183</v>
      </c>
      <c r="W319" s="921" t="s">
        <v>184</v>
      </c>
      <c r="X319" s="11">
        <v>1.5</v>
      </c>
      <c r="Y319" s="219">
        <v>1.4</v>
      </c>
    </row>
    <row r="320" spans="1:25" x14ac:dyDescent="0.2">
      <c r="A320" s="1110"/>
      <c r="B320" s="330">
        <f>南八幡!B320</f>
        <v>46028</v>
      </c>
      <c r="C320" s="434" t="str">
        <f t="shared" si="43"/>
        <v>(火)</v>
      </c>
      <c r="D320" s="560" t="s">
        <v>419</v>
      </c>
      <c r="E320" s="503"/>
      <c r="F320" s="504">
        <v>5.2</v>
      </c>
      <c r="G320" s="11">
        <v>11.1</v>
      </c>
      <c r="H320" s="221">
        <v>10.7</v>
      </c>
      <c r="I320" s="12">
        <v>1.1000000000000001</v>
      </c>
      <c r="J320" s="219">
        <v>1.1000000000000001</v>
      </c>
      <c r="K320" s="11">
        <v>7.73</v>
      </c>
      <c r="L320" s="369">
        <v>7.74</v>
      </c>
      <c r="M320" s="778">
        <v>38.5</v>
      </c>
      <c r="N320" s="635">
        <v>71.599999999999994</v>
      </c>
      <c r="O320" s="518">
        <v>101.5</v>
      </c>
      <c r="P320" s="503">
        <v>39.5</v>
      </c>
      <c r="Q320" s="507">
        <v>207</v>
      </c>
      <c r="R320" s="779">
        <v>0.12</v>
      </c>
      <c r="S320" s="780"/>
      <c r="T320" s="781"/>
      <c r="U320" s="83"/>
      <c r="V320" s="3" t="s">
        <v>12</v>
      </c>
      <c r="W320" s="921"/>
      <c r="X320" s="11">
        <v>7.71</v>
      </c>
      <c r="Y320" s="219">
        <v>7.74</v>
      </c>
    </row>
    <row r="321" spans="1:25" x14ac:dyDescent="0.2">
      <c r="A321" s="1110"/>
      <c r="B321" s="330">
        <f>南八幡!B321</f>
        <v>46029</v>
      </c>
      <c r="C321" s="434" t="str">
        <f t="shared" si="43"/>
        <v>(水)</v>
      </c>
      <c r="D321" s="560" t="s">
        <v>405</v>
      </c>
      <c r="E321" s="503"/>
      <c r="F321" s="504">
        <v>2.7</v>
      </c>
      <c r="G321" s="11">
        <v>11.1</v>
      </c>
      <c r="H321" s="221">
        <v>10.6</v>
      </c>
      <c r="I321" s="12">
        <v>1.1000000000000001</v>
      </c>
      <c r="J321" s="219">
        <v>1.1000000000000001</v>
      </c>
      <c r="K321" s="11">
        <v>7.71</v>
      </c>
      <c r="L321" s="369">
        <v>7.74</v>
      </c>
      <c r="M321" s="778">
        <v>38.1</v>
      </c>
      <c r="N321" s="635">
        <v>71.5</v>
      </c>
      <c r="O321" s="518">
        <v>102.5</v>
      </c>
      <c r="P321" s="503">
        <v>38</v>
      </c>
      <c r="Q321" s="507">
        <v>197</v>
      </c>
      <c r="R321" s="779">
        <v>0.11</v>
      </c>
      <c r="S321" s="780"/>
      <c r="T321" s="781"/>
      <c r="U321" s="83"/>
      <c r="V321" s="3" t="s">
        <v>185</v>
      </c>
      <c r="W321" s="921" t="s">
        <v>13</v>
      </c>
      <c r="X321" s="11"/>
      <c r="Y321" s="219">
        <v>38.799999999999997</v>
      </c>
    </row>
    <row r="322" spans="1:25" x14ac:dyDescent="0.2">
      <c r="A322" s="1110"/>
      <c r="B322" s="330">
        <f>南八幡!B322</f>
        <v>46030</v>
      </c>
      <c r="C322" s="434" t="str">
        <f t="shared" si="43"/>
        <v>(木)</v>
      </c>
      <c r="D322" s="560" t="s">
        <v>405</v>
      </c>
      <c r="E322" s="503"/>
      <c r="F322" s="504">
        <v>9.8000000000000007</v>
      </c>
      <c r="G322" s="11">
        <v>10.8</v>
      </c>
      <c r="H322" s="221">
        <v>10.9</v>
      </c>
      <c r="I322" s="12">
        <v>1.5</v>
      </c>
      <c r="J322" s="219">
        <v>1.4</v>
      </c>
      <c r="K322" s="11">
        <v>7.71</v>
      </c>
      <c r="L322" s="369">
        <v>7.74</v>
      </c>
      <c r="M322" s="778">
        <v>38.799999999999997</v>
      </c>
      <c r="N322" s="635">
        <v>71</v>
      </c>
      <c r="O322" s="518">
        <v>101.9</v>
      </c>
      <c r="P322" s="503">
        <v>38.200000000000003</v>
      </c>
      <c r="Q322" s="507">
        <v>225</v>
      </c>
      <c r="R322" s="779">
        <v>0.14000000000000001</v>
      </c>
      <c r="S322" s="780"/>
      <c r="T322" s="781"/>
      <c r="U322" s="83"/>
      <c r="V322" s="3" t="s">
        <v>186</v>
      </c>
      <c r="W322" s="921" t="s">
        <v>311</v>
      </c>
      <c r="X322" s="112"/>
      <c r="Y322" s="220">
        <v>71</v>
      </c>
    </row>
    <row r="323" spans="1:25" x14ac:dyDescent="0.2">
      <c r="A323" s="1110"/>
      <c r="B323" s="330">
        <f>南八幡!B323</f>
        <v>46031</v>
      </c>
      <c r="C323" s="434" t="str">
        <f t="shared" si="43"/>
        <v>(金)</v>
      </c>
      <c r="D323" s="560" t="s">
        <v>419</v>
      </c>
      <c r="E323" s="503"/>
      <c r="F323" s="504">
        <v>3.7</v>
      </c>
      <c r="G323" s="11">
        <v>10.6</v>
      </c>
      <c r="H323" s="221">
        <v>10.199999999999999</v>
      </c>
      <c r="I323" s="12">
        <v>1.4</v>
      </c>
      <c r="J323" s="219">
        <v>1.4</v>
      </c>
      <c r="K323" s="11">
        <v>7.73</v>
      </c>
      <c r="L323" s="369">
        <v>7.76</v>
      </c>
      <c r="M323" s="778">
        <v>38.799999999999997</v>
      </c>
      <c r="N323" s="635">
        <v>71.400000000000006</v>
      </c>
      <c r="O323" s="518">
        <v>102.1</v>
      </c>
      <c r="P323" s="503">
        <v>39.200000000000003</v>
      </c>
      <c r="Q323" s="507">
        <v>222</v>
      </c>
      <c r="R323" s="779">
        <v>0.17</v>
      </c>
      <c r="S323" s="780"/>
      <c r="T323" s="781"/>
      <c r="U323" s="83"/>
      <c r="V323" s="3" t="s">
        <v>187</v>
      </c>
      <c r="W323" s="921" t="s">
        <v>311</v>
      </c>
      <c r="X323" s="112"/>
      <c r="Y323" s="220">
        <v>101.9</v>
      </c>
    </row>
    <row r="324" spans="1:25" x14ac:dyDescent="0.2">
      <c r="A324" s="1110"/>
      <c r="B324" s="330">
        <f>南八幡!B324</f>
        <v>46032</v>
      </c>
      <c r="C324" s="434" t="str">
        <f t="shared" si="43"/>
        <v>(土)</v>
      </c>
      <c r="D324" s="560" t="s">
        <v>419</v>
      </c>
      <c r="E324" s="503"/>
      <c r="F324" s="504">
        <v>5.6</v>
      </c>
      <c r="G324" s="11">
        <v>10.4</v>
      </c>
      <c r="H324" s="221">
        <v>10.1</v>
      </c>
      <c r="I324" s="12">
        <v>1</v>
      </c>
      <c r="J324" s="219">
        <v>1.1000000000000001</v>
      </c>
      <c r="K324" s="11">
        <v>7.76</v>
      </c>
      <c r="L324" s="369">
        <v>7.77</v>
      </c>
      <c r="M324" s="778">
        <v>38.5</v>
      </c>
      <c r="N324" s="635"/>
      <c r="O324" s="518"/>
      <c r="P324" s="503"/>
      <c r="Q324" s="507"/>
      <c r="R324" s="779"/>
      <c r="S324" s="780"/>
      <c r="T324" s="781"/>
      <c r="U324" s="83"/>
      <c r="V324" s="3" t="s">
        <v>188</v>
      </c>
      <c r="W324" s="921" t="s">
        <v>311</v>
      </c>
      <c r="X324" s="112"/>
      <c r="Y324" s="220">
        <v>64.400000000000006</v>
      </c>
    </row>
    <row r="325" spans="1:25" x14ac:dyDescent="0.2">
      <c r="A325" s="1110"/>
      <c r="B325" s="330">
        <f>南八幡!B325</f>
        <v>46033</v>
      </c>
      <c r="C325" s="434" t="str">
        <f t="shared" si="43"/>
        <v>(日)</v>
      </c>
      <c r="D325" s="560" t="s">
        <v>420</v>
      </c>
      <c r="E325" s="503"/>
      <c r="F325" s="504">
        <v>13.9</v>
      </c>
      <c r="G325" s="11">
        <v>10.6</v>
      </c>
      <c r="H325" s="221">
        <v>10.4</v>
      </c>
      <c r="I325" s="12">
        <v>1.3</v>
      </c>
      <c r="J325" s="219">
        <v>1.3</v>
      </c>
      <c r="K325" s="11">
        <v>7.71</v>
      </c>
      <c r="L325" s="369">
        <v>7.71</v>
      </c>
      <c r="M325" s="778">
        <v>38.4</v>
      </c>
      <c r="N325" s="635"/>
      <c r="O325" s="518"/>
      <c r="P325" s="503"/>
      <c r="Q325" s="507"/>
      <c r="R325" s="779"/>
      <c r="S325" s="780"/>
      <c r="T325" s="781"/>
      <c r="U325" s="83"/>
      <c r="V325" s="3" t="s">
        <v>189</v>
      </c>
      <c r="W325" s="921" t="s">
        <v>311</v>
      </c>
      <c r="X325" s="112"/>
      <c r="Y325" s="220">
        <v>37.5</v>
      </c>
    </row>
    <row r="326" spans="1:25" x14ac:dyDescent="0.2">
      <c r="A326" s="1110"/>
      <c r="B326" s="330">
        <f>南八幡!B326</f>
        <v>46034</v>
      </c>
      <c r="C326" s="434" t="str">
        <f t="shared" si="43"/>
        <v>(月)</v>
      </c>
      <c r="D326" s="560" t="s">
        <v>419</v>
      </c>
      <c r="E326" s="503"/>
      <c r="F326" s="504">
        <v>2.4</v>
      </c>
      <c r="G326" s="11">
        <v>10.4</v>
      </c>
      <c r="H326" s="221">
        <v>10.1</v>
      </c>
      <c r="I326" s="12">
        <v>1.2</v>
      </c>
      <c r="J326" s="219">
        <v>1.1000000000000001</v>
      </c>
      <c r="K326" s="11">
        <v>7.72</v>
      </c>
      <c r="L326" s="369">
        <v>7.74</v>
      </c>
      <c r="M326" s="778">
        <v>38.299999999999997</v>
      </c>
      <c r="N326" s="635"/>
      <c r="O326" s="518"/>
      <c r="P326" s="503"/>
      <c r="Q326" s="507"/>
      <c r="R326" s="779"/>
      <c r="S326" s="780"/>
      <c r="T326" s="781"/>
      <c r="U326" s="83"/>
      <c r="V326" s="3" t="s">
        <v>190</v>
      </c>
      <c r="W326" s="921" t="s">
        <v>311</v>
      </c>
      <c r="X326" s="12"/>
      <c r="Y326" s="221">
        <v>38.200000000000003</v>
      </c>
    </row>
    <row r="327" spans="1:25" x14ac:dyDescent="0.2">
      <c r="A327" s="1110"/>
      <c r="B327" s="330">
        <f>南八幡!B327</f>
        <v>46035</v>
      </c>
      <c r="C327" s="434" t="str">
        <f t="shared" si="43"/>
        <v>(火)</v>
      </c>
      <c r="D327" s="560" t="s">
        <v>419</v>
      </c>
      <c r="E327" s="503"/>
      <c r="F327" s="504">
        <v>9.5</v>
      </c>
      <c r="G327" s="11">
        <v>10.5</v>
      </c>
      <c r="H327" s="221">
        <v>10.199999999999999</v>
      </c>
      <c r="I327" s="12">
        <v>1.1000000000000001</v>
      </c>
      <c r="J327" s="219">
        <v>1.1000000000000001</v>
      </c>
      <c r="K327" s="11">
        <v>7.8</v>
      </c>
      <c r="L327" s="369">
        <v>7.79</v>
      </c>
      <c r="M327" s="778">
        <v>38.6</v>
      </c>
      <c r="N327" s="635">
        <v>72.7</v>
      </c>
      <c r="O327" s="518">
        <v>100.7</v>
      </c>
      <c r="P327" s="503">
        <v>38.1</v>
      </c>
      <c r="Q327" s="507">
        <v>235</v>
      </c>
      <c r="R327" s="779">
        <v>0.12</v>
      </c>
      <c r="S327" s="780"/>
      <c r="T327" s="781"/>
      <c r="U327" s="83"/>
      <c r="V327" s="3" t="s">
        <v>191</v>
      </c>
      <c r="W327" s="921" t="s">
        <v>311</v>
      </c>
      <c r="X327" s="15"/>
      <c r="Y327" s="222">
        <v>225</v>
      </c>
    </row>
    <row r="328" spans="1:25" x14ac:dyDescent="0.2">
      <c r="A328" s="1110"/>
      <c r="B328" s="330">
        <f>南八幡!B328</f>
        <v>46036</v>
      </c>
      <c r="C328" s="434" t="str">
        <f t="shared" si="43"/>
        <v>(水)</v>
      </c>
      <c r="D328" s="560" t="s">
        <v>419</v>
      </c>
      <c r="E328" s="503"/>
      <c r="F328" s="504">
        <v>4.3</v>
      </c>
      <c r="G328" s="11">
        <v>10.5</v>
      </c>
      <c r="H328" s="221">
        <v>10.199999999999999</v>
      </c>
      <c r="I328" s="12">
        <v>1.1000000000000001</v>
      </c>
      <c r="J328" s="219">
        <v>1.1000000000000001</v>
      </c>
      <c r="K328" s="11">
        <v>7.73</v>
      </c>
      <c r="L328" s="369">
        <v>7.78</v>
      </c>
      <c r="M328" s="778">
        <v>38.799999999999997</v>
      </c>
      <c r="N328" s="635">
        <v>73.400000000000006</v>
      </c>
      <c r="O328" s="518">
        <v>102.1</v>
      </c>
      <c r="P328" s="503">
        <v>35</v>
      </c>
      <c r="Q328" s="507">
        <v>238</v>
      </c>
      <c r="R328" s="779">
        <v>0.12</v>
      </c>
      <c r="S328" s="780"/>
      <c r="T328" s="781"/>
      <c r="U328" s="83"/>
      <c r="V328" s="3" t="s">
        <v>192</v>
      </c>
      <c r="W328" s="921" t="s">
        <v>311</v>
      </c>
      <c r="X328" s="13"/>
      <c r="Y328" s="223">
        <v>0.14000000000000001</v>
      </c>
    </row>
    <row r="329" spans="1:25" x14ac:dyDescent="0.2">
      <c r="A329" s="1110"/>
      <c r="B329" s="330">
        <f>南八幡!B329</f>
        <v>46037</v>
      </c>
      <c r="C329" s="434" t="str">
        <f t="shared" si="43"/>
        <v>(木)</v>
      </c>
      <c r="D329" s="560" t="s">
        <v>419</v>
      </c>
      <c r="E329" s="503"/>
      <c r="F329" s="504">
        <v>1.4</v>
      </c>
      <c r="G329" s="11">
        <v>10.199999999999999</v>
      </c>
      <c r="H329" s="221">
        <v>10</v>
      </c>
      <c r="I329" s="12">
        <v>1.4</v>
      </c>
      <c r="J329" s="219">
        <v>1.4</v>
      </c>
      <c r="K329" s="11">
        <v>7.77</v>
      </c>
      <c r="L329" s="369">
        <v>7.77</v>
      </c>
      <c r="M329" s="778">
        <v>39</v>
      </c>
      <c r="N329" s="635">
        <v>72</v>
      </c>
      <c r="O329" s="518">
        <v>100.3</v>
      </c>
      <c r="P329" s="503">
        <v>36.700000000000003</v>
      </c>
      <c r="Q329" s="507">
        <v>206</v>
      </c>
      <c r="R329" s="779">
        <v>0.13</v>
      </c>
      <c r="S329" s="780"/>
      <c r="T329" s="781"/>
      <c r="U329" s="83"/>
      <c r="V329" s="3" t="s">
        <v>14</v>
      </c>
      <c r="W329" s="921" t="s">
        <v>311</v>
      </c>
      <c r="X329" s="11"/>
      <c r="Y329" s="224">
        <v>1.8</v>
      </c>
    </row>
    <row r="330" spans="1:25" x14ac:dyDescent="0.2">
      <c r="A330" s="1110"/>
      <c r="B330" s="330">
        <f>南八幡!B330</f>
        <v>46038</v>
      </c>
      <c r="C330" s="434" t="str">
        <f t="shared" si="43"/>
        <v>(金)</v>
      </c>
      <c r="D330" s="560" t="s">
        <v>419</v>
      </c>
      <c r="E330" s="503"/>
      <c r="F330" s="504">
        <v>13.8</v>
      </c>
      <c r="G330" s="11">
        <v>10.4</v>
      </c>
      <c r="H330" s="221">
        <v>10.3</v>
      </c>
      <c r="I330" s="12">
        <v>1.1000000000000001</v>
      </c>
      <c r="J330" s="219">
        <v>1.1000000000000001</v>
      </c>
      <c r="K330" s="11">
        <v>7.76</v>
      </c>
      <c r="L330" s="369">
        <v>7.78</v>
      </c>
      <c r="M330" s="778">
        <v>38.6</v>
      </c>
      <c r="N330" s="635">
        <v>72.8</v>
      </c>
      <c r="O330" s="518">
        <v>102.3</v>
      </c>
      <c r="P330" s="503">
        <v>37.6</v>
      </c>
      <c r="Q330" s="507">
        <v>222</v>
      </c>
      <c r="R330" s="779">
        <v>0.12</v>
      </c>
      <c r="S330" s="780"/>
      <c r="T330" s="781"/>
      <c r="U330" s="83"/>
      <c r="V330" s="3" t="s">
        <v>15</v>
      </c>
      <c r="W330" s="921" t="s">
        <v>311</v>
      </c>
      <c r="X330" s="11"/>
      <c r="Y330" s="224">
        <v>0.9</v>
      </c>
    </row>
    <row r="331" spans="1:25" x14ac:dyDescent="0.2">
      <c r="A331" s="1110"/>
      <c r="B331" s="330">
        <f>南八幡!B331</f>
        <v>46039</v>
      </c>
      <c r="C331" s="434" t="str">
        <f t="shared" si="43"/>
        <v>(土)</v>
      </c>
      <c r="D331" s="560" t="s">
        <v>419</v>
      </c>
      <c r="E331" s="503"/>
      <c r="F331" s="504">
        <v>4.5</v>
      </c>
      <c r="G331" s="11">
        <v>10.3</v>
      </c>
      <c r="H331" s="221">
        <v>10.1</v>
      </c>
      <c r="I331" s="12">
        <v>1.4</v>
      </c>
      <c r="J331" s="219">
        <v>1.3</v>
      </c>
      <c r="K331" s="11">
        <v>7.75</v>
      </c>
      <c r="L331" s="369">
        <v>7.73</v>
      </c>
      <c r="M331" s="778">
        <v>38.200000000000003</v>
      </c>
      <c r="N331" s="635"/>
      <c r="O331" s="518"/>
      <c r="P331" s="503"/>
      <c r="Q331" s="507"/>
      <c r="R331" s="779"/>
      <c r="S331" s="780"/>
      <c r="T331" s="781"/>
      <c r="U331" s="83"/>
      <c r="V331" s="3" t="s">
        <v>193</v>
      </c>
      <c r="W331" s="921" t="s">
        <v>311</v>
      </c>
      <c r="X331" s="11"/>
      <c r="Y331" s="224">
        <v>11.3</v>
      </c>
    </row>
    <row r="332" spans="1:25" x14ac:dyDescent="0.2">
      <c r="A332" s="1110"/>
      <c r="B332" s="330">
        <f>南八幡!B332</f>
        <v>46040</v>
      </c>
      <c r="C332" s="434" t="str">
        <f t="shared" si="43"/>
        <v>(日)</v>
      </c>
      <c r="D332" s="560" t="s">
        <v>419</v>
      </c>
      <c r="E332" s="503"/>
      <c r="F332" s="504">
        <v>8.6</v>
      </c>
      <c r="G332" s="11">
        <v>10.199999999999999</v>
      </c>
      <c r="H332" s="221">
        <v>10.1</v>
      </c>
      <c r="I332" s="12">
        <v>1</v>
      </c>
      <c r="J332" s="219">
        <v>1.1000000000000001</v>
      </c>
      <c r="K332" s="11">
        <v>7.77</v>
      </c>
      <c r="L332" s="369">
        <v>7.75</v>
      </c>
      <c r="M332" s="778">
        <v>38.700000000000003</v>
      </c>
      <c r="N332" s="635"/>
      <c r="O332" s="518"/>
      <c r="P332" s="503"/>
      <c r="Q332" s="507"/>
      <c r="R332" s="779"/>
      <c r="S332" s="780"/>
      <c r="T332" s="781"/>
      <c r="U332" s="83"/>
      <c r="V332" s="3" t="s">
        <v>194</v>
      </c>
      <c r="W332" s="921" t="s">
        <v>311</v>
      </c>
      <c r="X332" s="13"/>
      <c r="Y332" s="225">
        <v>8.0000000000000002E-3</v>
      </c>
    </row>
    <row r="333" spans="1:25" x14ac:dyDescent="0.2">
      <c r="A333" s="1110"/>
      <c r="B333" s="330">
        <f>南八幡!B333</f>
        <v>46041</v>
      </c>
      <c r="C333" s="434" t="str">
        <f t="shared" si="43"/>
        <v>(月)</v>
      </c>
      <c r="D333" s="560" t="s">
        <v>420</v>
      </c>
      <c r="E333" s="503"/>
      <c r="F333" s="504">
        <v>6</v>
      </c>
      <c r="G333" s="11">
        <v>10.3</v>
      </c>
      <c r="H333" s="221">
        <v>10.1</v>
      </c>
      <c r="I333" s="12">
        <v>0.9</v>
      </c>
      <c r="J333" s="219">
        <v>0.8</v>
      </c>
      <c r="K333" s="11">
        <v>7.78</v>
      </c>
      <c r="L333" s="369">
        <v>7.81</v>
      </c>
      <c r="M333" s="778">
        <v>38.9</v>
      </c>
      <c r="N333" s="635">
        <v>72.3</v>
      </c>
      <c r="O333" s="518">
        <v>103.5</v>
      </c>
      <c r="P333" s="503">
        <v>36.9</v>
      </c>
      <c r="Q333" s="507">
        <v>205</v>
      </c>
      <c r="R333" s="779">
        <v>0.11</v>
      </c>
      <c r="S333" s="780"/>
      <c r="T333" s="781"/>
      <c r="U333" s="83"/>
      <c r="V333" s="3" t="s">
        <v>279</v>
      </c>
      <c r="W333" s="921" t="s">
        <v>311</v>
      </c>
      <c r="X333" s="13"/>
      <c r="Y333" s="225">
        <v>2.4700000000000002</v>
      </c>
    </row>
    <row r="334" spans="1:25" x14ac:dyDescent="0.2">
      <c r="A334" s="1110"/>
      <c r="B334" s="330">
        <f>南八幡!B334</f>
        <v>46042</v>
      </c>
      <c r="C334" s="434" t="str">
        <f t="shared" si="43"/>
        <v>(火)</v>
      </c>
      <c r="D334" s="560" t="s">
        <v>419</v>
      </c>
      <c r="E334" s="503"/>
      <c r="F334" s="504">
        <v>7.5</v>
      </c>
      <c r="G334" s="11">
        <v>10.3</v>
      </c>
      <c r="H334" s="221">
        <v>10.199999999999999</v>
      </c>
      <c r="I334" s="12">
        <v>1.2</v>
      </c>
      <c r="J334" s="219">
        <v>1</v>
      </c>
      <c r="K334" s="11">
        <v>7.71</v>
      </c>
      <c r="L334" s="369">
        <v>7.75</v>
      </c>
      <c r="M334" s="778">
        <v>38.700000000000003</v>
      </c>
      <c r="N334" s="635">
        <v>72.599999999999994</v>
      </c>
      <c r="O334" s="518">
        <v>101.5</v>
      </c>
      <c r="P334" s="503">
        <v>34.9</v>
      </c>
      <c r="Q334" s="507">
        <v>208</v>
      </c>
      <c r="R334" s="779">
        <v>0.13</v>
      </c>
      <c r="S334" s="780"/>
      <c r="T334" s="781"/>
      <c r="U334" s="83"/>
      <c r="V334" s="3" t="s">
        <v>195</v>
      </c>
      <c r="W334" s="921" t="s">
        <v>311</v>
      </c>
      <c r="X334" s="13"/>
      <c r="Y334" s="225">
        <v>3.39</v>
      </c>
    </row>
    <row r="335" spans="1:25" x14ac:dyDescent="0.2">
      <c r="A335" s="1110"/>
      <c r="B335" s="330">
        <f>南八幡!B335</f>
        <v>46043</v>
      </c>
      <c r="C335" s="434" t="str">
        <f t="shared" si="43"/>
        <v>(水)</v>
      </c>
      <c r="D335" s="560" t="s">
        <v>420</v>
      </c>
      <c r="E335" s="503"/>
      <c r="F335" s="504">
        <v>2.5</v>
      </c>
      <c r="G335" s="11">
        <v>10.199999999999999</v>
      </c>
      <c r="H335" s="221">
        <v>10.1</v>
      </c>
      <c r="I335" s="12">
        <v>1.2</v>
      </c>
      <c r="J335" s="219">
        <v>1.2</v>
      </c>
      <c r="K335" s="11">
        <v>7.76</v>
      </c>
      <c r="L335" s="369">
        <v>7.82</v>
      </c>
      <c r="M335" s="778">
        <v>38.799999999999997</v>
      </c>
      <c r="N335" s="635">
        <v>73.400000000000006</v>
      </c>
      <c r="O335" s="518">
        <v>103.7</v>
      </c>
      <c r="P335" s="503">
        <v>37.299999999999997</v>
      </c>
      <c r="Q335" s="507">
        <v>252</v>
      </c>
      <c r="R335" s="779">
        <v>0.12</v>
      </c>
      <c r="S335" s="780"/>
      <c r="T335" s="781"/>
      <c r="U335" s="83"/>
      <c r="V335" s="3" t="s">
        <v>196</v>
      </c>
      <c r="W335" s="921" t="s">
        <v>311</v>
      </c>
      <c r="X335" s="13"/>
      <c r="Y335" s="225">
        <v>0.19900000000000001</v>
      </c>
    </row>
    <row r="336" spans="1:25" x14ac:dyDescent="0.2">
      <c r="A336" s="1110"/>
      <c r="B336" s="330">
        <f>南八幡!B336</f>
        <v>46044</v>
      </c>
      <c r="C336" s="434" t="str">
        <f t="shared" si="43"/>
        <v>(木)</v>
      </c>
      <c r="D336" s="560" t="s">
        <v>419</v>
      </c>
      <c r="E336" s="503"/>
      <c r="F336" s="504">
        <v>1.2</v>
      </c>
      <c r="G336" s="11">
        <v>10.1</v>
      </c>
      <c r="H336" s="221">
        <v>9.9</v>
      </c>
      <c r="I336" s="12">
        <v>1.1000000000000001</v>
      </c>
      <c r="J336" s="219">
        <v>1.1000000000000001</v>
      </c>
      <c r="K336" s="11">
        <v>7.78</v>
      </c>
      <c r="L336" s="369">
        <v>7.76</v>
      </c>
      <c r="M336" s="778">
        <v>38.700000000000003</v>
      </c>
      <c r="N336" s="635">
        <v>72.599999999999994</v>
      </c>
      <c r="O336" s="518">
        <v>103.7</v>
      </c>
      <c r="P336" s="503">
        <v>35.9</v>
      </c>
      <c r="Q336" s="507">
        <v>279</v>
      </c>
      <c r="R336" s="779">
        <v>0.12</v>
      </c>
      <c r="S336" s="780"/>
      <c r="T336" s="781"/>
      <c r="U336" s="83"/>
      <c r="V336" s="3" t="s">
        <v>197</v>
      </c>
      <c r="W336" s="921" t="s">
        <v>311</v>
      </c>
      <c r="X336" s="11"/>
      <c r="Y336" s="224">
        <v>26</v>
      </c>
    </row>
    <row r="337" spans="1:25" x14ac:dyDescent="0.2">
      <c r="A337" s="1110"/>
      <c r="B337" s="330">
        <f>南八幡!B337</f>
        <v>46045</v>
      </c>
      <c r="C337" s="434" t="str">
        <f t="shared" si="43"/>
        <v>(金)</v>
      </c>
      <c r="D337" s="560" t="s">
        <v>419</v>
      </c>
      <c r="E337" s="503"/>
      <c r="F337" s="504">
        <v>1.3</v>
      </c>
      <c r="G337" s="11">
        <v>10.1</v>
      </c>
      <c r="H337" s="221">
        <v>9.6</v>
      </c>
      <c r="I337" s="12">
        <v>1.2</v>
      </c>
      <c r="J337" s="219">
        <v>1.2</v>
      </c>
      <c r="K337" s="11">
        <v>7.77</v>
      </c>
      <c r="L337" s="369">
        <v>7.8</v>
      </c>
      <c r="M337" s="778">
        <v>39</v>
      </c>
      <c r="N337" s="635">
        <v>73.8</v>
      </c>
      <c r="O337" s="518">
        <v>104.1</v>
      </c>
      <c r="P337" s="503">
        <v>39.6</v>
      </c>
      <c r="Q337" s="507">
        <v>223</v>
      </c>
      <c r="R337" s="779">
        <v>0.11</v>
      </c>
      <c r="S337" s="780"/>
      <c r="T337" s="781"/>
      <c r="U337" s="83"/>
      <c r="V337" s="3" t="s">
        <v>17</v>
      </c>
      <c r="W337" s="921" t="s">
        <v>311</v>
      </c>
      <c r="X337" s="11"/>
      <c r="Y337" s="224">
        <v>32.1</v>
      </c>
    </row>
    <row r="338" spans="1:25" x14ac:dyDescent="0.2">
      <c r="A338" s="1110"/>
      <c r="B338" s="330">
        <f>南八幡!B338</f>
        <v>46046</v>
      </c>
      <c r="C338" s="434" t="str">
        <f t="shared" si="43"/>
        <v>(土)</v>
      </c>
      <c r="D338" s="560" t="s">
        <v>419</v>
      </c>
      <c r="E338" s="503"/>
      <c r="F338" s="504">
        <v>1.7</v>
      </c>
      <c r="G338" s="11">
        <v>9.9</v>
      </c>
      <c r="H338" s="221">
        <v>9.4</v>
      </c>
      <c r="I338" s="12">
        <v>1.6</v>
      </c>
      <c r="J338" s="219">
        <v>1.4</v>
      </c>
      <c r="K338" s="11">
        <v>7.77</v>
      </c>
      <c r="L338" s="369">
        <v>7.78</v>
      </c>
      <c r="M338" s="778">
        <v>38.6</v>
      </c>
      <c r="N338" s="635"/>
      <c r="O338" s="518"/>
      <c r="P338" s="503"/>
      <c r="Q338" s="507"/>
      <c r="R338" s="779"/>
      <c r="S338" s="780"/>
      <c r="T338" s="781"/>
      <c r="U338" s="83"/>
      <c r="V338" s="3" t="s">
        <v>198</v>
      </c>
      <c r="W338" s="921" t="s">
        <v>184</v>
      </c>
      <c r="X338" s="11"/>
      <c r="Y338" s="286">
        <v>4</v>
      </c>
    </row>
    <row r="339" spans="1:25" x14ac:dyDescent="0.2">
      <c r="A339" s="1110"/>
      <c r="B339" s="330">
        <f>南八幡!B339</f>
        <v>46047</v>
      </c>
      <c r="C339" s="434" t="str">
        <f t="shared" si="43"/>
        <v>(日)</v>
      </c>
      <c r="D339" s="560" t="s">
        <v>419</v>
      </c>
      <c r="E339" s="503"/>
      <c r="F339" s="504">
        <v>1.1000000000000001</v>
      </c>
      <c r="G339" s="11">
        <v>9.8000000000000007</v>
      </c>
      <c r="H339" s="221">
        <v>9.4</v>
      </c>
      <c r="I339" s="12">
        <v>1.6</v>
      </c>
      <c r="J339" s="219">
        <v>1.5</v>
      </c>
      <c r="K339" s="11">
        <v>7.75</v>
      </c>
      <c r="L339" s="369">
        <v>7.79</v>
      </c>
      <c r="M339" s="778">
        <v>38.9</v>
      </c>
      <c r="N339" s="635"/>
      <c r="O339" s="518"/>
      <c r="P339" s="503"/>
      <c r="Q339" s="507"/>
      <c r="R339" s="779"/>
      <c r="S339" s="780"/>
      <c r="T339" s="781"/>
      <c r="U339" s="83"/>
      <c r="V339" s="3" t="s">
        <v>199</v>
      </c>
      <c r="W339" s="921" t="s">
        <v>311</v>
      </c>
      <c r="X339" s="112"/>
      <c r="Y339" s="1016" t="s">
        <v>466</v>
      </c>
    </row>
    <row r="340" spans="1:25" x14ac:dyDescent="0.2">
      <c r="A340" s="1110"/>
      <c r="B340" s="330">
        <f>南八幡!B340</f>
        <v>46048</v>
      </c>
      <c r="C340" s="434" t="str">
        <f t="shared" si="43"/>
        <v>(月)</v>
      </c>
      <c r="D340" s="560" t="s">
        <v>419</v>
      </c>
      <c r="E340" s="503"/>
      <c r="F340" s="504">
        <v>4.2</v>
      </c>
      <c r="G340" s="11">
        <v>9.6999999999999993</v>
      </c>
      <c r="H340" s="221">
        <v>9.4</v>
      </c>
      <c r="I340" s="12">
        <v>1.4</v>
      </c>
      <c r="J340" s="219">
        <v>1.3</v>
      </c>
      <c r="K340" s="11">
        <v>7.79</v>
      </c>
      <c r="L340" s="369">
        <v>7.81</v>
      </c>
      <c r="M340" s="778">
        <v>39.1</v>
      </c>
      <c r="N340" s="635">
        <v>75.2</v>
      </c>
      <c r="O340" s="518">
        <v>105.7</v>
      </c>
      <c r="P340" s="503">
        <v>44.8</v>
      </c>
      <c r="Q340" s="507">
        <v>253</v>
      </c>
      <c r="R340" s="779">
        <v>0.12</v>
      </c>
      <c r="S340" s="780"/>
      <c r="T340" s="781"/>
      <c r="U340" s="83"/>
      <c r="V340" s="3"/>
      <c r="W340" s="287"/>
      <c r="X340" s="288"/>
      <c r="Y340" s="287"/>
    </row>
    <row r="341" spans="1:25" x14ac:dyDescent="0.2">
      <c r="A341" s="1110"/>
      <c r="B341" s="330">
        <f>南八幡!B341</f>
        <v>46049</v>
      </c>
      <c r="C341" s="434" t="str">
        <f t="shared" si="43"/>
        <v>(火)</v>
      </c>
      <c r="D341" s="560" t="s">
        <v>419</v>
      </c>
      <c r="E341" s="503"/>
      <c r="F341" s="504">
        <v>4.3</v>
      </c>
      <c r="G341" s="11">
        <v>9.5</v>
      </c>
      <c r="H341" s="221">
        <v>9.1999999999999993</v>
      </c>
      <c r="I341" s="12">
        <v>1.9</v>
      </c>
      <c r="J341" s="219">
        <v>1.6</v>
      </c>
      <c r="K341" s="11">
        <v>7.73</v>
      </c>
      <c r="L341" s="369">
        <v>7.77</v>
      </c>
      <c r="M341" s="778">
        <v>40</v>
      </c>
      <c r="N341" s="635">
        <v>75.3</v>
      </c>
      <c r="O341" s="518">
        <v>106.1</v>
      </c>
      <c r="P341" s="503">
        <v>41.4</v>
      </c>
      <c r="Q341" s="507">
        <v>250</v>
      </c>
      <c r="R341" s="779">
        <v>0.12</v>
      </c>
      <c r="S341" s="780"/>
      <c r="T341" s="781"/>
      <c r="U341" s="83"/>
      <c r="V341" s="3"/>
      <c r="W341" s="287"/>
      <c r="X341" s="288"/>
      <c r="Y341" s="287"/>
    </row>
    <row r="342" spans="1:25" ht="13.5" customHeight="1" x14ac:dyDescent="0.2">
      <c r="A342" s="1110"/>
      <c r="B342" s="330">
        <f>南八幡!B342</f>
        <v>46050</v>
      </c>
      <c r="C342" s="434" t="str">
        <f t="shared" si="43"/>
        <v>(水)</v>
      </c>
      <c r="D342" s="578" t="s">
        <v>419</v>
      </c>
      <c r="E342" s="198"/>
      <c r="F342" s="579">
        <v>1.7</v>
      </c>
      <c r="G342" s="119">
        <v>9.5</v>
      </c>
      <c r="H342" s="580">
        <v>9.1</v>
      </c>
      <c r="I342" s="581">
        <v>1.6</v>
      </c>
      <c r="J342" s="582">
        <v>1.5</v>
      </c>
      <c r="K342" s="119">
        <v>7.72</v>
      </c>
      <c r="L342" s="727">
        <v>7.76</v>
      </c>
      <c r="M342" s="828">
        <v>39.799999999999997</v>
      </c>
      <c r="N342" s="730">
        <v>72.900000000000006</v>
      </c>
      <c r="O342" s="417">
        <v>106.5</v>
      </c>
      <c r="P342" s="198">
        <v>39.799999999999997</v>
      </c>
      <c r="Q342" s="587">
        <v>236</v>
      </c>
      <c r="R342" s="829">
        <v>0.12</v>
      </c>
      <c r="S342" s="824"/>
      <c r="T342" s="825"/>
      <c r="U342" s="83"/>
      <c r="V342" s="289"/>
      <c r="W342" s="290"/>
      <c r="X342" s="291"/>
      <c r="Y342" s="290"/>
    </row>
    <row r="343" spans="1:25" x14ac:dyDescent="0.2">
      <c r="A343" s="1110"/>
      <c r="B343" s="330">
        <f>南八幡!B343</f>
        <v>46051</v>
      </c>
      <c r="C343" s="434" t="str">
        <f t="shared" si="43"/>
        <v>(木)</v>
      </c>
      <c r="D343" s="560" t="s">
        <v>419</v>
      </c>
      <c r="E343" s="503"/>
      <c r="F343" s="504">
        <v>4</v>
      </c>
      <c r="G343" s="11">
        <v>9.5</v>
      </c>
      <c r="H343" s="221">
        <v>9.1</v>
      </c>
      <c r="I343" s="12">
        <v>1.3</v>
      </c>
      <c r="J343" s="219">
        <v>1.2</v>
      </c>
      <c r="K343" s="11">
        <v>7.77</v>
      </c>
      <c r="L343" s="369">
        <v>7.76</v>
      </c>
      <c r="M343" s="778">
        <v>39.1</v>
      </c>
      <c r="N343" s="635">
        <v>74.599999999999994</v>
      </c>
      <c r="O343" s="518">
        <v>105.5</v>
      </c>
      <c r="P343" s="503">
        <v>43.4</v>
      </c>
      <c r="Q343" s="507">
        <v>214</v>
      </c>
      <c r="R343" s="779">
        <v>0.11</v>
      </c>
      <c r="S343" s="780"/>
      <c r="T343" s="781"/>
      <c r="U343" s="83"/>
      <c r="V343" s="9" t="s">
        <v>23</v>
      </c>
      <c r="W343" s="1" t="s">
        <v>24</v>
      </c>
      <c r="X343" s="1" t="s">
        <v>24</v>
      </c>
      <c r="Y343" s="335" t="s">
        <v>24</v>
      </c>
    </row>
    <row r="344" spans="1:25" x14ac:dyDescent="0.2">
      <c r="A344" s="1110"/>
      <c r="B344" s="330">
        <f>南八幡!B344</f>
        <v>46052</v>
      </c>
      <c r="C344" s="434" t="str">
        <f t="shared" si="43"/>
        <v>(金)</v>
      </c>
      <c r="D344" s="560" t="s">
        <v>419</v>
      </c>
      <c r="E344" s="503"/>
      <c r="F344" s="504">
        <v>3.4</v>
      </c>
      <c r="G344" s="11">
        <v>9.4</v>
      </c>
      <c r="H344" s="221">
        <v>9.1</v>
      </c>
      <c r="I344" s="12">
        <v>1.3</v>
      </c>
      <c r="J344" s="219">
        <v>1.2</v>
      </c>
      <c r="K344" s="11">
        <v>7.74</v>
      </c>
      <c r="L344" s="369">
        <v>7.81</v>
      </c>
      <c r="M344" s="778">
        <v>39.200000000000003</v>
      </c>
      <c r="N344" s="635">
        <v>74.099999999999994</v>
      </c>
      <c r="O344" s="518">
        <v>104.1</v>
      </c>
      <c r="P344" s="503">
        <v>37.700000000000003</v>
      </c>
      <c r="Q344" s="507">
        <v>230</v>
      </c>
      <c r="R344" s="779">
        <v>0.12</v>
      </c>
      <c r="S344" s="780">
        <v>520</v>
      </c>
      <c r="T344" s="781">
        <v>698</v>
      </c>
      <c r="U344" s="83"/>
      <c r="V344" s="1115" t="s">
        <v>474</v>
      </c>
      <c r="W344" s="1136"/>
      <c r="X344" s="1136"/>
      <c r="Y344" s="1137"/>
    </row>
    <row r="345" spans="1:25" x14ac:dyDescent="0.2">
      <c r="A345" s="1110"/>
      <c r="B345" s="330">
        <f>南八幡!B345</f>
        <v>46053</v>
      </c>
      <c r="C345" s="434" t="str">
        <f t="shared" si="43"/>
        <v>(土)</v>
      </c>
      <c r="D345" s="502" t="s">
        <v>419</v>
      </c>
      <c r="E345" s="503"/>
      <c r="F345" s="504">
        <v>5.6</v>
      </c>
      <c r="G345" s="11">
        <v>9.4</v>
      </c>
      <c r="H345" s="219">
        <v>9</v>
      </c>
      <c r="I345" s="12">
        <v>1.2</v>
      </c>
      <c r="J345" s="221">
        <v>1.5</v>
      </c>
      <c r="K345" s="11">
        <v>7.78</v>
      </c>
      <c r="L345" s="369">
        <v>7.6</v>
      </c>
      <c r="M345" s="778">
        <v>38</v>
      </c>
      <c r="N345" s="635"/>
      <c r="O345" s="518"/>
      <c r="P345" s="503"/>
      <c r="Q345" s="507"/>
      <c r="R345" s="779"/>
      <c r="S345" s="826">
        <v>574</v>
      </c>
      <c r="T345" s="827">
        <v>600</v>
      </c>
      <c r="U345" s="83"/>
      <c r="V345" s="1138"/>
      <c r="W345" s="1136"/>
      <c r="X345" s="1136"/>
      <c r="Y345" s="1137"/>
    </row>
    <row r="346" spans="1:25" x14ac:dyDescent="0.2">
      <c r="A346" s="1110"/>
      <c r="B346" s="1051" t="s">
        <v>238</v>
      </c>
      <c r="C346" s="1051"/>
      <c r="D346" s="508"/>
      <c r="E346" s="493">
        <f>MAX(E315:E345)</f>
        <v>0</v>
      </c>
      <c r="F346" s="509">
        <f t="shared" ref="F346:S346" si="44">IF(COUNT(F315:F345)=0,"",MAX(F315:F345))</f>
        <v>13.9</v>
      </c>
      <c r="G346" s="10">
        <f t="shared" si="44"/>
        <v>11.6</v>
      </c>
      <c r="H346" s="218">
        <f t="shared" si="44"/>
        <v>11.2</v>
      </c>
      <c r="I346" s="495">
        <f t="shared" si="44"/>
        <v>1.9</v>
      </c>
      <c r="J346" s="496">
        <f t="shared" si="44"/>
        <v>1.6</v>
      </c>
      <c r="K346" s="10">
        <f t="shared" si="44"/>
        <v>7.8</v>
      </c>
      <c r="L346" s="644">
        <f t="shared" si="44"/>
        <v>7.82</v>
      </c>
      <c r="M346" s="774">
        <f t="shared" si="44"/>
        <v>40</v>
      </c>
      <c r="N346" s="627">
        <f t="shared" si="44"/>
        <v>75.3</v>
      </c>
      <c r="O346" s="511">
        <f t="shared" si="44"/>
        <v>106.5</v>
      </c>
      <c r="P346" s="493">
        <f t="shared" si="44"/>
        <v>44.8</v>
      </c>
      <c r="Q346" s="513">
        <f t="shared" si="44"/>
        <v>279</v>
      </c>
      <c r="R346" s="787">
        <f t="shared" si="44"/>
        <v>0.17</v>
      </c>
      <c r="S346" s="807">
        <f t="shared" si="44"/>
        <v>574</v>
      </c>
      <c r="T346" s="808">
        <f t="shared" ref="T346" si="45">IF(COUNT(T315:T345)=0,"",MAX(T315:T345))</f>
        <v>698</v>
      </c>
      <c r="U346" s="83"/>
      <c r="V346" s="1138"/>
      <c r="W346" s="1136"/>
      <c r="X346" s="1136"/>
      <c r="Y346" s="1137"/>
    </row>
    <row r="347" spans="1:25" x14ac:dyDescent="0.2">
      <c r="A347" s="1110"/>
      <c r="B347" s="1052" t="s">
        <v>239</v>
      </c>
      <c r="C347" s="1052"/>
      <c r="D347" s="229"/>
      <c r="E347" s="230"/>
      <c r="F347" s="516">
        <f t="shared" ref="F347:R347" si="46">IF(COUNT(F315:F345)=0,"",MIN(F315:F345))</f>
        <v>1.1000000000000001</v>
      </c>
      <c r="G347" s="11">
        <f t="shared" si="46"/>
        <v>9.4</v>
      </c>
      <c r="H347" s="219">
        <f t="shared" si="46"/>
        <v>9</v>
      </c>
      <c r="I347" s="12">
        <f t="shared" si="46"/>
        <v>0.9</v>
      </c>
      <c r="J347" s="221">
        <f t="shared" si="46"/>
        <v>0.8</v>
      </c>
      <c r="K347" s="11">
        <f t="shared" si="46"/>
        <v>7.7</v>
      </c>
      <c r="L347" s="369">
        <f t="shared" si="46"/>
        <v>7.6</v>
      </c>
      <c r="M347" s="778">
        <f t="shared" si="46"/>
        <v>37.700000000000003</v>
      </c>
      <c r="N347" s="635">
        <f t="shared" si="46"/>
        <v>70.599999999999994</v>
      </c>
      <c r="O347" s="518">
        <f t="shared" si="46"/>
        <v>100.3</v>
      </c>
      <c r="P347" s="888">
        <f t="shared" si="46"/>
        <v>34.9</v>
      </c>
      <c r="Q347" s="520">
        <f t="shared" si="46"/>
        <v>197</v>
      </c>
      <c r="R347" s="792">
        <f t="shared" si="46"/>
        <v>0.11</v>
      </c>
      <c r="S347" s="809"/>
      <c r="T347" s="810"/>
      <c r="U347" s="83"/>
      <c r="V347" s="1138"/>
      <c r="W347" s="1136"/>
      <c r="X347" s="1136"/>
      <c r="Y347" s="1137"/>
    </row>
    <row r="348" spans="1:25" x14ac:dyDescent="0.2">
      <c r="A348" s="1110"/>
      <c r="B348" s="1052" t="s">
        <v>240</v>
      </c>
      <c r="C348" s="1052"/>
      <c r="D348" s="229"/>
      <c r="E348" s="231"/>
      <c r="F348" s="523">
        <f t="shared" ref="F348:R348" si="47">IF(COUNT(F315:F345)=0,"",AVERAGE(F315:F345))</f>
        <v>4.7645161290322573</v>
      </c>
      <c r="G348" s="307">
        <f t="shared" si="47"/>
        <v>10.390322580645158</v>
      </c>
      <c r="H348" s="539">
        <f t="shared" si="47"/>
        <v>10.087096774193547</v>
      </c>
      <c r="I348" s="540">
        <f t="shared" si="47"/>
        <v>1.2516129032258063</v>
      </c>
      <c r="J348" s="541">
        <f t="shared" si="47"/>
        <v>1.2161290322580649</v>
      </c>
      <c r="K348" s="307">
        <f t="shared" si="47"/>
        <v>7.7451612903225824</v>
      </c>
      <c r="L348" s="675">
        <f t="shared" si="47"/>
        <v>7.7616129032258057</v>
      </c>
      <c r="M348" s="782">
        <f t="shared" si="47"/>
        <v>38.70000000000001</v>
      </c>
      <c r="N348" s="677">
        <f t="shared" si="47"/>
        <v>72.831578947368413</v>
      </c>
      <c r="O348" s="763">
        <f t="shared" si="47"/>
        <v>103.16315789473684</v>
      </c>
      <c r="P348" s="888">
        <f t="shared" si="47"/>
        <v>38.799999999999997</v>
      </c>
      <c r="Q348" s="550">
        <f t="shared" si="47"/>
        <v>227.84210526315789</v>
      </c>
      <c r="R348" s="815">
        <f t="shared" si="47"/>
        <v>0.12210526315789477</v>
      </c>
      <c r="S348" s="822"/>
      <c r="T348" s="823"/>
      <c r="U348" s="83"/>
      <c r="V348" s="1138"/>
      <c r="W348" s="1136"/>
      <c r="X348" s="1136"/>
      <c r="Y348" s="1137"/>
    </row>
    <row r="349" spans="1:25" x14ac:dyDescent="0.2">
      <c r="A349" s="1111"/>
      <c r="B349" s="1053" t="s">
        <v>241</v>
      </c>
      <c r="C349" s="1053"/>
      <c r="D349" s="396"/>
      <c r="E349" s="526">
        <f>SUM(E315:E345)</f>
        <v>0</v>
      </c>
      <c r="F349" s="232"/>
      <c r="G349" s="232"/>
      <c r="H349" s="390"/>
      <c r="I349" s="232"/>
      <c r="J349" s="390"/>
      <c r="K349" s="528"/>
      <c r="L349" s="529"/>
      <c r="M349" s="811"/>
      <c r="N349" s="662"/>
      <c r="O349" s="533"/>
      <c r="P349" s="889"/>
      <c r="Q349" s="234"/>
      <c r="R349" s="812"/>
      <c r="S349" s="816">
        <f>SUM(S315:S345)</f>
        <v>1094</v>
      </c>
      <c r="T349" s="817">
        <f>SUM(T315:T345)</f>
        <v>1298</v>
      </c>
      <c r="U349" s="83"/>
      <c r="V349" s="1139"/>
      <c r="W349" s="1140"/>
      <c r="X349" s="1140"/>
      <c r="Y349" s="1141"/>
    </row>
    <row r="350" spans="1:25" x14ac:dyDescent="0.2">
      <c r="A350" s="1104" t="s">
        <v>249</v>
      </c>
      <c r="B350" s="329">
        <f>南八幡!B350</f>
        <v>46054</v>
      </c>
      <c r="C350" s="433" t="str">
        <f>IF(B350="","",IF(WEEKDAY(B350)=1,"(日)",IF(WEEKDAY(B350)=2,"(月)",IF(WEEKDAY(B350)=3,"(火)",IF(WEEKDAY(B350)=4,"(水)",IF(WEEKDAY(B350)=5,"(木)",IF(WEEKDAY(B350)=6,"(金)","(土)")))))))</f>
        <v>(日)</v>
      </c>
      <c r="D350" s="558" t="s">
        <v>419</v>
      </c>
      <c r="E350" s="493"/>
      <c r="F350" s="494">
        <v>2.7</v>
      </c>
      <c r="G350" s="10">
        <v>9.4</v>
      </c>
      <c r="H350" s="589">
        <v>9.1</v>
      </c>
      <c r="I350" s="495">
        <v>1.4</v>
      </c>
      <c r="J350" s="509">
        <v>1.2</v>
      </c>
      <c r="K350" s="10">
        <v>7.8</v>
      </c>
      <c r="L350" s="629">
        <v>7.82</v>
      </c>
      <c r="M350" s="774">
        <v>38.5</v>
      </c>
      <c r="N350" s="510"/>
      <c r="O350" s="511"/>
      <c r="P350" s="493"/>
      <c r="Q350" s="501"/>
      <c r="R350" s="775"/>
      <c r="S350" s="776"/>
      <c r="T350" s="777"/>
      <c r="U350" s="83"/>
      <c r="V350" s="340" t="s">
        <v>284</v>
      </c>
      <c r="W350" s="356"/>
      <c r="X350" s="342">
        <v>46058</v>
      </c>
      <c r="Y350" s="351"/>
    </row>
    <row r="351" spans="1:25" x14ac:dyDescent="0.2">
      <c r="A351" s="1105"/>
      <c r="B351" s="391">
        <f>南八幡!B351</f>
        <v>46055</v>
      </c>
      <c r="C351" s="434" t="str">
        <f t="shared" ref="C351:C377" si="48">IF(B351="","",IF(WEEKDAY(B351)=1,"(日)",IF(WEEKDAY(B351)=2,"(月)",IF(WEEKDAY(B351)=3,"(火)",IF(WEEKDAY(B351)=4,"(水)",IF(WEEKDAY(B351)=5,"(木)",IF(WEEKDAY(B351)=6,"(金)","(土)")))))))</f>
        <v>(月)</v>
      </c>
      <c r="D351" s="560" t="s">
        <v>419</v>
      </c>
      <c r="E351" s="503"/>
      <c r="F351" s="504">
        <v>4.3</v>
      </c>
      <c r="G351" s="11">
        <v>9.3000000000000007</v>
      </c>
      <c r="H351" s="240">
        <v>8.9</v>
      </c>
      <c r="I351" s="12">
        <v>1.6</v>
      </c>
      <c r="J351" s="516">
        <v>1.4</v>
      </c>
      <c r="K351" s="11">
        <v>7.82</v>
      </c>
      <c r="L351" s="636">
        <v>7.83</v>
      </c>
      <c r="M351" s="778">
        <v>39.200000000000003</v>
      </c>
      <c r="N351" s="517">
        <v>72.400000000000006</v>
      </c>
      <c r="O351" s="518">
        <v>103.9</v>
      </c>
      <c r="P351" s="503">
        <v>39.4</v>
      </c>
      <c r="Q351" s="507">
        <v>280</v>
      </c>
      <c r="R351" s="779">
        <v>0.11</v>
      </c>
      <c r="S351" s="780"/>
      <c r="T351" s="781"/>
      <c r="U351" s="83"/>
      <c r="V351" s="345" t="s">
        <v>2</v>
      </c>
      <c r="W351" s="346" t="s">
        <v>303</v>
      </c>
      <c r="X351" s="372">
        <v>10</v>
      </c>
      <c r="Y351" s="350"/>
    </row>
    <row r="352" spans="1:25" x14ac:dyDescent="0.2">
      <c r="A352" s="1105"/>
      <c r="B352" s="391">
        <f>南八幡!B352</f>
        <v>46056</v>
      </c>
      <c r="C352" s="434" t="str">
        <f t="shared" si="48"/>
        <v>(火)</v>
      </c>
      <c r="D352" s="560" t="s">
        <v>419</v>
      </c>
      <c r="E352" s="503"/>
      <c r="F352" s="504">
        <v>3.2</v>
      </c>
      <c r="G352" s="11">
        <v>9.1999999999999993</v>
      </c>
      <c r="H352" s="240">
        <v>8.8000000000000007</v>
      </c>
      <c r="I352" s="12">
        <v>1.7</v>
      </c>
      <c r="J352" s="516">
        <v>1.4</v>
      </c>
      <c r="K352" s="11">
        <v>7.82</v>
      </c>
      <c r="L352" s="636">
        <v>7.84</v>
      </c>
      <c r="M352" s="778">
        <v>39.1</v>
      </c>
      <c r="N352" s="517">
        <v>71.599999999999994</v>
      </c>
      <c r="O352" s="518">
        <v>103.7</v>
      </c>
      <c r="P352" s="503">
        <v>41.8</v>
      </c>
      <c r="Q352" s="507">
        <v>264</v>
      </c>
      <c r="R352" s="779">
        <v>0.11</v>
      </c>
      <c r="S352" s="780"/>
      <c r="T352" s="781"/>
      <c r="U352" s="83"/>
      <c r="V352" s="4" t="s">
        <v>19</v>
      </c>
      <c r="W352" s="5" t="s">
        <v>20</v>
      </c>
      <c r="X352" s="352" t="s">
        <v>21</v>
      </c>
      <c r="Y352" s="5" t="s">
        <v>22</v>
      </c>
    </row>
    <row r="353" spans="1:25" x14ac:dyDescent="0.2">
      <c r="A353" s="1105"/>
      <c r="B353" s="391">
        <f>南八幡!B353</f>
        <v>46057</v>
      </c>
      <c r="C353" s="434" t="str">
        <f t="shared" si="48"/>
        <v>(水)</v>
      </c>
      <c r="D353" s="560" t="s">
        <v>405</v>
      </c>
      <c r="E353" s="503"/>
      <c r="F353" s="504">
        <v>5.7</v>
      </c>
      <c r="G353" s="11">
        <v>9.4</v>
      </c>
      <c r="H353" s="221">
        <v>8.8000000000000007</v>
      </c>
      <c r="I353" s="12">
        <v>2.1</v>
      </c>
      <c r="J353" s="516">
        <v>1.9</v>
      </c>
      <c r="K353" s="11">
        <v>7.84</v>
      </c>
      <c r="L353" s="636">
        <v>7.83</v>
      </c>
      <c r="M353" s="778">
        <v>38.799999999999997</v>
      </c>
      <c r="N353" s="635">
        <v>72.3</v>
      </c>
      <c r="O353" s="518">
        <v>104.1</v>
      </c>
      <c r="P353" s="503">
        <v>40</v>
      </c>
      <c r="Q353" s="507">
        <v>268</v>
      </c>
      <c r="R353" s="779">
        <v>0.12</v>
      </c>
      <c r="S353" s="780"/>
      <c r="T353" s="781"/>
      <c r="U353" s="83"/>
      <c r="V353" s="2" t="s">
        <v>182</v>
      </c>
      <c r="W353" s="398" t="s">
        <v>11</v>
      </c>
      <c r="X353" s="10">
        <v>9.3000000000000007</v>
      </c>
      <c r="Y353" s="218">
        <v>9</v>
      </c>
    </row>
    <row r="354" spans="1:25" x14ac:dyDescent="0.2">
      <c r="A354" s="1105"/>
      <c r="B354" s="391">
        <f>南八幡!B354</f>
        <v>46058</v>
      </c>
      <c r="C354" s="434" t="str">
        <f t="shared" si="48"/>
        <v>(木)</v>
      </c>
      <c r="D354" s="560" t="s">
        <v>405</v>
      </c>
      <c r="E354" s="503"/>
      <c r="F354" s="504">
        <v>10</v>
      </c>
      <c r="G354" s="11">
        <v>9.3000000000000007</v>
      </c>
      <c r="H354" s="221">
        <v>9</v>
      </c>
      <c r="I354" s="12">
        <v>2</v>
      </c>
      <c r="J354" s="219">
        <v>1.7</v>
      </c>
      <c r="K354" s="11">
        <v>7.86</v>
      </c>
      <c r="L354" s="369">
        <v>7.88</v>
      </c>
      <c r="M354" s="778">
        <v>39.200000000000003</v>
      </c>
      <c r="N354" s="635">
        <v>72.5</v>
      </c>
      <c r="O354" s="518">
        <v>103.3</v>
      </c>
      <c r="P354" s="503">
        <v>41.6</v>
      </c>
      <c r="Q354" s="507">
        <v>253</v>
      </c>
      <c r="R354" s="779">
        <v>0.12</v>
      </c>
      <c r="S354" s="780"/>
      <c r="T354" s="781"/>
      <c r="U354" s="83"/>
      <c r="V354" s="3" t="s">
        <v>183</v>
      </c>
      <c r="W354" s="921" t="s">
        <v>184</v>
      </c>
      <c r="X354" s="11">
        <v>2</v>
      </c>
      <c r="Y354" s="219">
        <v>1.7</v>
      </c>
    </row>
    <row r="355" spans="1:25" x14ac:dyDescent="0.2">
      <c r="A355" s="1105"/>
      <c r="B355" s="391">
        <f>南八幡!B355</f>
        <v>46059</v>
      </c>
      <c r="C355" s="434" t="str">
        <f t="shared" si="48"/>
        <v>(金)</v>
      </c>
      <c r="D355" s="560" t="s">
        <v>419</v>
      </c>
      <c r="E355" s="503"/>
      <c r="F355" s="504">
        <v>3.2</v>
      </c>
      <c r="G355" s="11">
        <v>9.3000000000000007</v>
      </c>
      <c r="H355" s="221">
        <v>8.8000000000000007</v>
      </c>
      <c r="I355" s="12">
        <v>1.8140000000000001</v>
      </c>
      <c r="J355" s="219">
        <v>1.593</v>
      </c>
      <c r="K355" s="11">
        <v>7.84</v>
      </c>
      <c r="L355" s="369">
        <v>7.87</v>
      </c>
      <c r="M355" s="778">
        <v>38.6</v>
      </c>
      <c r="N355" s="635">
        <v>75.2</v>
      </c>
      <c r="O355" s="518">
        <v>103.7</v>
      </c>
      <c r="P355" s="503">
        <v>37.700000000000003</v>
      </c>
      <c r="Q355" s="507">
        <v>207</v>
      </c>
      <c r="R355" s="779">
        <v>0.12</v>
      </c>
      <c r="S355" s="780"/>
      <c r="T355" s="781"/>
      <c r="U355" s="83"/>
      <c r="V355" s="3" t="s">
        <v>12</v>
      </c>
      <c r="W355" s="921"/>
      <c r="X355" s="11">
        <v>7.86</v>
      </c>
      <c r="Y355" s="219">
        <v>7.88</v>
      </c>
    </row>
    <row r="356" spans="1:25" x14ac:dyDescent="0.2">
      <c r="A356" s="1105"/>
      <c r="B356" s="391">
        <f>南八幡!B356</f>
        <v>46060</v>
      </c>
      <c r="C356" s="434" t="str">
        <f t="shared" si="48"/>
        <v>(土)</v>
      </c>
      <c r="D356" s="560" t="s">
        <v>420</v>
      </c>
      <c r="E356" s="503"/>
      <c r="F356" s="504">
        <v>3.8</v>
      </c>
      <c r="G356" s="11">
        <v>9.3000000000000007</v>
      </c>
      <c r="H356" s="221">
        <v>8.9</v>
      </c>
      <c r="I356" s="12">
        <v>1.7</v>
      </c>
      <c r="J356" s="219">
        <v>1.5</v>
      </c>
      <c r="K356" s="11">
        <v>7.93</v>
      </c>
      <c r="L356" s="369">
        <v>7.89</v>
      </c>
      <c r="M356" s="778">
        <v>38.700000000000003</v>
      </c>
      <c r="N356" s="635"/>
      <c r="O356" s="518"/>
      <c r="P356" s="503"/>
      <c r="Q356" s="507"/>
      <c r="R356" s="779"/>
      <c r="S356" s="780"/>
      <c r="T356" s="781"/>
      <c r="U356" s="83"/>
      <c r="V356" s="3" t="s">
        <v>185</v>
      </c>
      <c r="W356" s="921" t="s">
        <v>13</v>
      </c>
      <c r="X356" s="11"/>
      <c r="Y356" s="219">
        <v>39.200000000000003</v>
      </c>
    </row>
    <row r="357" spans="1:25" x14ac:dyDescent="0.2">
      <c r="A357" s="1105"/>
      <c r="B357" s="391">
        <f>南八幡!B357</f>
        <v>46061</v>
      </c>
      <c r="C357" s="434" t="str">
        <f t="shared" si="48"/>
        <v>(日)</v>
      </c>
      <c r="D357" s="560" t="s">
        <v>483</v>
      </c>
      <c r="E357" s="503"/>
      <c r="F357" s="504">
        <v>-1.2</v>
      </c>
      <c r="G357" s="11">
        <v>9.1</v>
      </c>
      <c r="H357" s="221">
        <v>8.6</v>
      </c>
      <c r="I357" s="12">
        <v>2</v>
      </c>
      <c r="J357" s="219">
        <v>1.8</v>
      </c>
      <c r="K357" s="11">
        <v>7.99</v>
      </c>
      <c r="L357" s="369">
        <v>7.96</v>
      </c>
      <c r="M357" s="778">
        <v>38.5</v>
      </c>
      <c r="N357" s="635"/>
      <c r="O357" s="518"/>
      <c r="P357" s="503"/>
      <c r="Q357" s="507"/>
      <c r="R357" s="779"/>
      <c r="S357" s="780"/>
      <c r="T357" s="781"/>
      <c r="U357" s="83"/>
      <c r="V357" s="3" t="s">
        <v>186</v>
      </c>
      <c r="W357" s="921" t="s">
        <v>311</v>
      </c>
      <c r="X357" s="112"/>
      <c r="Y357" s="220">
        <v>72.5</v>
      </c>
    </row>
    <row r="358" spans="1:25" x14ac:dyDescent="0.2">
      <c r="A358" s="1105"/>
      <c r="B358" s="391">
        <f>南八幡!B358</f>
        <v>46062</v>
      </c>
      <c r="C358" s="434" t="str">
        <f t="shared" si="48"/>
        <v>(月)</v>
      </c>
      <c r="D358" s="560" t="s">
        <v>419</v>
      </c>
      <c r="E358" s="503"/>
      <c r="F358" s="504">
        <v>1.1000000000000001</v>
      </c>
      <c r="G358" s="11">
        <v>9</v>
      </c>
      <c r="H358" s="221">
        <v>8.4</v>
      </c>
      <c r="I358" s="12">
        <v>2.2000000000000002</v>
      </c>
      <c r="J358" s="219">
        <v>2</v>
      </c>
      <c r="K358" s="11">
        <v>8.01</v>
      </c>
      <c r="L358" s="369">
        <v>7.99</v>
      </c>
      <c r="M358" s="778">
        <v>38.700000000000003</v>
      </c>
      <c r="N358" s="635">
        <v>75.3</v>
      </c>
      <c r="O358" s="518">
        <v>104.1</v>
      </c>
      <c r="P358" s="503">
        <v>38</v>
      </c>
      <c r="Q358" s="507">
        <v>212</v>
      </c>
      <c r="R358" s="779">
        <v>0.11</v>
      </c>
      <c r="S358" s="780"/>
      <c r="T358" s="781"/>
      <c r="U358" s="83"/>
      <c r="V358" s="3" t="s">
        <v>187</v>
      </c>
      <c r="W358" s="921" t="s">
        <v>311</v>
      </c>
      <c r="X358" s="112"/>
      <c r="Y358" s="220">
        <v>103.3</v>
      </c>
    </row>
    <row r="359" spans="1:25" x14ac:dyDescent="0.2">
      <c r="A359" s="1105"/>
      <c r="B359" s="391">
        <f>南八幡!B359</f>
        <v>46063</v>
      </c>
      <c r="C359" s="434" t="str">
        <f t="shared" si="48"/>
        <v>(火)</v>
      </c>
      <c r="D359" s="560" t="s">
        <v>419</v>
      </c>
      <c r="E359" s="503"/>
      <c r="F359" s="504">
        <v>1.9</v>
      </c>
      <c r="G359" s="11">
        <v>8.8000000000000007</v>
      </c>
      <c r="H359" s="221">
        <v>8.1</v>
      </c>
      <c r="I359" s="12">
        <v>2.2000000000000002</v>
      </c>
      <c r="J359" s="219">
        <v>2.1</v>
      </c>
      <c r="K359" s="11">
        <v>8</v>
      </c>
      <c r="L359" s="369">
        <v>8</v>
      </c>
      <c r="M359" s="778">
        <v>39.1</v>
      </c>
      <c r="N359" s="635">
        <v>75.2</v>
      </c>
      <c r="O359" s="518">
        <v>104.5</v>
      </c>
      <c r="P359" s="503">
        <v>35.700000000000003</v>
      </c>
      <c r="Q359" s="507">
        <v>201</v>
      </c>
      <c r="R359" s="779">
        <v>0.12</v>
      </c>
      <c r="S359" s="780"/>
      <c r="T359" s="781"/>
      <c r="U359" s="83"/>
      <c r="V359" s="3" t="s">
        <v>188</v>
      </c>
      <c r="W359" s="921" t="s">
        <v>311</v>
      </c>
      <c r="X359" s="112"/>
      <c r="Y359" s="220">
        <v>64</v>
      </c>
    </row>
    <row r="360" spans="1:25" x14ac:dyDescent="0.2">
      <c r="A360" s="1105"/>
      <c r="B360" s="391">
        <f>南八幡!B360</f>
        <v>46064</v>
      </c>
      <c r="C360" s="434" t="str">
        <f t="shared" si="48"/>
        <v>(水)</v>
      </c>
      <c r="D360" s="560" t="s">
        <v>418</v>
      </c>
      <c r="E360" s="503"/>
      <c r="F360" s="504">
        <v>10.199999999999999</v>
      </c>
      <c r="G360" s="11">
        <v>8.9</v>
      </c>
      <c r="H360" s="221">
        <v>8.3000000000000007</v>
      </c>
      <c r="I360" s="12">
        <v>2.2999999999999998</v>
      </c>
      <c r="J360" s="219">
        <v>2.2999999999999998</v>
      </c>
      <c r="K360" s="11">
        <v>7.99</v>
      </c>
      <c r="L360" s="369">
        <v>7.99</v>
      </c>
      <c r="M360" s="778">
        <v>38.9</v>
      </c>
      <c r="N360" s="635"/>
      <c r="O360" s="518"/>
      <c r="P360" s="503"/>
      <c r="Q360" s="507"/>
      <c r="R360" s="779"/>
      <c r="S360" s="780"/>
      <c r="T360" s="781"/>
      <c r="U360" s="83"/>
      <c r="V360" s="3" t="s">
        <v>189</v>
      </c>
      <c r="W360" s="921" t="s">
        <v>311</v>
      </c>
      <c r="X360" s="112"/>
      <c r="Y360" s="220">
        <v>39.299999999999997</v>
      </c>
    </row>
    <row r="361" spans="1:25" x14ac:dyDescent="0.2">
      <c r="A361" s="1105"/>
      <c r="B361" s="391">
        <f>南八幡!B361</f>
        <v>46065</v>
      </c>
      <c r="C361" s="434" t="str">
        <f t="shared" si="48"/>
        <v>(木)</v>
      </c>
      <c r="D361" s="560" t="s">
        <v>419</v>
      </c>
      <c r="E361" s="503"/>
      <c r="F361" s="504">
        <v>4.9000000000000004</v>
      </c>
      <c r="G361" s="11">
        <v>9</v>
      </c>
      <c r="H361" s="221">
        <v>8.3000000000000007</v>
      </c>
      <c r="I361" s="12">
        <v>2.2999999999999998</v>
      </c>
      <c r="J361" s="219">
        <v>2.2999999999999998</v>
      </c>
      <c r="K361" s="11">
        <v>7.98</v>
      </c>
      <c r="L361" s="369">
        <v>7.99</v>
      </c>
      <c r="M361" s="778">
        <v>39</v>
      </c>
      <c r="N361" s="635">
        <v>75.7</v>
      </c>
      <c r="O361" s="518">
        <v>105.3</v>
      </c>
      <c r="P361" s="503">
        <v>35.9</v>
      </c>
      <c r="Q361" s="507">
        <v>251</v>
      </c>
      <c r="R361" s="779">
        <v>0.12</v>
      </c>
      <c r="S361" s="780"/>
      <c r="T361" s="781"/>
      <c r="U361" s="83"/>
      <c r="V361" s="3" t="s">
        <v>190</v>
      </c>
      <c r="W361" s="921" t="s">
        <v>311</v>
      </c>
      <c r="X361" s="12"/>
      <c r="Y361" s="221">
        <v>41.6</v>
      </c>
    </row>
    <row r="362" spans="1:25" x14ac:dyDescent="0.2">
      <c r="A362" s="1105"/>
      <c r="B362" s="391">
        <f>南八幡!B362</f>
        <v>46066</v>
      </c>
      <c r="C362" s="434" t="str">
        <f t="shared" si="48"/>
        <v>(金)</v>
      </c>
      <c r="D362" s="560" t="s">
        <v>420</v>
      </c>
      <c r="E362" s="503"/>
      <c r="F362" s="504">
        <v>3.4</v>
      </c>
      <c r="G362" s="11">
        <v>8.9</v>
      </c>
      <c r="H362" s="221">
        <v>8.3000000000000007</v>
      </c>
      <c r="I362" s="12">
        <v>2.2000000000000002</v>
      </c>
      <c r="J362" s="219">
        <v>2.2000000000000002</v>
      </c>
      <c r="K362" s="11">
        <v>7.99</v>
      </c>
      <c r="L362" s="369">
        <v>8.01</v>
      </c>
      <c r="M362" s="778">
        <v>38.9</v>
      </c>
      <c r="N362" s="635">
        <v>75.900000000000006</v>
      </c>
      <c r="O362" s="518">
        <v>104.9</v>
      </c>
      <c r="P362" s="503">
        <v>34.9</v>
      </c>
      <c r="Q362" s="507">
        <v>253</v>
      </c>
      <c r="R362" s="779">
        <v>0.11</v>
      </c>
      <c r="S362" s="780"/>
      <c r="T362" s="781"/>
      <c r="U362" s="83"/>
      <c r="V362" s="3" t="s">
        <v>191</v>
      </c>
      <c r="W362" s="921" t="s">
        <v>311</v>
      </c>
      <c r="X362" s="15"/>
      <c r="Y362" s="222">
        <v>253</v>
      </c>
    </row>
    <row r="363" spans="1:25" x14ac:dyDescent="0.2">
      <c r="A363" s="1105"/>
      <c r="B363" s="391">
        <f>南八幡!B363</f>
        <v>46067</v>
      </c>
      <c r="C363" s="434" t="str">
        <f t="shared" si="48"/>
        <v>(土)</v>
      </c>
      <c r="D363" s="560" t="s">
        <v>419</v>
      </c>
      <c r="E363" s="503"/>
      <c r="F363" s="504">
        <v>4.4000000000000004</v>
      </c>
      <c r="G363" s="11">
        <v>9</v>
      </c>
      <c r="H363" s="221">
        <v>8.3000000000000007</v>
      </c>
      <c r="I363" s="12">
        <v>2</v>
      </c>
      <c r="J363" s="219">
        <v>2.2000000000000002</v>
      </c>
      <c r="K363" s="11">
        <v>8</v>
      </c>
      <c r="L363" s="369">
        <v>7.98</v>
      </c>
      <c r="M363" s="778">
        <v>38.4</v>
      </c>
      <c r="N363" s="635"/>
      <c r="O363" s="518"/>
      <c r="P363" s="503"/>
      <c r="Q363" s="507"/>
      <c r="R363" s="779"/>
      <c r="S363" s="780"/>
      <c r="T363" s="781"/>
      <c r="U363" s="83"/>
      <c r="V363" s="3" t="s">
        <v>192</v>
      </c>
      <c r="W363" s="921" t="s">
        <v>311</v>
      </c>
      <c r="X363" s="13"/>
      <c r="Y363" s="223">
        <v>0.12</v>
      </c>
    </row>
    <row r="364" spans="1:25" x14ac:dyDescent="0.2">
      <c r="A364" s="1105"/>
      <c r="B364" s="391">
        <f>南八幡!B364</f>
        <v>46068</v>
      </c>
      <c r="C364" s="434" t="str">
        <f t="shared" si="48"/>
        <v>(日)</v>
      </c>
      <c r="D364" s="560" t="s">
        <v>419</v>
      </c>
      <c r="E364" s="503"/>
      <c r="F364" s="504">
        <v>10.7</v>
      </c>
      <c r="G364" s="11">
        <v>9.1</v>
      </c>
      <c r="H364" s="221">
        <v>8.5</v>
      </c>
      <c r="I364" s="12">
        <v>2</v>
      </c>
      <c r="J364" s="219">
        <v>2.1</v>
      </c>
      <c r="K364" s="11">
        <v>7.99</v>
      </c>
      <c r="L364" s="369">
        <v>7.98</v>
      </c>
      <c r="M364" s="778">
        <v>38.4</v>
      </c>
      <c r="N364" s="635"/>
      <c r="O364" s="518"/>
      <c r="P364" s="503"/>
      <c r="Q364" s="507"/>
      <c r="R364" s="779"/>
      <c r="S364" s="780"/>
      <c r="T364" s="781"/>
      <c r="U364" s="83"/>
      <c r="V364" s="3" t="s">
        <v>14</v>
      </c>
      <c r="W364" s="921" t="s">
        <v>311</v>
      </c>
      <c r="X364" s="11"/>
      <c r="Y364" s="224">
        <v>1.6</v>
      </c>
    </row>
    <row r="365" spans="1:25" x14ac:dyDescent="0.2">
      <c r="A365" s="1105"/>
      <c r="B365" s="391">
        <f>南八幡!B365</f>
        <v>46069</v>
      </c>
      <c r="C365" s="434" t="str">
        <f t="shared" si="48"/>
        <v>(月)</v>
      </c>
      <c r="D365" s="560" t="s">
        <v>420</v>
      </c>
      <c r="E365" s="503"/>
      <c r="F365" s="504">
        <v>10.5</v>
      </c>
      <c r="G365" s="11">
        <v>9.1999999999999993</v>
      </c>
      <c r="H365" s="221">
        <v>8.6</v>
      </c>
      <c r="I365" s="12">
        <v>2.2000000000000002</v>
      </c>
      <c r="J365" s="219">
        <v>2.2999999999999998</v>
      </c>
      <c r="K365" s="11">
        <v>8.02</v>
      </c>
      <c r="L365" s="369">
        <v>7.96</v>
      </c>
      <c r="M365" s="778">
        <v>38.9</v>
      </c>
      <c r="N365" s="635">
        <v>76.8</v>
      </c>
      <c r="O365" s="518">
        <v>105.1</v>
      </c>
      <c r="P365" s="503">
        <v>37.799999999999997</v>
      </c>
      <c r="Q365" s="507">
        <v>201</v>
      </c>
      <c r="R365" s="779">
        <v>0.11</v>
      </c>
      <c r="S365" s="780"/>
      <c r="T365" s="781"/>
      <c r="U365" s="83"/>
      <c r="V365" s="3" t="s">
        <v>15</v>
      </c>
      <c r="W365" s="921" t="s">
        <v>311</v>
      </c>
      <c r="X365" s="11"/>
      <c r="Y365" s="224">
        <v>0.8</v>
      </c>
    </row>
    <row r="366" spans="1:25" x14ac:dyDescent="0.2">
      <c r="A366" s="1105"/>
      <c r="B366" s="391">
        <f>南八幡!B366</f>
        <v>46070</v>
      </c>
      <c r="C366" s="434" t="str">
        <f t="shared" si="48"/>
        <v>(火)</v>
      </c>
      <c r="D366" s="560" t="s">
        <v>420</v>
      </c>
      <c r="E366" s="503"/>
      <c r="F366" s="504">
        <v>3.7</v>
      </c>
      <c r="G366" s="11">
        <v>9.4</v>
      </c>
      <c r="H366" s="221">
        <v>8.6</v>
      </c>
      <c r="I366" s="12">
        <v>2.1</v>
      </c>
      <c r="J366" s="219">
        <v>2.1</v>
      </c>
      <c r="K366" s="11">
        <v>7.96</v>
      </c>
      <c r="L366" s="369">
        <v>7.97</v>
      </c>
      <c r="M366" s="778">
        <v>38.799999999999997</v>
      </c>
      <c r="N366" s="635">
        <v>76.400000000000006</v>
      </c>
      <c r="O366" s="518">
        <v>105.5</v>
      </c>
      <c r="P366" s="503">
        <v>38.1</v>
      </c>
      <c r="Q366" s="507">
        <v>219</v>
      </c>
      <c r="R366" s="779">
        <v>0.1</v>
      </c>
      <c r="S366" s="780"/>
      <c r="T366" s="781"/>
      <c r="U366" s="83"/>
      <c r="V366" s="3" t="s">
        <v>193</v>
      </c>
      <c r="W366" s="921" t="s">
        <v>311</v>
      </c>
      <c r="X366" s="11"/>
      <c r="Y366" s="224">
        <v>12.1</v>
      </c>
    </row>
    <row r="367" spans="1:25" x14ac:dyDescent="0.2">
      <c r="A367" s="1105"/>
      <c r="B367" s="391">
        <f>南八幡!B367</f>
        <v>46071</v>
      </c>
      <c r="C367" s="434" t="str">
        <f t="shared" si="48"/>
        <v>(水)</v>
      </c>
      <c r="D367" s="560" t="s">
        <v>419</v>
      </c>
      <c r="E367" s="503"/>
      <c r="F367" s="504">
        <v>6.7</v>
      </c>
      <c r="G367" s="11">
        <v>9.6</v>
      </c>
      <c r="H367" s="221">
        <v>8.6999999999999993</v>
      </c>
      <c r="I367" s="12">
        <v>2.2000000000000002</v>
      </c>
      <c r="J367" s="219">
        <v>2.2999999999999998</v>
      </c>
      <c r="K367" s="11">
        <v>7.97</v>
      </c>
      <c r="L367" s="369">
        <v>7.98</v>
      </c>
      <c r="M367" s="778">
        <v>38.9</v>
      </c>
      <c r="N367" s="635">
        <v>76.7</v>
      </c>
      <c r="O367" s="518">
        <v>104.9</v>
      </c>
      <c r="P367" s="503">
        <v>35.299999999999997</v>
      </c>
      <c r="Q367" s="507">
        <v>264</v>
      </c>
      <c r="R367" s="779">
        <v>0.11</v>
      </c>
      <c r="S367" s="780"/>
      <c r="T367" s="781"/>
      <c r="U367" s="83"/>
      <c r="V367" s="3" t="s">
        <v>194</v>
      </c>
      <c r="W367" s="921" t="s">
        <v>311</v>
      </c>
      <c r="X367" s="13"/>
      <c r="Y367" s="225">
        <v>1.0999999999999999E-2</v>
      </c>
    </row>
    <row r="368" spans="1:25" x14ac:dyDescent="0.2">
      <c r="A368" s="1105"/>
      <c r="B368" s="391">
        <f>南八幡!B368</f>
        <v>46072</v>
      </c>
      <c r="C368" s="434" t="str">
        <f t="shared" si="48"/>
        <v>(木)</v>
      </c>
      <c r="D368" s="560" t="s">
        <v>419</v>
      </c>
      <c r="E368" s="503"/>
      <c r="F368" s="504">
        <v>5.4</v>
      </c>
      <c r="G368" s="11">
        <v>9.6</v>
      </c>
      <c r="H368" s="221">
        <v>8.6999999999999993</v>
      </c>
      <c r="I368" s="12">
        <v>2.4</v>
      </c>
      <c r="J368" s="219">
        <v>2.5</v>
      </c>
      <c r="K368" s="11">
        <v>7.97</v>
      </c>
      <c r="L368" s="369">
        <v>7.9</v>
      </c>
      <c r="M368" s="778">
        <v>38.6</v>
      </c>
      <c r="N368" s="635">
        <v>76.8</v>
      </c>
      <c r="O368" s="518">
        <v>105.1</v>
      </c>
      <c r="P368" s="503">
        <v>34.6</v>
      </c>
      <c r="Q368" s="507">
        <v>244</v>
      </c>
      <c r="R368" s="779">
        <v>0.11</v>
      </c>
      <c r="S368" s="780"/>
      <c r="T368" s="781"/>
      <c r="U368" s="83"/>
      <c r="V368" s="3" t="s">
        <v>279</v>
      </c>
      <c r="W368" s="921" t="s">
        <v>311</v>
      </c>
      <c r="X368" s="13"/>
      <c r="Y368" s="225">
        <v>2.54</v>
      </c>
    </row>
    <row r="369" spans="1:25" x14ac:dyDescent="0.2">
      <c r="A369" s="1105"/>
      <c r="B369" s="391">
        <f>南八幡!B369</f>
        <v>46073</v>
      </c>
      <c r="C369" s="434" t="str">
        <f t="shared" si="48"/>
        <v>(金)</v>
      </c>
      <c r="D369" s="591" t="s">
        <v>419</v>
      </c>
      <c r="E369" s="537"/>
      <c r="F369" s="538">
        <v>3</v>
      </c>
      <c r="G369" s="307">
        <v>9.8000000000000007</v>
      </c>
      <c r="H369" s="541">
        <v>9.1</v>
      </c>
      <c r="I369" s="540">
        <v>2.9</v>
      </c>
      <c r="J369" s="539">
        <v>2.2000000000000002</v>
      </c>
      <c r="K369" s="307">
        <v>8.0500000000000007</v>
      </c>
      <c r="L369" s="675">
        <v>8.0399999999999991</v>
      </c>
      <c r="M369" s="782">
        <v>38.799999999999997</v>
      </c>
      <c r="N369" s="677">
        <v>77.3</v>
      </c>
      <c r="O369" s="763">
        <v>105.3</v>
      </c>
      <c r="P369" s="537">
        <v>33.700000000000003</v>
      </c>
      <c r="Q369" s="544">
        <v>210</v>
      </c>
      <c r="R369" s="783">
        <v>0.11</v>
      </c>
      <c r="S369" s="784"/>
      <c r="T369" s="785"/>
      <c r="U369" s="83"/>
      <c r="V369" s="3" t="s">
        <v>195</v>
      </c>
      <c r="W369" s="921" t="s">
        <v>311</v>
      </c>
      <c r="X369" s="13"/>
      <c r="Y369" s="225">
        <v>3.24</v>
      </c>
    </row>
    <row r="370" spans="1:25" x14ac:dyDescent="0.2">
      <c r="A370" s="1105"/>
      <c r="B370" s="391">
        <f>南八幡!B370</f>
        <v>46074</v>
      </c>
      <c r="C370" s="434" t="str">
        <f t="shared" si="48"/>
        <v>(土)</v>
      </c>
      <c r="D370" s="591" t="s">
        <v>419</v>
      </c>
      <c r="E370" s="537"/>
      <c r="F370" s="538">
        <v>4.0999999999999996</v>
      </c>
      <c r="G370" s="307">
        <v>10.1</v>
      </c>
      <c r="H370" s="541">
        <v>9</v>
      </c>
      <c r="I370" s="540">
        <v>3.2</v>
      </c>
      <c r="J370" s="539">
        <v>3.1</v>
      </c>
      <c r="K370" s="307">
        <v>8.0500000000000007</v>
      </c>
      <c r="L370" s="675">
        <v>8.0399999999999991</v>
      </c>
      <c r="M370" s="782">
        <v>38.6</v>
      </c>
      <c r="N370" s="677"/>
      <c r="O370" s="763"/>
      <c r="P370" s="537"/>
      <c r="Q370" s="544"/>
      <c r="R370" s="783"/>
      <c r="S370" s="784"/>
      <c r="T370" s="785"/>
      <c r="U370" s="83"/>
      <c r="V370" s="3" t="s">
        <v>196</v>
      </c>
      <c r="W370" s="921" t="s">
        <v>311</v>
      </c>
      <c r="X370" s="13"/>
      <c r="Y370" s="225">
        <v>0.21</v>
      </c>
    </row>
    <row r="371" spans="1:25" ht="13.5" customHeight="1" x14ac:dyDescent="0.2">
      <c r="A371" s="1105"/>
      <c r="B371" s="391">
        <f>南八幡!B371</f>
        <v>46075</v>
      </c>
      <c r="C371" s="434" t="str">
        <f t="shared" si="48"/>
        <v>(日)</v>
      </c>
      <c r="D371" s="560" t="s">
        <v>419</v>
      </c>
      <c r="E371" s="503"/>
      <c r="F371" s="504">
        <v>7.2</v>
      </c>
      <c r="G371" s="11">
        <v>10.3</v>
      </c>
      <c r="H371" s="221">
        <v>9.3000000000000007</v>
      </c>
      <c r="I371" s="12">
        <v>3.2</v>
      </c>
      <c r="J371" s="219">
        <v>3.2</v>
      </c>
      <c r="K371" s="11">
        <v>7.93</v>
      </c>
      <c r="L371" s="369">
        <v>7.95</v>
      </c>
      <c r="M371" s="778">
        <v>39.799999999999997</v>
      </c>
      <c r="N371" s="635"/>
      <c r="O371" s="518"/>
      <c r="P371" s="503"/>
      <c r="Q371" s="507"/>
      <c r="R371" s="779"/>
      <c r="S371" s="780"/>
      <c r="T371" s="781"/>
      <c r="U371" s="80"/>
      <c r="V371" s="3" t="s">
        <v>197</v>
      </c>
      <c r="W371" s="921" t="s">
        <v>311</v>
      </c>
      <c r="X371" s="11"/>
      <c r="Y371" s="224">
        <v>26.1</v>
      </c>
    </row>
    <row r="372" spans="1:25" x14ac:dyDescent="0.2">
      <c r="A372" s="1105"/>
      <c r="B372" s="391">
        <f>南八幡!B372</f>
        <v>46076</v>
      </c>
      <c r="C372" s="434" t="str">
        <f t="shared" si="48"/>
        <v>(月)</v>
      </c>
      <c r="D372" s="560" t="s">
        <v>419</v>
      </c>
      <c r="E372" s="503"/>
      <c r="F372" s="504">
        <v>17.5</v>
      </c>
      <c r="G372" s="11">
        <v>10.5</v>
      </c>
      <c r="H372" s="221">
        <v>9.6</v>
      </c>
      <c r="I372" s="12">
        <v>3</v>
      </c>
      <c r="J372" s="219">
        <v>2.7</v>
      </c>
      <c r="K372" s="11">
        <v>8.0399999999999991</v>
      </c>
      <c r="L372" s="369">
        <v>7.94</v>
      </c>
      <c r="M372" s="778">
        <v>41</v>
      </c>
      <c r="N372" s="635"/>
      <c r="O372" s="518"/>
      <c r="P372" s="503"/>
      <c r="Q372" s="507"/>
      <c r="R372" s="779"/>
      <c r="S372" s="780"/>
      <c r="T372" s="781"/>
      <c r="U372" s="80"/>
      <c r="V372" s="3" t="s">
        <v>17</v>
      </c>
      <c r="W372" s="921" t="s">
        <v>311</v>
      </c>
      <c r="X372" s="11"/>
      <c r="Y372" s="224">
        <v>31.5</v>
      </c>
    </row>
    <row r="373" spans="1:25" x14ac:dyDescent="0.2">
      <c r="A373" s="1105"/>
      <c r="B373" s="391">
        <f>南八幡!B373</f>
        <v>46077</v>
      </c>
      <c r="C373" s="434" t="str">
        <f t="shared" si="48"/>
        <v>(火)</v>
      </c>
      <c r="D373" s="560" t="s">
        <v>420</v>
      </c>
      <c r="E373" s="503"/>
      <c r="F373" s="504">
        <v>12.1</v>
      </c>
      <c r="G373" s="11">
        <v>10.6</v>
      </c>
      <c r="H373" s="221">
        <v>9.6</v>
      </c>
      <c r="I373" s="12">
        <v>3.1</v>
      </c>
      <c r="J373" s="219">
        <v>3.1</v>
      </c>
      <c r="K373" s="11">
        <v>7.98</v>
      </c>
      <c r="L373" s="369">
        <v>7.98</v>
      </c>
      <c r="M373" s="778">
        <v>39.6</v>
      </c>
      <c r="N373" s="635">
        <v>78.099999999999994</v>
      </c>
      <c r="O373" s="518">
        <v>110.9</v>
      </c>
      <c r="P373" s="503">
        <v>39.700000000000003</v>
      </c>
      <c r="Q373" s="507">
        <v>196</v>
      </c>
      <c r="R373" s="779">
        <v>0.13</v>
      </c>
      <c r="S373" s="780"/>
      <c r="T373" s="781"/>
      <c r="U373" s="80"/>
      <c r="V373" s="3" t="s">
        <v>198</v>
      </c>
      <c r="W373" s="921" t="s">
        <v>184</v>
      </c>
      <c r="X373" s="11"/>
      <c r="Y373" s="286">
        <v>4</v>
      </c>
    </row>
    <row r="374" spans="1:25" x14ac:dyDescent="0.2">
      <c r="A374" s="1105"/>
      <c r="B374" s="391">
        <f>南八幡!B374</f>
        <v>46078</v>
      </c>
      <c r="C374" s="434" t="str">
        <f t="shared" si="48"/>
        <v>(水)</v>
      </c>
      <c r="D374" s="560" t="s">
        <v>418</v>
      </c>
      <c r="E374" s="503"/>
      <c r="F374" s="504">
        <v>11.3</v>
      </c>
      <c r="G374" s="11">
        <v>10.5</v>
      </c>
      <c r="H374" s="221">
        <v>9.6999999999999993</v>
      </c>
      <c r="I374" s="12">
        <v>2.5</v>
      </c>
      <c r="J374" s="219">
        <v>2.5</v>
      </c>
      <c r="K374" s="11">
        <v>7.96</v>
      </c>
      <c r="L374" s="369">
        <v>8.02</v>
      </c>
      <c r="M374" s="778">
        <v>39.5</v>
      </c>
      <c r="N374" s="635">
        <v>77.900000000000006</v>
      </c>
      <c r="O374" s="518">
        <v>110.1</v>
      </c>
      <c r="P374" s="503">
        <v>38.4</v>
      </c>
      <c r="Q374" s="507">
        <v>297</v>
      </c>
      <c r="R374" s="779">
        <v>0.1</v>
      </c>
      <c r="S374" s="780"/>
      <c r="T374" s="781"/>
      <c r="U374" s="80"/>
      <c r="V374" s="3" t="s">
        <v>199</v>
      </c>
      <c r="W374" s="921" t="s">
        <v>311</v>
      </c>
      <c r="X374" s="112"/>
      <c r="Y374" s="286">
        <v>1</v>
      </c>
    </row>
    <row r="375" spans="1:25" x14ac:dyDescent="0.2">
      <c r="A375" s="1105"/>
      <c r="B375" s="391">
        <f>南八幡!B375</f>
        <v>46079</v>
      </c>
      <c r="C375" s="434" t="str">
        <f t="shared" si="48"/>
        <v>(木)</v>
      </c>
      <c r="D375" s="560" t="s">
        <v>418</v>
      </c>
      <c r="E375" s="503"/>
      <c r="F375" s="504">
        <v>6.8</v>
      </c>
      <c r="G375" s="11">
        <v>10.6</v>
      </c>
      <c r="H375" s="221">
        <v>9.6999999999999993</v>
      </c>
      <c r="I375" s="12">
        <v>2.4</v>
      </c>
      <c r="J375" s="219">
        <v>2.2999999999999998</v>
      </c>
      <c r="K375" s="11">
        <v>8.1</v>
      </c>
      <c r="L375" s="369">
        <v>8.1199999999999992</v>
      </c>
      <c r="M375" s="778">
        <v>39.5</v>
      </c>
      <c r="N375" s="635">
        <v>77.8</v>
      </c>
      <c r="O375" s="518">
        <v>110.7</v>
      </c>
      <c r="P375" s="503">
        <v>36.5</v>
      </c>
      <c r="Q375" s="507">
        <v>262</v>
      </c>
      <c r="R375" s="779">
        <v>0.09</v>
      </c>
      <c r="S375" s="780">
        <v>71</v>
      </c>
      <c r="T375" s="781">
        <v>227</v>
      </c>
      <c r="U375" s="80"/>
      <c r="V375" s="3"/>
      <c r="W375" s="287"/>
      <c r="X375" s="288"/>
      <c r="Y375" s="287"/>
    </row>
    <row r="376" spans="1:25" x14ac:dyDescent="0.2">
      <c r="A376" s="1105"/>
      <c r="B376" s="391">
        <f>南八幡!B376</f>
        <v>46080</v>
      </c>
      <c r="C376" s="434" t="str">
        <f t="shared" si="48"/>
        <v>(金)</v>
      </c>
      <c r="D376" s="560" t="s">
        <v>420</v>
      </c>
      <c r="E376" s="503"/>
      <c r="F376" s="504">
        <v>9.8000000000000007</v>
      </c>
      <c r="G376" s="11">
        <v>11.5</v>
      </c>
      <c r="H376" s="221">
        <v>10.3</v>
      </c>
      <c r="I376" s="12">
        <v>3</v>
      </c>
      <c r="J376" s="219">
        <v>2.9</v>
      </c>
      <c r="K376" s="11">
        <v>8.0399999999999991</v>
      </c>
      <c r="L376" s="369">
        <v>8.0399999999999991</v>
      </c>
      <c r="M376" s="778">
        <v>40.4</v>
      </c>
      <c r="N376" s="635">
        <v>78</v>
      </c>
      <c r="O376" s="518">
        <v>110.9</v>
      </c>
      <c r="P376" s="503">
        <v>41</v>
      </c>
      <c r="Q376" s="507">
        <v>264</v>
      </c>
      <c r="R376" s="779">
        <v>0.12</v>
      </c>
      <c r="S376" s="780"/>
      <c r="T376" s="781"/>
      <c r="U376" s="80"/>
      <c r="V376" s="3"/>
      <c r="W376" s="287"/>
      <c r="X376" s="288"/>
      <c r="Y376" s="287"/>
    </row>
    <row r="377" spans="1:25" x14ac:dyDescent="0.2">
      <c r="A377" s="1105"/>
      <c r="B377" s="391">
        <f>南八幡!B377</f>
        <v>46081</v>
      </c>
      <c r="C377" s="434" t="str">
        <f t="shared" si="48"/>
        <v>(土)</v>
      </c>
      <c r="D377" s="591" t="s">
        <v>420</v>
      </c>
      <c r="E377" s="537"/>
      <c r="F377" s="538">
        <v>12</v>
      </c>
      <c r="G377" s="307">
        <v>11.6</v>
      </c>
      <c r="H377" s="541">
        <v>10.7</v>
      </c>
      <c r="I377" s="540">
        <v>2.9</v>
      </c>
      <c r="J377" s="539">
        <v>2.9</v>
      </c>
      <c r="K377" s="307">
        <v>7.89</v>
      </c>
      <c r="L377" s="675">
        <v>7.89</v>
      </c>
      <c r="M377" s="782">
        <v>39.9</v>
      </c>
      <c r="N377" s="677"/>
      <c r="O377" s="763"/>
      <c r="P377" s="537"/>
      <c r="Q377" s="544"/>
      <c r="R377" s="783"/>
      <c r="S377" s="784"/>
      <c r="T377" s="785"/>
      <c r="U377" s="80"/>
      <c r="V377" s="373"/>
      <c r="W377" s="374"/>
      <c r="X377" s="375"/>
      <c r="Y377" s="374"/>
    </row>
    <row r="378" spans="1:25" x14ac:dyDescent="0.2">
      <c r="A378" s="1105"/>
      <c r="B378" s="1051" t="s">
        <v>238</v>
      </c>
      <c r="C378" s="1051"/>
      <c r="D378" s="508"/>
      <c r="E378" s="493">
        <f>MAX(E350:E377)</f>
        <v>0</v>
      </c>
      <c r="F378" s="509">
        <f t="shared" ref="F378:T378" si="49">IF(COUNT(F350:F377)=0,"",MAX(F350:F377))</f>
        <v>17.5</v>
      </c>
      <c r="G378" s="10">
        <f t="shared" si="49"/>
        <v>11.6</v>
      </c>
      <c r="H378" s="218">
        <f t="shared" si="49"/>
        <v>10.7</v>
      </c>
      <c r="I378" s="495">
        <f t="shared" si="49"/>
        <v>3.2</v>
      </c>
      <c r="J378" s="496">
        <f t="shared" si="49"/>
        <v>3.2</v>
      </c>
      <c r="K378" s="10">
        <f t="shared" si="49"/>
        <v>8.1</v>
      </c>
      <c r="L378" s="644">
        <f t="shared" si="49"/>
        <v>8.1199999999999992</v>
      </c>
      <c r="M378" s="774">
        <f t="shared" si="49"/>
        <v>41</v>
      </c>
      <c r="N378" s="627">
        <f t="shared" si="49"/>
        <v>78.099999999999994</v>
      </c>
      <c r="O378" s="511">
        <f t="shared" si="49"/>
        <v>110.9</v>
      </c>
      <c r="P378" s="493">
        <f t="shared" si="49"/>
        <v>41.8</v>
      </c>
      <c r="Q378" s="513">
        <f t="shared" si="49"/>
        <v>297</v>
      </c>
      <c r="R378" s="787">
        <f t="shared" si="49"/>
        <v>0.13</v>
      </c>
      <c r="S378" s="788">
        <f t="shared" si="49"/>
        <v>71</v>
      </c>
      <c r="T378" s="789">
        <f t="shared" si="49"/>
        <v>227</v>
      </c>
      <c r="U378" s="108"/>
      <c r="V378" s="102" t="s">
        <v>23</v>
      </c>
      <c r="W378" s="394" t="s">
        <v>24</v>
      </c>
      <c r="X378" s="394" t="s">
        <v>24</v>
      </c>
      <c r="Y378" s="103" t="s">
        <v>24</v>
      </c>
    </row>
    <row r="379" spans="1:25" ht="13.5" customHeight="1" x14ac:dyDescent="0.2">
      <c r="A379" s="1105"/>
      <c r="B379" s="1052" t="s">
        <v>239</v>
      </c>
      <c r="C379" s="1052"/>
      <c r="D379" s="229"/>
      <c r="E379" s="230"/>
      <c r="F379" s="516">
        <f t="shared" ref="F379:R379" si="50">IF(COUNT(F350:F377)=0,"",MIN(F350:F377))</f>
        <v>-1.2</v>
      </c>
      <c r="G379" s="11">
        <f t="shared" si="50"/>
        <v>8.8000000000000007</v>
      </c>
      <c r="H379" s="219">
        <f t="shared" si="50"/>
        <v>8.1</v>
      </c>
      <c r="I379" s="12">
        <f t="shared" si="50"/>
        <v>1.4</v>
      </c>
      <c r="J379" s="221">
        <f t="shared" si="50"/>
        <v>1.2</v>
      </c>
      <c r="K379" s="11">
        <f t="shared" si="50"/>
        <v>7.8</v>
      </c>
      <c r="L379" s="369">
        <f t="shared" si="50"/>
        <v>7.82</v>
      </c>
      <c r="M379" s="778">
        <f t="shared" si="50"/>
        <v>38.4</v>
      </c>
      <c r="N379" s="635">
        <f t="shared" si="50"/>
        <v>71.599999999999994</v>
      </c>
      <c r="O379" s="518">
        <f t="shared" si="50"/>
        <v>103.3</v>
      </c>
      <c r="P379" s="888">
        <f t="shared" si="50"/>
        <v>33.700000000000003</v>
      </c>
      <c r="Q379" s="520">
        <f t="shared" si="50"/>
        <v>196</v>
      </c>
      <c r="R379" s="792">
        <f t="shared" si="50"/>
        <v>0.09</v>
      </c>
      <c r="S379" s="793"/>
      <c r="T379" s="794"/>
      <c r="U379" s="80"/>
      <c r="V379" s="1115" t="s">
        <v>484</v>
      </c>
      <c r="W379" s="1136"/>
      <c r="X379" s="1136"/>
      <c r="Y379" s="1137"/>
    </row>
    <row r="380" spans="1:25" x14ac:dyDescent="0.2">
      <c r="A380" s="1105"/>
      <c r="B380" s="1052" t="s">
        <v>240</v>
      </c>
      <c r="C380" s="1052"/>
      <c r="D380" s="418"/>
      <c r="E380" s="231"/>
      <c r="F380" s="523">
        <f t="shared" ref="F380:R380" si="51">IF(COUNT(F350:F377)=0,"",AVERAGE(F350:F377))</f>
        <v>6.3714285714285728</v>
      </c>
      <c r="G380" s="307">
        <f t="shared" si="51"/>
        <v>9.6535714285714285</v>
      </c>
      <c r="H380" s="539">
        <f t="shared" si="51"/>
        <v>8.9535714285714256</v>
      </c>
      <c r="I380" s="540">
        <f t="shared" si="51"/>
        <v>2.3076428571428571</v>
      </c>
      <c r="J380" s="541">
        <f t="shared" si="51"/>
        <v>2.2068928571428574</v>
      </c>
      <c r="K380" s="307">
        <f t="shared" si="51"/>
        <v>7.9578571428571427</v>
      </c>
      <c r="L380" s="675">
        <f t="shared" si="51"/>
        <v>7.9532142857142833</v>
      </c>
      <c r="M380" s="782">
        <f t="shared" si="51"/>
        <v>39.082142857142856</v>
      </c>
      <c r="N380" s="677">
        <f t="shared" si="51"/>
        <v>75.661111111111097</v>
      </c>
      <c r="O380" s="763">
        <f t="shared" si="51"/>
        <v>105.88888888888889</v>
      </c>
      <c r="P380" s="888">
        <f t="shared" si="51"/>
        <v>37.783333333333331</v>
      </c>
      <c r="Q380" s="524">
        <f t="shared" si="51"/>
        <v>241.44444444444446</v>
      </c>
      <c r="R380" s="792">
        <f t="shared" si="51"/>
        <v>0.11222222222222225</v>
      </c>
      <c r="S380" s="797"/>
      <c r="T380" s="798"/>
      <c r="U380" s="80"/>
      <c r="V380" s="1138"/>
      <c r="W380" s="1136"/>
      <c r="X380" s="1136"/>
      <c r="Y380" s="1137"/>
    </row>
    <row r="381" spans="1:25" x14ac:dyDescent="0.2">
      <c r="A381" s="1106"/>
      <c r="B381" s="1053" t="s">
        <v>241</v>
      </c>
      <c r="C381" s="1053"/>
      <c r="D381" s="396"/>
      <c r="E381" s="526">
        <f>SUM(E350:E377)</f>
        <v>0</v>
      </c>
      <c r="F381" s="232"/>
      <c r="G381" s="232"/>
      <c r="H381" s="390"/>
      <c r="I381" s="232"/>
      <c r="J381" s="390"/>
      <c r="K381" s="529"/>
      <c r="L381" s="598"/>
      <c r="M381" s="811"/>
      <c r="N381" s="532"/>
      <c r="O381" s="533"/>
      <c r="P381" s="996"/>
      <c r="Q381" s="234"/>
      <c r="R381" s="812"/>
      <c r="S381" s="805">
        <f>SUM(S350:S377)</f>
        <v>71</v>
      </c>
      <c r="T381" s="806">
        <f>SUM(T350:T377)</f>
        <v>227</v>
      </c>
      <c r="U381" s="80"/>
      <c r="V381" s="1139"/>
      <c r="W381" s="1140"/>
      <c r="X381" s="1140"/>
      <c r="Y381" s="1141"/>
    </row>
    <row r="382" spans="1:25" ht="13.5" customHeight="1" x14ac:dyDescent="0.2">
      <c r="A382" s="1104" t="s">
        <v>250</v>
      </c>
      <c r="B382" s="329">
        <f>南八幡!B382</f>
        <v>46082</v>
      </c>
      <c r="C382" s="433" t="str">
        <f>IF(B382="","",IF(WEEKDAY(B382)=1,"(日)",IF(WEEKDAY(B382)=2,"(月)",IF(WEEKDAY(B382)=3,"(火)",IF(WEEKDAY(B382)=4,"(水)",IF(WEEKDAY(B382)=5,"(木)",IF(WEEKDAY(B382)=6,"(金)","(土)")))))))</f>
        <v>(日)</v>
      </c>
      <c r="D382" s="492" t="s">
        <v>419</v>
      </c>
      <c r="E382" s="493"/>
      <c r="F382" s="494">
        <v>10.6</v>
      </c>
      <c r="G382" s="10">
        <v>11.6</v>
      </c>
      <c r="H382" s="218">
        <v>10.6</v>
      </c>
      <c r="I382" s="495">
        <v>2.8</v>
      </c>
      <c r="J382" s="496">
        <v>2.9</v>
      </c>
      <c r="K382" s="10">
        <v>7.82</v>
      </c>
      <c r="L382" s="644">
        <v>7.82</v>
      </c>
      <c r="M382" s="774">
        <v>39.700000000000003</v>
      </c>
      <c r="N382" s="627"/>
      <c r="O382" s="511"/>
      <c r="P382" s="493"/>
      <c r="Q382" s="501"/>
      <c r="R382" s="775"/>
      <c r="S382" s="646"/>
      <c r="T382" s="498"/>
      <c r="U382" s="80"/>
      <c r="V382" s="340" t="s">
        <v>284</v>
      </c>
      <c r="W382" s="356"/>
      <c r="X382" s="342">
        <v>46086</v>
      </c>
      <c r="Y382" s="351"/>
    </row>
    <row r="383" spans="1:25" x14ac:dyDescent="0.2">
      <c r="A383" s="1105"/>
      <c r="B383" s="391">
        <f>南八幡!B383</f>
        <v>46083</v>
      </c>
      <c r="C383" s="434" t="str">
        <f t="shared" ref="C383:C412" si="52">IF(B383="","",IF(WEEKDAY(B383)=1,"(日)",IF(WEEKDAY(B383)=2,"(月)",IF(WEEKDAY(B383)=3,"(火)",IF(WEEKDAY(B383)=4,"(水)",IF(WEEKDAY(B383)=5,"(木)",IF(WEEKDAY(B383)=6,"(金)","(土)")))))))</f>
        <v>(月)</v>
      </c>
      <c r="D383" s="502" t="s">
        <v>420</v>
      </c>
      <c r="E383" s="503"/>
      <c r="F383" s="504">
        <v>10.7</v>
      </c>
      <c r="G383" s="11">
        <v>11.8</v>
      </c>
      <c r="H383" s="219">
        <v>10.8</v>
      </c>
      <c r="I383" s="12">
        <v>3.1</v>
      </c>
      <c r="J383" s="221">
        <v>3</v>
      </c>
      <c r="K383" s="11">
        <v>7.79</v>
      </c>
      <c r="L383" s="369">
        <v>7.8</v>
      </c>
      <c r="M383" s="778">
        <v>39.799999999999997</v>
      </c>
      <c r="N383" s="635">
        <v>80</v>
      </c>
      <c r="O383" s="518">
        <v>110.3</v>
      </c>
      <c r="P383" s="503">
        <v>39.9</v>
      </c>
      <c r="Q383" s="507">
        <v>257</v>
      </c>
      <c r="R383" s="779">
        <v>0.18</v>
      </c>
      <c r="S383" s="15"/>
      <c r="T383" s="222"/>
      <c r="U383" s="80"/>
      <c r="V383" s="345" t="s">
        <v>2</v>
      </c>
      <c r="W383" s="346" t="s">
        <v>303</v>
      </c>
      <c r="X383" s="357">
        <v>11.2</v>
      </c>
      <c r="Y383" s="350"/>
    </row>
    <row r="384" spans="1:25" x14ac:dyDescent="0.2">
      <c r="A384" s="1105"/>
      <c r="B384" s="391">
        <f>南八幡!B384</f>
        <v>46084</v>
      </c>
      <c r="C384" s="434" t="str">
        <f t="shared" si="52"/>
        <v>(火)</v>
      </c>
      <c r="D384" s="502" t="s">
        <v>418</v>
      </c>
      <c r="E384" s="503"/>
      <c r="F384" s="504">
        <v>8.6</v>
      </c>
      <c r="G384" s="11">
        <v>11.7</v>
      </c>
      <c r="H384" s="219">
        <v>10.7</v>
      </c>
      <c r="I384" s="12">
        <v>2.5</v>
      </c>
      <c r="J384" s="221">
        <v>2.4</v>
      </c>
      <c r="K384" s="11">
        <v>7.79</v>
      </c>
      <c r="L384" s="369">
        <v>7.8</v>
      </c>
      <c r="M384" s="778">
        <v>40</v>
      </c>
      <c r="N384" s="635">
        <v>80.900000000000006</v>
      </c>
      <c r="O384" s="518">
        <v>108.1</v>
      </c>
      <c r="P384" s="503">
        <v>38.200000000000003</v>
      </c>
      <c r="Q384" s="507">
        <v>232</v>
      </c>
      <c r="R384" s="779">
        <v>0.19</v>
      </c>
      <c r="S384" s="15"/>
      <c r="T384" s="222"/>
      <c r="U384" s="80"/>
      <c r="V384" s="4" t="s">
        <v>19</v>
      </c>
      <c r="W384" s="5" t="s">
        <v>20</v>
      </c>
      <c r="X384" s="352" t="s">
        <v>21</v>
      </c>
      <c r="Y384" s="5" t="s">
        <v>22</v>
      </c>
    </row>
    <row r="385" spans="1:25" x14ac:dyDescent="0.2">
      <c r="A385" s="1105"/>
      <c r="B385" s="391">
        <f>南八幡!B385</f>
        <v>46085</v>
      </c>
      <c r="C385" s="434" t="str">
        <f t="shared" si="52"/>
        <v>(水)</v>
      </c>
      <c r="D385" s="502" t="s">
        <v>492</v>
      </c>
      <c r="E385" s="503"/>
      <c r="F385" s="504">
        <v>5.9</v>
      </c>
      <c r="G385" s="11">
        <v>11.8</v>
      </c>
      <c r="H385" s="219">
        <v>10.7</v>
      </c>
      <c r="I385" s="12">
        <v>2.1</v>
      </c>
      <c r="J385" s="221">
        <v>2.2999999999999998</v>
      </c>
      <c r="K385" s="11">
        <v>7.74</v>
      </c>
      <c r="L385" s="369">
        <v>7.73</v>
      </c>
      <c r="M385" s="778">
        <v>39.700000000000003</v>
      </c>
      <c r="N385" s="635">
        <v>80</v>
      </c>
      <c r="O385" s="518">
        <v>108.7</v>
      </c>
      <c r="P385" s="503">
        <v>37.4</v>
      </c>
      <c r="Q385" s="507">
        <v>228</v>
      </c>
      <c r="R385" s="779">
        <v>0.13</v>
      </c>
      <c r="S385" s="15"/>
      <c r="T385" s="222"/>
      <c r="U385" s="80"/>
      <c r="V385" s="2" t="s">
        <v>182</v>
      </c>
      <c r="W385" s="398" t="s">
        <v>11</v>
      </c>
      <c r="X385" s="10">
        <v>12.5</v>
      </c>
      <c r="Y385" s="218">
        <v>11.1</v>
      </c>
    </row>
    <row r="386" spans="1:25" x14ac:dyDescent="0.2">
      <c r="A386" s="1105"/>
      <c r="B386" s="391">
        <f>南八幡!B386</f>
        <v>46086</v>
      </c>
      <c r="C386" s="434" t="str">
        <f t="shared" si="52"/>
        <v>(木)</v>
      </c>
      <c r="D386" s="502" t="s">
        <v>464</v>
      </c>
      <c r="E386" s="503"/>
      <c r="F386" s="504">
        <v>11.2</v>
      </c>
      <c r="G386" s="11">
        <v>12.5</v>
      </c>
      <c r="H386" s="219">
        <v>11.1</v>
      </c>
      <c r="I386" s="12">
        <v>2.5</v>
      </c>
      <c r="J386" s="221">
        <v>2.7</v>
      </c>
      <c r="K386" s="11">
        <v>7.69</v>
      </c>
      <c r="L386" s="369">
        <v>7.77</v>
      </c>
      <c r="M386" s="778">
        <v>39.4</v>
      </c>
      <c r="N386" s="635">
        <v>79.7</v>
      </c>
      <c r="O386" s="518">
        <v>106.1</v>
      </c>
      <c r="P386" s="503">
        <v>39.200000000000003</v>
      </c>
      <c r="Q386" s="507">
        <v>206</v>
      </c>
      <c r="R386" s="779">
        <v>0.16</v>
      </c>
      <c r="S386" s="15"/>
      <c r="T386" s="222"/>
      <c r="U386" s="80"/>
      <c r="V386" s="3" t="s">
        <v>183</v>
      </c>
      <c r="W386" s="921" t="s">
        <v>184</v>
      </c>
      <c r="X386" s="11">
        <v>2.5</v>
      </c>
      <c r="Y386" s="219">
        <v>2.7</v>
      </c>
    </row>
    <row r="387" spans="1:25" x14ac:dyDescent="0.2">
      <c r="A387" s="1105"/>
      <c r="B387" s="391">
        <f>南八幡!B387</f>
        <v>46087</v>
      </c>
      <c r="C387" s="434" t="str">
        <f t="shared" si="52"/>
        <v>(金)</v>
      </c>
      <c r="D387" s="502" t="s">
        <v>419</v>
      </c>
      <c r="E387" s="503"/>
      <c r="F387" s="504">
        <v>5.3</v>
      </c>
      <c r="G387" s="11">
        <v>12.2</v>
      </c>
      <c r="H387" s="219">
        <v>11.1</v>
      </c>
      <c r="I387" s="12">
        <v>2.9</v>
      </c>
      <c r="J387" s="221">
        <v>2.9</v>
      </c>
      <c r="K387" s="11">
        <v>7.64</v>
      </c>
      <c r="L387" s="369">
        <v>7.72</v>
      </c>
      <c r="M387" s="778">
        <v>38.9</v>
      </c>
      <c r="N387" s="635">
        <v>79.400000000000006</v>
      </c>
      <c r="O387" s="518">
        <v>102.5</v>
      </c>
      <c r="P387" s="503">
        <v>34.1</v>
      </c>
      <c r="Q387" s="507">
        <v>223</v>
      </c>
      <c r="R387" s="779">
        <v>0.2</v>
      </c>
      <c r="S387" s="15"/>
      <c r="T387" s="222"/>
      <c r="U387" s="80"/>
      <c r="V387" s="3" t="s">
        <v>12</v>
      </c>
      <c r="W387" s="921"/>
      <c r="X387" s="11">
        <v>7.69</v>
      </c>
      <c r="Y387" s="219">
        <v>7.77</v>
      </c>
    </row>
    <row r="388" spans="1:25" x14ac:dyDescent="0.2">
      <c r="A388" s="1105"/>
      <c r="B388" s="391">
        <f>南八幡!B388</f>
        <v>46088</v>
      </c>
      <c r="C388" s="434" t="str">
        <f t="shared" si="52"/>
        <v>(土)</v>
      </c>
      <c r="D388" s="502" t="s">
        <v>419</v>
      </c>
      <c r="E388" s="503"/>
      <c r="F388" s="504">
        <v>13.5</v>
      </c>
      <c r="G388" s="11">
        <v>12.4</v>
      </c>
      <c r="H388" s="219">
        <v>11.4</v>
      </c>
      <c r="I388" s="12">
        <v>3.2</v>
      </c>
      <c r="J388" s="221">
        <v>3.1</v>
      </c>
      <c r="K388" s="11">
        <v>7.63</v>
      </c>
      <c r="L388" s="369">
        <v>7.64</v>
      </c>
      <c r="M388" s="778">
        <v>38.5</v>
      </c>
      <c r="N388" s="635"/>
      <c r="O388" s="518"/>
      <c r="P388" s="503"/>
      <c r="Q388" s="507"/>
      <c r="R388" s="779"/>
      <c r="S388" s="15"/>
      <c r="T388" s="222"/>
      <c r="U388" s="80"/>
      <c r="V388" s="3" t="s">
        <v>185</v>
      </c>
      <c r="W388" s="921" t="s">
        <v>13</v>
      </c>
      <c r="X388" s="11"/>
      <c r="Y388" s="219">
        <v>39.4</v>
      </c>
    </row>
    <row r="389" spans="1:25" x14ac:dyDescent="0.2">
      <c r="A389" s="1105"/>
      <c r="B389" s="391">
        <f>南八幡!B389</f>
        <v>46089</v>
      </c>
      <c r="C389" s="434" t="str">
        <f t="shared" si="52"/>
        <v>(日)</v>
      </c>
      <c r="D389" s="502" t="s">
        <v>419</v>
      </c>
      <c r="E389" s="503"/>
      <c r="F389" s="504">
        <v>7.8</v>
      </c>
      <c r="G389" s="11">
        <v>12.2</v>
      </c>
      <c r="H389" s="219">
        <v>11.2</v>
      </c>
      <c r="I389" s="12">
        <v>2.7</v>
      </c>
      <c r="J389" s="221">
        <v>2.7</v>
      </c>
      <c r="K389" s="11">
        <v>7.63</v>
      </c>
      <c r="L389" s="369">
        <v>7.62</v>
      </c>
      <c r="M389" s="778">
        <v>38.200000000000003</v>
      </c>
      <c r="N389" s="635"/>
      <c r="O389" s="518"/>
      <c r="P389" s="503"/>
      <c r="Q389" s="507"/>
      <c r="R389" s="779"/>
      <c r="S389" s="15"/>
      <c r="T389" s="222"/>
      <c r="U389" s="80"/>
      <c r="V389" s="3" t="s">
        <v>186</v>
      </c>
      <c r="W389" s="921" t="s">
        <v>311</v>
      </c>
      <c r="X389" s="112"/>
      <c r="Y389" s="220">
        <v>79.7</v>
      </c>
    </row>
    <row r="390" spans="1:25" x14ac:dyDescent="0.2">
      <c r="A390" s="1105"/>
      <c r="B390" s="391">
        <f>南八幡!B390</f>
        <v>46090</v>
      </c>
      <c r="C390" s="434" t="str">
        <f t="shared" si="52"/>
        <v>(月)</v>
      </c>
      <c r="D390" s="502" t="s">
        <v>419</v>
      </c>
      <c r="E390" s="503"/>
      <c r="F390" s="504">
        <v>6.2</v>
      </c>
      <c r="G390" s="11">
        <v>12.4</v>
      </c>
      <c r="H390" s="219">
        <v>11.3</v>
      </c>
      <c r="I390" s="12">
        <v>3</v>
      </c>
      <c r="J390" s="221">
        <v>3.1</v>
      </c>
      <c r="K390" s="11">
        <v>7.6</v>
      </c>
      <c r="L390" s="369">
        <v>7.63</v>
      </c>
      <c r="M390" s="778">
        <v>37.200000000000003</v>
      </c>
      <c r="N390" s="635">
        <v>75</v>
      </c>
      <c r="O390" s="518">
        <v>98.8</v>
      </c>
      <c r="P390" s="503">
        <v>35.4</v>
      </c>
      <c r="Q390" s="507">
        <v>216</v>
      </c>
      <c r="R390" s="779">
        <v>0.24</v>
      </c>
      <c r="S390" s="15"/>
      <c r="T390" s="222"/>
      <c r="U390" s="80"/>
      <c r="V390" s="3" t="s">
        <v>187</v>
      </c>
      <c r="W390" s="921" t="s">
        <v>311</v>
      </c>
      <c r="X390" s="112"/>
      <c r="Y390" s="220">
        <v>106.1</v>
      </c>
    </row>
    <row r="391" spans="1:25" x14ac:dyDescent="0.2">
      <c r="A391" s="1105"/>
      <c r="B391" s="391">
        <f>南八幡!B391</f>
        <v>46091</v>
      </c>
      <c r="C391" s="434" t="str">
        <f t="shared" si="52"/>
        <v>(火)</v>
      </c>
      <c r="D391" s="502" t="s">
        <v>420</v>
      </c>
      <c r="E391" s="503"/>
      <c r="F391" s="504">
        <v>4.0999999999999996</v>
      </c>
      <c r="G391" s="11">
        <v>12.2</v>
      </c>
      <c r="H391" s="219">
        <v>11</v>
      </c>
      <c r="I391" s="12">
        <v>3.1</v>
      </c>
      <c r="J391" s="221">
        <v>2.8</v>
      </c>
      <c r="K391" s="11">
        <v>7.62</v>
      </c>
      <c r="L391" s="369">
        <v>7.6</v>
      </c>
      <c r="M391" s="778">
        <v>37</v>
      </c>
      <c r="N391" s="635">
        <v>73.900000000000006</v>
      </c>
      <c r="O391" s="518">
        <v>99</v>
      </c>
      <c r="P391" s="503">
        <v>32.5</v>
      </c>
      <c r="Q391" s="507">
        <v>219</v>
      </c>
      <c r="R391" s="779">
        <v>0.24</v>
      </c>
      <c r="S391" s="15"/>
      <c r="T391" s="222"/>
      <c r="U391" s="80"/>
      <c r="V391" s="3" t="s">
        <v>188</v>
      </c>
      <c r="W391" s="921" t="s">
        <v>311</v>
      </c>
      <c r="X391" s="112"/>
      <c r="Y391" s="1023">
        <v>62.8</v>
      </c>
    </row>
    <row r="392" spans="1:25" x14ac:dyDescent="0.2">
      <c r="A392" s="1105"/>
      <c r="B392" s="391">
        <f>南八幡!B392</f>
        <v>46092</v>
      </c>
      <c r="C392" s="434" t="str">
        <f t="shared" si="52"/>
        <v>(水)</v>
      </c>
      <c r="D392" s="502" t="s">
        <v>419</v>
      </c>
      <c r="E392" s="503"/>
      <c r="F392" s="504">
        <v>5.7</v>
      </c>
      <c r="G392" s="11">
        <v>12.3</v>
      </c>
      <c r="H392" s="219">
        <v>10.9</v>
      </c>
      <c r="I392" s="12">
        <v>2.5</v>
      </c>
      <c r="J392" s="221">
        <v>2.4</v>
      </c>
      <c r="K392" s="11">
        <v>7.56</v>
      </c>
      <c r="L392" s="369">
        <v>7.63</v>
      </c>
      <c r="M392" s="778">
        <v>37.5</v>
      </c>
      <c r="N392" s="635">
        <v>73.3</v>
      </c>
      <c r="O392" s="518">
        <v>99.2</v>
      </c>
      <c r="P392" s="503">
        <v>33.1</v>
      </c>
      <c r="Q392" s="507">
        <v>207</v>
      </c>
      <c r="R392" s="779">
        <v>0.23</v>
      </c>
      <c r="S392" s="15"/>
      <c r="T392" s="222"/>
      <c r="U392" s="80"/>
      <c r="V392" s="3" t="s">
        <v>189</v>
      </c>
      <c r="W392" s="921" t="s">
        <v>311</v>
      </c>
      <c r="X392" s="112"/>
      <c r="Y392" s="1023">
        <v>43.3</v>
      </c>
    </row>
    <row r="393" spans="1:25" x14ac:dyDescent="0.2">
      <c r="A393" s="1105"/>
      <c r="B393" s="391">
        <f>南八幡!B393</f>
        <v>46093</v>
      </c>
      <c r="C393" s="434" t="str">
        <f t="shared" si="52"/>
        <v>(木)</v>
      </c>
      <c r="D393" s="502" t="s">
        <v>419</v>
      </c>
      <c r="E393" s="503"/>
      <c r="F393" s="504">
        <v>6.8</v>
      </c>
      <c r="G393" s="11">
        <v>12.2</v>
      </c>
      <c r="H393" s="219">
        <v>10.9</v>
      </c>
      <c r="I393" s="12">
        <v>3.1</v>
      </c>
      <c r="J393" s="221">
        <v>2.7</v>
      </c>
      <c r="K393" s="11">
        <v>7.58</v>
      </c>
      <c r="L393" s="369">
        <v>7.59</v>
      </c>
      <c r="M393" s="778">
        <v>37.5</v>
      </c>
      <c r="N393" s="635">
        <v>68.3</v>
      </c>
      <c r="O393" s="518">
        <v>98</v>
      </c>
      <c r="P393" s="503">
        <v>34</v>
      </c>
      <c r="Q393" s="507">
        <v>270</v>
      </c>
      <c r="R393" s="779">
        <v>0.2</v>
      </c>
      <c r="S393" s="15"/>
      <c r="T393" s="222"/>
      <c r="U393" s="80"/>
      <c r="V393" s="3" t="s">
        <v>190</v>
      </c>
      <c r="W393" s="921" t="s">
        <v>311</v>
      </c>
      <c r="X393" s="12"/>
      <c r="Y393" s="221">
        <v>39.200000000000003</v>
      </c>
    </row>
    <row r="394" spans="1:25" x14ac:dyDescent="0.2">
      <c r="A394" s="1105"/>
      <c r="B394" s="391">
        <f>南八幡!B394</f>
        <v>46094</v>
      </c>
      <c r="C394" s="434" t="str">
        <f t="shared" si="52"/>
        <v>(金)</v>
      </c>
      <c r="D394" s="502" t="s">
        <v>420</v>
      </c>
      <c r="E394" s="503"/>
      <c r="F394" s="504">
        <v>5.9</v>
      </c>
      <c r="G394" s="11">
        <v>12.1</v>
      </c>
      <c r="H394" s="219">
        <v>10.8</v>
      </c>
      <c r="I394" s="12">
        <v>3.5</v>
      </c>
      <c r="J394" s="221">
        <v>3.4</v>
      </c>
      <c r="K394" s="11">
        <v>7.57</v>
      </c>
      <c r="L394" s="369">
        <v>7.62</v>
      </c>
      <c r="M394" s="778">
        <v>37.6</v>
      </c>
      <c r="N394" s="635">
        <v>69.400000000000006</v>
      </c>
      <c r="O394" s="518">
        <v>98.8</v>
      </c>
      <c r="P394" s="503">
        <v>32.5</v>
      </c>
      <c r="Q394" s="507">
        <v>270</v>
      </c>
      <c r="R394" s="779">
        <v>0.26</v>
      </c>
      <c r="S394" s="15"/>
      <c r="T394" s="222"/>
      <c r="U394" s="80"/>
      <c r="V394" s="3" t="s">
        <v>191</v>
      </c>
      <c r="W394" s="921" t="s">
        <v>311</v>
      </c>
      <c r="X394" s="15"/>
      <c r="Y394" s="222">
        <v>206</v>
      </c>
    </row>
    <row r="395" spans="1:25" x14ac:dyDescent="0.2">
      <c r="A395" s="1105"/>
      <c r="B395" s="391">
        <f>南八幡!B395</f>
        <v>46095</v>
      </c>
      <c r="C395" s="434" t="str">
        <f t="shared" si="52"/>
        <v>(土)</v>
      </c>
      <c r="D395" s="502" t="s">
        <v>419</v>
      </c>
      <c r="E395" s="503"/>
      <c r="F395" s="504">
        <v>7.8</v>
      </c>
      <c r="G395" s="11">
        <v>12.3</v>
      </c>
      <c r="H395" s="219">
        <v>11</v>
      </c>
      <c r="I395" s="12">
        <v>2.4</v>
      </c>
      <c r="J395" s="221">
        <v>2.2000000000000002</v>
      </c>
      <c r="K395" s="11">
        <v>7.56</v>
      </c>
      <c r="L395" s="369">
        <v>7.59</v>
      </c>
      <c r="M395" s="778">
        <v>37.700000000000003</v>
      </c>
      <c r="N395" s="635" t="s">
        <v>489</v>
      </c>
      <c r="O395" s="518" t="s">
        <v>489</v>
      </c>
      <c r="P395" s="503" t="s">
        <v>489</v>
      </c>
      <c r="Q395" s="507" t="s">
        <v>489</v>
      </c>
      <c r="R395" s="779" t="s">
        <v>489</v>
      </c>
      <c r="S395" s="15"/>
      <c r="T395" s="222"/>
      <c r="U395" s="80"/>
      <c r="V395" s="3" t="s">
        <v>192</v>
      </c>
      <c r="W395" s="921" t="s">
        <v>311</v>
      </c>
      <c r="X395" s="13"/>
      <c r="Y395" s="223">
        <v>0.16</v>
      </c>
    </row>
    <row r="396" spans="1:25" x14ac:dyDescent="0.2">
      <c r="A396" s="1105"/>
      <c r="B396" s="391">
        <f>南八幡!B396</f>
        <v>46096</v>
      </c>
      <c r="C396" s="434" t="str">
        <f t="shared" si="52"/>
        <v>(日)</v>
      </c>
      <c r="D396" s="502" t="s">
        <v>419</v>
      </c>
      <c r="E396" s="503"/>
      <c r="F396" s="504">
        <v>7.5</v>
      </c>
      <c r="G396" s="11">
        <v>12.4</v>
      </c>
      <c r="H396" s="219">
        <v>11</v>
      </c>
      <c r="I396" s="12">
        <v>2.9</v>
      </c>
      <c r="J396" s="221">
        <v>2.8</v>
      </c>
      <c r="K396" s="11">
        <v>7.59</v>
      </c>
      <c r="L396" s="369">
        <v>7.62</v>
      </c>
      <c r="M396" s="778">
        <v>37.700000000000003</v>
      </c>
      <c r="N396" s="635" t="s">
        <v>489</v>
      </c>
      <c r="O396" s="518" t="s">
        <v>489</v>
      </c>
      <c r="P396" s="503" t="s">
        <v>489</v>
      </c>
      <c r="Q396" s="507"/>
      <c r="R396" s="779" t="s">
        <v>489</v>
      </c>
      <c r="S396" s="15"/>
      <c r="T396" s="222"/>
      <c r="U396" s="80"/>
      <c r="V396" s="3" t="s">
        <v>14</v>
      </c>
      <c r="W396" s="921" t="s">
        <v>311</v>
      </c>
      <c r="X396" s="11"/>
      <c r="Y396" s="224">
        <v>2.9</v>
      </c>
    </row>
    <row r="397" spans="1:25" x14ac:dyDescent="0.2">
      <c r="A397" s="1105"/>
      <c r="B397" s="391">
        <f>南八幡!B397</f>
        <v>46097</v>
      </c>
      <c r="C397" s="434" t="str">
        <f t="shared" si="52"/>
        <v>(月)</v>
      </c>
      <c r="D397" s="502" t="s">
        <v>420</v>
      </c>
      <c r="E397" s="503"/>
      <c r="F397" s="504">
        <v>8.1</v>
      </c>
      <c r="G397" s="11">
        <v>12.3</v>
      </c>
      <c r="H397" s="219">
        <v>11</v>
      </c>
      <c r="I397" s="12">
        <v>3.2</v>
      </c>
      <c r="J397" s="221">
        <v>3</v>
      </c>
      <c r="K397" s="11">
        <v>7.59</v>
      </c>
      <c r="L397" s="369">
        <v>7.63</v>
      </c>
      <c r="M397" s="778">
        <v>38</v>
      </c>
      <c r="N397" s="635">
        <v>69.5</v>
      </c>
      <c r="O397" s="518">
        <v>99.8</v>
      </c>
      <c r="P397" s="503">
        <v>32.200000000000003</v>
      </c>
      <c r="Q397" s="507">
        <v>228</v>
      </c>
      <c r="R397" s="779">
        <v>0.21</v>
      </c>
      <c r="S397" s="15"/>
      <c r="T397" s="222"/>
      <c r="U397" s="80"/>
      <c r="V397" s="3" t="s">
        <v>15</v>
      </c>
      <c r="W397" s="921" t="s">
        <v>311</v>
      </c>
      <c r="X397" s="11"/>
      <c r="Y397" s="224">
        <v>1.2</v>
      </c>
    </row>
    <row r="398" spans="1:25" x14ac:dyDescent="0.2">
      <c r="A398" s="1105"/>
      <c r="B398" s="391">
        <f>南八幡!B398</f>
        <v>46098</v>
      </c>
      <c r="C398" s="434" t="str">
        <f t="shared" si="52"/>
        <v>(火)</v>
      </c>
      <c r="D398" s="502" t="s">
        <v>420</v>
      </c>
      <c r="E398" s="503"/>
      <c r="F398" s="504">
        <v>9</v>
      </c>
      <c r="G398" s="11">
        <v>12.3</v>
      </c>
      <c r="H398" s="219">
        <v>11</v>
      </c>
      <c r="I398" s="12">
        <v>2.4</v>
      </c>
      <c r="J398" s="221">
        <v>2.4</v>
      </c>
      <c r="K398" s="11">
        <v>7.55</v>
      </c>
      <c r="L398" s="369">
        <v>7.63</v>
      </c>
      <c r="M398" s="778">
        <v>38</v>
      </c>
      <c r="N398" s="635">
        <v>70.400000000000006</v>
      </c>
      <c r="O398" s="518">
        <v>100.1</v>
      </c>
      <c r="P398" s="503">
        <v>33.700000000000003</v>
      </c>
      <c r="Q398" s="507">
        <v>245</v>
      </c>
      <c r="R398" s="779">
        <v>0.15</v>
      </c>
      <c r="S398" s="15"/>
      <c r="T398" s="222"/>
      <c r="U398" s="80"/>
      <c r="V398" s="3" t="s">
        <v>193</v>
      </c>
      <c r="W398" s="921" t="s">
        <v>311</v>
      </c>
      <c r="X398" s="11"/>
      <c r="Y398" s="224">
        <v>10.6</v>
      </c>
    </row>
    <row r="399" spans="1:25" x14ac:dyDescent="0.2">
      <c r="A399" s="1105"/>
      <c r="B399" s="391">
        <f>南八幡!B399</f>
        <v>46099</v>
      </c>
      <c r="C399" s="434" t="str">
        <f t="shared" si="52"/>
        <v>(水)</v>
      </c>
      <c r="D399" s="502" t="s">
        <v>420</v>
      </c>
      <c r="E399" s="503"/>
      <c r="F399" s="504">
        <v>11.3</v>
      </c>
      <c r="G399" s="11">
        <v>12.2</v>
      </c>
      <c r="H399" s="219">
        <v>11.2</v>
      </c>
      <c r="I399" s="12">
        <v>2.1</v>
      </c>
      <c r="J399" s="221">
        <v>2.2000000000000002</v>
      </c>
      <c r="K399" s="11">
        <v>7.53</v>
      </c>
      <c r="L399" s="369">
        <v>7.59</v>
      </c>
      <c r="M399" s="778">
        <v>37.700000000000003</v>
      </c>
      <c r="N399" s="635">
        <v>70</v>
      </c>
      <c r="O399" s="518">
        <v>100.3</v>
      </c>
      <c r="P399" s="503">
        <v>36</v>
      </c>
      <c r="Q399" s="507">
        <v>259</v>
      </c>
      <c r="R399" s="779">
        <v>0.12</v>
      </c>
      <c r="S399" s="15"/>
      <c r="T399" s="222"/>
      <c r="U399" s="80"/>
      <c r="V399" s="3" t="s">
        <v>194</v>
      </c>
      <c r="W399" s="921" t="s">
        <v>311</v>
      </c>
      <c r="X399" s="13"/>
      <c r="Y399" s="225">
        <v>1.6E-2</v>
      </c>
    </row>
    <row r="400" spans="1:25" x14ac:dyDescent="0.2">
      <c r="A400" s="1105"/>
      <c r="B400" s="391">
        <f>南八幡!B400</f>
        <v>46100</v>
      </c>
      <c r="C400" s="434" t="str">
        <f t="shared" si="52"/>
        <v>(木)</v>
      </c>
      <c r="D400" s="502" t="s">
        <v>418</v>
      </c>
      <c r="E400" s="503"/>
      <c r="F400" s="504">
        <v>16.899999999999999</v>
      </c>
      <c r="G400" s="11">
        <v>12.3</v>
      </c>
      <c r="H400" s="219">
        <v>11.3</v>
      </c>
      <c r="I400" s="12">
        <v>2.2000000000000002</v>
      </c>
      <c r="J400" s="221">
        <v>2.2000000000000002</v>
      </c>
      <c r="K400" s="11">
        <v>7.54</v>
      </c>
      <c r="L400" s="369">
        <v>7.58</v>
      </c>
      <c r="M400" s="778">
        <v>38.1</v>
      </c>
      <c r="N400" s="635">
        <v>70.400000000000006</v>
      </c>
      <c r="O400" s="518">
        <v>101.9</v>
      </c>
      <c r="P400" s="503">
        <v>33.1</v>
      </c>
      <c r="Q400" s="507">
        <v>226</v>
      </c>
      <c r="R400" s="779">
        <v>0.13</v>
      </c>
      <c r="S400" s="15"/>
      <c r="T400" s="222"/>
      <c r="U400" s="80"/>
      <c r="V400" s="3" t="s">
        <v>279</v>
      </c>
      <c r="W400" s="921" t="s">
        <v>311</v>
      </c>
      <c r="X400" s="13"/>
      <c r="Y400" s="225">
        <v>2.52</v>
      </c>
    </row>
    <row r="401" spans="1:25" x14ac:dyDescent="0.2">
      <c r="A401" s="1105"/>
      <c r="B401" s="391">
        <f>南八幡!B401</f>
        <v>46101</v>
      </c>
      <c r="C401" s="434" t="str">
        <f t="shared" si="52"/>
        <v>(金)</v>
      </c>
      <c r="D401" s="502" t="s">
        <v>420</v>
      </c>
      <c r="E401" s="503"/>
      <c r="F401" s="504">
        <v>10.4</v>
      </c>
      <c r="G401" s="11">
        <v>12.2</v>
      </c>
      <c r="H401" s="219">
        <v>11.3</v>
      </c>
      <c r="I401" s="12">
        <v>1.8</v>
      </c>
      <c r="J401" s="221">
        <v>1.5</v>
      </c>
      <c r="K401" s="11">
        <v>7.58</v>
      </c>
      <c r="L401" s="369">
        <v>7.59</v>
      </c>
      <c r="M401" s="778">
        <v>37.799999999999997</v>
      </c>
      <c r="N401" s="635" t="s">
        <v>489</v>
      </c>
      <c r="O401" s="518" t="s">
        <v>489</v>
      </c>
      <c r="P401" s="503" t="s">
        <v>489</v>
      </c>
      <c r="Q401" s="507"/>
      <c r="R401" s="779" t="s">
        <v>489</v>
      </c>
      <c r="S401" s="15"/>
      <c r="T401" s="222"/>
      <c r="U401" s="80"/>
      <c r="V401" s="3" t="s">
        <v>195</v>
      </c>
      <c r="W401" s="921" t="s">
        <v>311</v>
      </c>
      <c r="X401" s="13"/>
      <c r="Y401" s="225">
        <v>4.07</v>
      </c>
    </row>
    <row r="402" spans="1:25" x14ac:dyDescent="0.2">
      <c r="A402" s="1105"/>
      <c r="B402" s="391">
        <f>南八幡!B402</f>
        <v>46102</v>
      </c>
      <c r="C402" s="434" t="str">
        <f t="shared" si="52"/>
        <v>(土)</v>
      </c>
      <c r="D402" s="502" t="s">
        <v>419</v>
      </c>
      <c r="E402" s="503"/>
      <c r="F402" s="504">
        <v>8</v>
      </c>
      <c r="G402" s="11">
        <v>12.5</v>
      </c>
      <c r="H402" s="219">
        <v>11.2</v>
      </c>
      <c r="I402" s="12">
        <v>2</v>
      </c>
      <c r="J402" s="221">
        <v>1.4</v>
      </c>
      <c r="K402" s="11">
        <v>7.53</v>
      </c>
      <c r="L402" s="369">
        <v>7.59</v>
      </c>
      <c r="M402" s="778">
        <v>38.299999999999997</v>
      </c>
      <c r="N402" s="635" t="s">
        <v>490</v>
      </c>
      <c r="O402" s="518" t="s">
        <v>489</v>
      </c>
      <c r="P402" s="503" t="s">
        <v>489</v>
      </c>
      <c r="Q402" s="507" t="s">
        <v>489</v>
      </c>
      <c r="R402" s="779" t="s">
        <v>489</v>
      </c>
      <c r="S402" s="15"/>
      <c r="T402" s="222"/>
      <c r="U402" s="80"/>
      <c r="V402" s="3" t="s">
        <v>196</v>
      </c>
      <c r="W402" s="921" t="s">
        <v>311</v>
      </c>
      <c r="X402" s="13"/>
      <c r="Y402" s="225">
        <v>0.191</v>
      </c>
    </row>
    <row r="403" spans="1:25" x14ac:dyDescent="0.2">
      <c r="A403" s="1105"/>
      <c r="B403" s="391">
        <f>南八幡!B403</f>
        <v>46103</v>
      </c>
      <c r="C403" s="434" t="str">
        <f t="shared" si="52"/>
        <v>(日)</v>
      </c>
      <c r="D403" s="502" t="s">
        <v>419</v>
      </c>
      <c r="E403" s="503"/>
      <c r="F403" s="504">
        <v>7.7</v>
      </c>
      <c r="G403" s="11">
        <v>12.8</v>
      </c>
      <c r="H403" s="219">
        <v>11.4</v>
      </c>
      <c r="I403" s="12">
        <v>2.2000000000000002</v>
      </c>
      <c r="J403" s="221">
        <v>1.7</v>
      </c>
      <c r="K403" s="11">
        <v>7.58</v>
      </c>
      <c r="L403" s="369">
        <v>7.63</v>
      </c>
      <c r="M403" s="778">
        <v>38.200000000000003</v>
      </c>
      <c r="N403" s="635"/>
      <c r="O403" s="518" t="s">
        <v>489</v>
      </c>
      <c r="P403" s="503" t="s">
        <v>489</v>
      </c>
      <c r="Q403" s="507"/>
      <c r="R403" s="779" t="s">
        <v>489</v>
      </c>
      <c r="S403" s="15"/>
      <c r="T403" s="222"/>
      <c r="U403" s="80"/>
      <c r="V403" s="3" t="s">
        <v>197</v>
      </c>
      <c r="W403" s="921" t="s">
        <v>311</v>
      </c>
      <c r="X403" s="11"/>
      <c r="Y403" s="224">
        <v>28.2</v>
      </c>
    </row>
    <row r="404" spans="1:25" x14ac:dyDescent="0.2">
      <c r="A404" s="1105"/>
      <c r="B404" s="391">
        <f>南八幡!B404</f>
        <v>46104</v>
      </c>
      <c r="C404" s="434" t="str">
        <f t="shared" si="52"/>
        <v>(月)</v>
      </c>
      <c r="D404" s="502" t="s">
        <v>418</v>
      </c>
      <c r="E404" s="503"/>
      <c r="F404" s="504">
        <v>10</v>
      </c>
      <c r="G404" s="11">
        <v>12.8</v>
      </c>
      <c r="H404" s="219">
        <v>11.6</v>
      </c>
      <c r="I404" s="12">
        <v>2.5</v>
      </c>
      <c r="J404" s="221">
        <v>1.7</v>
      </c>
      <c r="K404" s="11">
        <v>7.6</v>
      </c>
      <c r="L404" s="369">
        <v>7.62</v>
      </c>
      <c r="M404" s="778">
        <v>38.700000000000003</v>
      </c>
      <c r="N404" s="635">
        <v>70.2</v>
      </c>
      <c r="O404" s="518">
        <v>100.1</v>
      </c>
      <c r="P404" s="503">
        <v>36</v>
      </c>
      <c r="Q404" s="507">
        <v>267</v>
      </c>
      <c r="R404" s="779">
        <v>0.1</v>
      </c>
      <c r="S404" s="15"/>
      <c r="T404" s="222"/>
      <c r="U404" s="80"/>
      <c r="V404" s="3" t="s">
        <v>17</v>
      </c>
      <c r="W404" s="921" t="s">
        <v>311</v>
      </c>
      <c r="X404" s="11"/>
      <c r="Y404" s="224">
        <v>29.7</v>
      </c>
    </row>
    <row r="405" spans="1:25" x14ac:dyDescent="0.2">
      <c r="A405" s="1105"/>
      <c r="B405" s="391">
        <f>南八幡!B405</f>
        <v>46105</v>
      </c>
      <c r="C405" s="434" t="str">
        <f t="shared" si="52"/>
        <v>(火)</v>
      </c>
      <c r="D405" s="502" t="s">
        <v>419</v>
      </c>
      <c r="E405" s="503"/>
      <c r="F405" s="504">
        <v>12.6</v>
      </c>
      <c r="G405" s="11">
        <v>13</v>
      </c>
      <c r="H405" s="219">
        <v>11.6</v>
      </c>
      <c r="I405" s="12">
        <v>2.2999999999999998</v>
      </c>
      <c r="J405" s="221">
        <v>1.5</v>
      </c>
      <c r="K405" s="11">
        <v>7.59</v>
      </c>
      <c r="L405" s="369">
        <v>7.62</v>
      </c>
      <c r="M405" s="778">
        <v>38.799999999999997</v>
      </c>
      <c r="N405" s="635">
        <v>71.5</v>
      </c>
      <c r="O405" s="518">
        <v>100.5</v>
      </c>
      <c r="P405" s="503">
        <v>31.6</v>
      </c>
      <c r="Q405" s="507">
        <v>258</v>
      </c>
      <c r="R405" s="779">
        <v>0.1</v>
      </c>
      <c r="S405" s="15"/>
      <c r="T405" s="222"/>
      <c r="U405" s="80"/>
      <c r="V405" s="3" t="s">
        <v>198</v>
      </c>
      <c r="W405" s="921" t="s">
        <v>184</v>
      </c>
      <c r="X405" s="11"/>
      <c r="Y405" s="286">
        <v>5</v>
      </c>
    </row>
    <row r="406" spans="1:25" x14ac:dyDescent="0.2">
      <c r="A406" s="1105"/>
      <c r="B406" s="391">
        <f>南八幡!B406</f>
        <v>46106</v>
      </c>
      <c r="C406" s="434" t="str">
        <f t="shared" si="52"/>
        <v>(水)</v>
      </c>
      <c r="D406" s="502" t="s">
        <v>420</v>
      </c>
      <c r="E406" s="503"/>
      <c r="F406" s="504">
        <v>13.9</v>
      </c>
      <c r="G406" s="11">
        <v>12.8</v>
      </c>
      <c r="H406" s="219">
        <v>11.9</v>
      </c>
      <c r="I406" s="12">
        <v>2.2000000000000002</v>
      </c>
      <c r="J406" s="221">
        <v>1.8</v>
      </c>
      <c r="K406" s="11">
        <v>7.6</v>
      </c>
      <c r="L406" s="369">
        <v>7.63</v>
      </c>
      <c r="M406" s="778">
        <v>38.700000000000003</v>
      </c>
      <c r="N406" s="635">
        <v>71.599999999999994</v>
      </c>
      <c r="O406" s="518">
        <v>101.7</v>
      </c>
      <c r="P406" s="503">
        <v>32.5</v>
      </c>
      <c r="Q406" s="507">
        <v>263</v>
      </c>
      <c r="R406" s="779">
        <v>0.09</v>
      </c>
      <c r="S406" s="15"/>
      <c r="T406" s="222"/>
      <c r="U406" s="80"/>
      <c r="V406" s="3" t="s">
        <v>199</v>
      </c>
      <c r="W406" s="921" t="s">
        <v>311</v>
      </c>
      <c r="X406" s="112"/>
      <c r="Y406" s="286">
        <v>2</v>
      </c>
    </row>
    <row r="407" spans="1:25" x14ac:dyDescent="0.2">
      <c r="A407" s="1105"/>
      <c r="B407" s="391">
        <f>南八幡!B407</f>
        <v>46107</v>
      </c>
      <c r="C407" s="434" t="str">
        <f t="shared" si="52"/>
        <v>(木)</v>
      </c>
      <c r="D407" s="502" t="s">
        <v>418</v>
      </c>
      <c r="E407" s="503"/>
      <c r="F407" s="504">
        <v>11.3</v>
      </c>
      <c r="G407" s="11">
        <v>12.8</v>
      </c>
      <c r="H407" s="219">
        <v>11.9</v>
      </c>
      <c r="I407" s="12">
        <v>2.5</v>
      </c>
      <c r="J407" s="221">
        <v>1.5</v>
      </c>
      <c r="K407" s="11">
        <v>7.63</v>
      </c>
      <c r="L407" s="369">
        <v>7.65</v>
      </c>
      <c r="M407" s="778">
        <v>38.299999999999997</v>
      </c>
      <c r="N407" s="635">
        <v>71.099999999999994</v>
      </c>
      <c r="O407" s="518">
        <v>102.1</v>
      </c>
      <c r="P407" s="503">
        <v>37.1</v>
      </c>
      <c r="Q407" s="507">
        <v>238</v>
      </c>
      <c r="R407" s="779">
        <v>0.08</v>
      </c>
      <c r="S407" s="15"/>
      <c r="T407" s="222"/>
      <c r="U407" s="80"/>
      <c r="V407" s="3"/>
      <c r="W407" s="921"/>
      <c r="X407" s="288"/>
      <c r="Y407" s="287"/>
    </row>
    <row r="408" spans="1:25" x14ac:dyDescent="0.2">
      <c r="A408" s="1105"/>
      <c r="B408" s="391">
        <f>南八幡!B408</f>
        <v>46108</v>
      </c>
      <c r="C408" s="434" t="str">
        <f t="shared" si="52"/>
        <v>(金)</v>
      </c>
      <c r="D408" s="536" t="s">
        <v>419</v>
      </c>
      <c r="E408" s="537"/>
      <c r="F408" s="538">
        <v>13.4</v>
      </c>
      <c r="G408" s="307">
        <v>13.1</v>
      </c>
      <c r="H408" s="539">
        <v>12</v>
      </c>
      <c r="I408" s="540">
        <v>2.4</v>
      </c>
      <c r="J408" s="541">
        <v>1.5</v>
      </c>
      <c r="K408" s="307">
        <v>7.6</v>
      </c>
      <c r="L408" s="675">
        <v>7.63</v>
      </c>
      <c r="M408" s="782">
        <v>38.4</v>
      </c>
      <c r="N408" s="677">
        <v>70.900000000000006</v>
      </c>
      <c r="O408" s="763">
        <v>100.7</v>
      </c>
      <c r="P408" s="537">
        <v>35</v>
      </c>
      <c r="Q408" s="544">
        <v>241</v>
      </c>
      <c r="R408" s="783">
        <v>0.1</v>
      </c>
      <c r="S408" s="831">
        <v>70</v>
      </c>
      <c r="T408" s="832">
        <v>99</v>
      </c>
      <c r="U408" s="80"/>
      <c r="V408" s="3"/>
      <c r="W408" s="921"/>
      <c r="X408" s="288"/>
      <c r="Y408" s="287"/>
    </row>
    <row r="409" spans="1:25" x14ac:dyDescent="0.2">
      <c r="A409" s="1105"/>
      <c r="B409" s="391">
        <f>南八幡!B409</f>
        <v>46109</v>
      </c>
      <c r="C409" s="434" t="str">
        <f t="shared" si="52"/>
        <v>(土)</v>
      </c>
      <c r="D409" s="536" t="s">
        <v>419</v>
      </c>
      <c r="E409" s="537"/>
      <c r="F409" s="538">
        <v>12.9</v>
      </c>
      <c r="G409" s="307">
        <v>13.2</v>
      </c>
      <c r="H409" s="539">
        <v>12.1</v>
      </c>
      <c r="I409" s="540">
        <v>2.4</v>
      </c>
      <c r="J409" s="541">
        <v>1.5</v>
      </c>
      <c r="K409" s="307">
        <v>7.58</v>
      </c>
      <c r="L409" s="675">
        <v>7.59</v>
      </c>
      <c r="M409" s="782">
        <v>38.299999999999997</v>
      </c>
      <c r="N409" s="677" t="s">
        <v>489</v>
      </c>
      <c r="O409" s="763" t="s">
        <v>489</v>
      </c>
      <c r="P409" s="537" t="s">
        <v>489</v>
      </c>
      <c r="Q409" s="544" t="s">
        <v>489</v>
      </c>
      <c r="R409" s="783" t="s">
        <v>489</v>
      </c>
      <c r="S409" s="831"/>
      <c r="T409" s="832"/>
      <c r="U409" s="80"/>
      <c r="V409" s="289"/>
      <c r="W409" s="290"/>
      <c r="X409" s="291"/>
      <c r="Y409" s="290"/>
    </row>
    <row r="410" spans="1:25" x14ac:dyDescent="0.2">
      <c r="A410" s="1105"/>
      <c r="B410" s="391">
        <f>南八幡!B410</f>
        <v>46110</v>
      </c>
      <c r="C410" s="434" t="str">
        <f t="shared" si="52"/>
        <v>(日)</v>
      </c>
      <c r="D410" s="536" t="s">
        <v>419</v>
      </c>
      <c r="E410" s="537"/>
      <c r="F410" s="538">
        <v>13.7</v>
      </c>
      <c r="G410" s="307">
        <v>13.4</v>
      </c>
      <c r="H410" s="539">
        <v>12.4</v>
      </c>
      <c r="I410" s="540">
        <v>2.5</v>
      </c>
      <c r="J410" s="541">
        <v>1.6</v>
      </c>
      <c r="K410" s="307">
        <v>7.6</v>
      </c>
      <c r="L410" s="675">
        <v>7.62</v>
      </c>
      <c r="M410" s="782">
        <v>38.299999999999997</v>
      </c>
      <c r="N410" s="677"/>
      <c r="O410" s="763" t="s">
        <v>489</v>
      </c>
      <c r="P410" s="537" t="s">
        <v>489</v>
      </c>
      <c r="Q410" s="544" t="s">
        <v>489</v>
      </c>
      <c r="R410" s="783" t="s">
        <v>489</v>
      </c>
      <c r="S410" s="831"/>
      <c r="T410" s="832"/>
      <c r="U410" s="80"/>
      <c r="V410" s="9" t="s">
        <v>23</v>
      </c>
      <c r="W410" s="1" t="s">
        <v>24</v>
      </c>
      <c r="X410" s="1" t="s">
        <v>24</v>
      </c>
      <c r="Y410" s="335" t="s">
        <v>24</v>
      </c>
    </row>
    <row r="411" spans="1:25" x14ac:dyDescent="0.2">
      <c r="A411" s="1105"/>
      <c r="B411" s="391">
        <f>南八幡!B411</f>
        <v>46111</v>
      </c>
      <c r="C411" s="434" t="str">
        <f t="shared" si="52"/>
        <v>(月)</v>
      </c>
      <c r="D411" s="536" t="s">
        <v>420</v>
      </c>
      <c r="E411" s="537"/>
      <c r="F411" s="538">
        <v>14.1</v>
      </c>
      <c r="G411" s="307">
        <v>13.4</v>
      </c>
      <c r="H411" s="539">
        <v>12.4</v>
      </c>
      <c r="I411" s="540">
        <v>2.5</v>
      </c>
      <c r="J411" s="541">
        <v>1.5</v>
      </c>
      <c r="K411" s="307">
        <v>7.55</v>
      </c>
      <c r="L411" s="675">
        <v>7.59</v>
      </c>
      <c r="M411" s="782">
        <v>38.6</v>
      </c>
      <c r="N411" s="677">
        <v>69.8</v>
      </c>
      <c r="O411" s="763">
        <v>100.5</v>
      </c>
      <c r="P411" s="537">
        <v>35.700000000000003</v>
      </c>
      <c r="Q411" s="544">
        <v>266</v>
      </c>
      <c r="R411" s="783">
        <v>0.1</v>
      </c>
      <c r="S411" s="831"/>
      <c r="T411" s="832"/>
      <c r="U411" s="80"/>
      <c r="V411" s="1115" t="s">
        <v>493</v>
      </c>
      <c r="W411" s="1136"/>
      <c r="X411" s="1136"/>
      <c r="Y411" s="1137"/>
    </row>
    <row r="412" spans="1:25" x14ac:dyDescent="0.2">
      <c r="A412" s="1105"/>
      <c r="B412" s="391">
        <f>南八幡!B412</f>
        <v>46112</v>
      </c>
      <c r="C412" s="434" t="str">
        <f t="shared" si="52"/>
        <v>(火)</v>
      </c>
      <c r="D412" s="573" t="s">
        <v>418</v>
      </c>
      <c r="E412" s="526"/>
      <c r="F412" s="564">
        <v>18.100000000000001</v>
      </c>
      <c r="G412" s="368">
        <v>13.6</v>
      </c>
      <c r="H412" s="298">
        <v>12.7</v>
      </c>
      <c r="I412" s="566">
        <v>2.2999999999999998</v>
      </c>
      <c r="J412" s="565">
        <v>1.4</v>
      </c>
      <c r="K412" s="368">
        <v>7.51</v>
      </c>
      <c r="L412" s="371">
        <v>7.59</v>
      </c>
      <c r="M412" s="818">
        <v>38.9</v>
      </c>
      <c r="N412" s="689">
        <v>70.2</v>
      </c>
      <c r="O412" s="765">
        <v>101.7</v>
      </c>
      <c r="P412" s="526">
        <v>37.6</v>
      </c>
      <c r="Q412" s="569">
        <v>272</v>
      </c>
      <c r="R412" s="819">
        <v>0.09</v>
      </c>
      <c r="S412" s="833"/>
      <c r="T412" s="834"/>
      <c r="U412" s="80"/>
      <c r="V412" s="1138"/>
      <c r="W412" s="1136"/>
      <c r="X412" s="1136"/>
      <c r="Y412" s="1137"/>
    </row>
    <row r="413" spans="1:25" x14ac:dyDescent="0.2">
      <c r="A413" s="1105"/>
      <c r="B413" s="1051" t="s">
        <v>238</v>
      </c>
      <c r="C413" s="1051"/>
      <c r="D413" s="508"/>
      <c r="E413" s="493">
        <f>MAX(E382:E412)</f>
        <v>0</v>
      </c>
      <c r="F413" s="509">
        <f t="shared" ref="F413:S413" si="53">IF(COUNT(F382:F412)=0,"",MAX(F382:F412))</f>
        <v>18.100000000000001</v>
      </c>
      <c r="G413" s="10">
        <f t="shared" si="53"/>
        <v>13.6</v>
      </c>
      <c r="H413" s="218">
        <f t="shared" si="53"/>
        <v>12.7</v>
      </c>
      <c r="I413" s="495">
        <f t="shared" si="53"/>
        <v>3.5</v>
      </c>
      <c r="J413" s="496">
        <f t="shared" si="53"/>
        <v>3.4</v>
      </c>
      <c r="K413" s="10">
        <f t="shared" si="53"/>
        <v>7.82</v>
      </c>
      <c r="L413" s="644">
        <f t="shared" si="53"/>
        <v>7.82</v>
      </c>
      <c r="M413" s="774">
        <f t="shared" si="53"/>
        <v>40</v>
      </c>
      <c r="N413" s="627">
        <f t="shared" si="53"/>
        <v>80.900000000000006</v>
      </c>
      <c r="O413" s="511">
        <f t="shared" si="53"/>
        <v>110.3</v>
      </c>
      <c r="P413" s="493">
        <f t="shared" si="53"/>
        <v>39.9</v>
      </c>
      <c r="Q413" s="513">
        <f t="shared" si="53"/>
        <v>272</v>
      </c>
      <c r="R413" s="787">
        <f t="shared" si="53"/>
        <v>0.26</v>
      </c>
      <c r="S413" s="807">
        <f t="shared" si="53"/>
        <v>70</v>
      </c>
      <c r="T413" s="808">
        <f t="shared" ref="T413" si="54">IF(COUNT(T382:T412)=0,"",MAX(T382:T412))</f>
        <v>99</v>
      </c>
      <c r="U413" s="83"/>
      <c r="V413" s="1138"/>
      <c r="W413" s="1136"/>
      <c r="X413" s="1136"/>
      <c r="Y413" s="1137"/>
    </row>
    <row r="414" spans="1:25" x14ac:dyDescent="0.2">
      <c r="A414" s="1105"/>
      <c r="B414" s="1052" t="s">
        <v>239</v>
      </c>
      <c r="C414" s="1052"/>
      <c r="D414" s="229"/>
      <c r="E414" s="230"/>
      <c r="F414" s="516">
        <f t="shared" ref="F414:R414" si="55">IF(COUNT(F382:F412)=0,"",MIN(F382:F412))</f>
        <v>4.0999999999999996</v>
      </c>
      <c r="G414" s="11">
        <f t="shared" si="55"/>
        <v>11.6</v>
      </c>
      <c r="H414" s="219">
        <f t="shared" si="55"/>
        <v>10.6</v>
      </c>
      <c r="I414" s="12">
        <f t="shared" si="55"/>
        <v>1.8</v>
      </c>
      <c r="J414" s="221">
        <f t="shared" si="55"/>
        <v>1.4</v>
      </c>
      <c r="K414" s="11">
        <f t="shared" si="55"/>
        <v>7.51</v>
      </c>
      <c r="L414" s="369">
        <f t="shared" si="55"/>
        <v>7.58</v>
      </c>
      <c r="M414" s="778">
        <f t="shared" si="55"/>
        <v>37</v>
      </c>
      <c r="N414" s="635">
        <f t="shared" si="55"/>
        <v>68.3</v>
      </c>
      <c r="O414" s="518">
        <f t="shared" si="55"/>
        <v>98</v>
      </c>
      <c r="P414" s="888">
        <f t="shared" si="55"/>
        <v>31.6</v>
      </c>
      <c r="Q414" s="520">
        <f t="shared" si="55"/>
        <v>206</v>
      </c>
      <c r="R414" s="792">
        <f t="shared" si="55"/>
        <v>0.08</v>
      </c>
      <c r="S414" s="809"/>
      <c r="T414" s="810"/>
      <c r="U414" s="83"/>
      <c r="V414" s="1138"/>
      <c r="W414" s="1136"/>
      <c r="X414" s="1136"/>
      <c r="Y414" s="1137"/>
    </row>
    <row r="415" spans="1:25" x14ac:dyDescent="0.2">
      <c r="A415" s="1105"/>
      <c r="B415" s="1052" t="s">
        <v>240</v>
      </c>
      <c r="C415" s="1052"/>
      <c r="D415" s="418"/>
      <c r="E415" s="231"/>
      <c r="F415" s="523">
        <f t="shared" ref="F415:R415" si="56">IF(COUNT(F382:F412)=0,"",AVERAGE(F382:F412))</f>
        <v>9.9677419354838737</v>
      </c>
      <c r="G415" s="307">
        <f t="shared" si="56"/>
        <v>12.477419354838712</v>
      </c>
      <c r="H415" s="539">
        <f t="shared" si="56"/>
        <v>11.338709677419352</v>
      </c>
      <c r="I415" s="540">
        <f t="shared" si="56"/>
        <v>2.5741935483870972</v>
      </c>
      <c r="J415" s="541">
        <f t="shared" si="56"/>
        <v>2.2516129032258068</v>
      </c>
      <c r="K415" s="307">
        <f t="shared" si="56"/>
        <v>7.611935483870969</v>
      </c>
      <c r="L415" s="675">
        <f t="shared" si="56"/>
        <v>7.643870967741937</v>
      </c>
      <c r="M415" s="782">
        <f t="shared" si="56"/>
        <v>38.37096774193548</v>
      </c>
      <c r="N415" s="677">
        <f t="shared" si="56"/>
        <v>73.119047619047606</v>
      </c>
      <c r="O415" s="763">
        <f t="shared" si="56"/>
        <v>101.85238095238094</v>
      </c>
      <c r="P415" s="888">
        <f t="shared" si="56"/>
        <v>35.085714285714289</v>
      </c>
      <c r="Q415" s="550">
        <f t="shared" si="56"/>
        <v>242.42857142857142</v>
      </c>
      <c r="R415" s="815">
        <f t="shared" si="56"/>
        <v>0.15714285714285717</v>
      </c>
      <c r="S415" s="822"/>
      <c r="T415" s="823"/>
      <c r="U415" s="83"/>
      <c r="V415" s="1138"/>
      <c r="W415" s="1136"/>
      <c r="X415" s="1136"/>
      <c r="Y415" s="1137"/>
    </row>
    <row r="416" spans="1:25" x14ac:dyDescent="0.2">
      <c r="A416" s="1106"/>
      <c r="B416" s="1053" t="s">
        <v>241</v>
      </c>
      <c r="C416" s="1053"/>
      <c r="D416" s="396"/>
      <c r="E416" s="526">
        <f>SUM(E382:E412)</f>
        <v>0</v>
      </c>
      <c r="F416" s="232"/>
      <c r="G416" s="232"/>
      <c r="H416" s="390"/>
      <c r="I416" s="232"/>
      <c r="J416" s="390"/>
      <c r="K416" s="528"/>
      <c r="L416" s="529"/>
      <c r="M416" s="811"/>
      <c r="N416" s="662"/>
      <c r="O416" s="533"/>
      <c r="P416" s="889"/>
      <c r="Q416" s="234"/>
      <c r="R416" s="812"/>
      <c r="S416" s="816">
        <f>SUM(S382:S412)</f>
        <v>70</v>
      </c>
      <c r="T416" s="817">
        <f>SUM(T382:T412)</f>
        <v>99</v>
      </c>
      <c r="U416" s="83"/>
      <c r="V416" s="1139"/>
      <c r="W416" s="1140"/>
      <c r="X416" s="1140"/>
      <c r="Y416" s="1141"/>
    </row>
    <row r="417" spans="1:22" x14ac:dyDescent="0.2">
      <c r="A417" s="1112" t="s">
        <v>245</v>
      </c>
      <c r="B417" s="1045" t="s">
        <v>238</v>
      </c>
      <c r="C417" s="1046"/>
      <c r="D417" s="508"/>
      <c r="E417" s="493">
        <f t="shared" ref="E417:T417" si="57">MAX(E$4:E$33,E$38:E$68,E$73:E$102,E$107:E$137,E$142:E$172,E$177:E$206,E$211:E$241,E$246:E$275,E$280:E$310,E$315:E$345,E$350:E$377,E$382:E$412)</f>
        <v>0</v>
      </c>
      <c r="F417" s="493">
        <f t="shared" si="57"/>
        <v>33.200000000000003</v>
      </c>
      <c r="G417" s="904">
        <f t="shared" si="57"/>
        <v>31.6</v>
      </c>
      <c r="H417" s="905">
        <f t="shared" si="57"/>
        <v>29.5</v>
      </c>
      <c r="I417" s="906">
        <f t="shared" si="57"/>
        <v>4.5999999999999996</v>
      </c>
      <c r="J417" s="907">
        <f t="shared" si="57"/>
        <v>3.8</v>
      </c>
      <c r="K417" s="904">
        <f t="shared" si="57"/>
        <v>8.1</v>
      </c>
      <c r="L417" s="905">
        <f t="shared" si="57"/>
        <v>8.1199999999999992</v>
      </c>
      <c r="M417" s="493">
        <f t="shared" si="57"/>
        <v>41</v>
      </c>
      <c r="N417" s="511">
        <f t="shared" si="57"/>
        <v>80.900000000000006</v>
      </c>
      <c r="O417" s="511">
        <f t="shared" si="57"/>
        <v>130.30000000000001</v>
      </c>
      <c r="P417" s="493">
        <f t="shared" si="57"/>
        <v>44.8</v>
      </c>
      <c r="Q417" s="511">
        <f t="shared" si="57"/>
        <v>297</v>
      </c>
      <c r="R417" s="775">
        <f t="shared" si="57"/>
        <v>0.33</v>
      </c>
      <c r="S417" s="911">
        <f t="shared" si="57"/>
        <v>608</v>
      </c>
      <c r="T417" s="911">
        <f t="shared" si="57"/>
        <v>698</v>
      </c>
    </row>
    <row r="418" spans="1:22" s="1" customFormat="1" ht="13.5" customHeight="1" x14ac:dyDescent="0.2">
      <c r="A418" s="1113"/>
      <c r="B418" s="1047" t="s">
        <v>239</v>
      </c>
      <c r="C418" s="1048"/>
      <c r="D418" s="229"/>
      <c r="E418" s="230"/>
      <c r="F418" s="198">
        <f t="shared" ref="F418:R418" si="58">MIN(F$4:F$33,F$38:F$68,F$73:F$102,F$107:F$137,F$142:F$172,F$177:F$206,F$211:F$241,F$246:F$275,F$280:F$310,F$315:F$345,F$350:F$377,F$382:F$412)</f>
        <v>-1.2</v>
      </c>
      <c r="G418" s="880">
        <f t="shared" si="58"/>
        <v>8.8000000000000007</v>
      </c>
      <c r="H418" s="879">
        <f t="shared" si="58"/>
        <v>8.1</v>
      </c>
      <c r="I418" s="882">
        <f t="shared" si="58"/>
        <v>0.7</v>
      </c>
      <c r="J418" s="881">
        <f t="shared" si="58"/>
        <v>0.1</v>
      </c>
      <c r="K418" s="880">
        <f t="shared" si="58"/>
        <v>7.4</v>
      </c>
      <c r="L418" s="879">
        <f t="shared" si="58"/>
        <v>7.14</v>
      </c>
      <c r="M418" s="198">
        <f t="shared" si="58"/>
        <v>25.9</v>
      </c>
      <c r="N418" s="417">
        <f t="shared" si="58"/>
        <v>37.1</v>
      </c>
      <c r="O418" s="417">
        <f t="shared" si="58"/>
        <v>53</v>
      </c>
      <c r="P418" s="198">
        <f t="shared" si="58"/>
        <v>19.399999999999999</v>
      </c>
      <c r="Q418" s="417">
        <f t="shared" si="58"/>
        <v>131</v>
      </c>
      <c r="R418" s="829">
        <f t="shared" si="58"/>
        <v>0.06</v>
      </c>
      <c r="S418" s="863"/>
      <c r="T418" s="863"/>
      <c r="U418" s="80"/>
      <c r="V418" s="109"/>
    </row>
    <row r="419" spans="1:22" s="1" customFormat="1" ht="13.5" customHeight="1" x14ac:dyDescent="0.2">
      <c r="A419" s="1113"/>
      <c r="B419" s="1047" t="s">
        <v>240</v>
      </c>
      <c r="C419" s="1048"/>
      <c r="D419" s="418"/>
      <c r="E419" s="231"/>
      <c r="F419" s="198">
        <f t="shared" ref="F419:R419" si="59">AVERAGE(F$4:F$33,F$38:F$68,F$73:F$102,F$107:F$137,F$142:F$172,F$177:F$206,F$211:F$241,F$246:F$275,F$280:F$310,F$315:F$345,F$350:F$377,F$382:F$412)</f>
        <v>17.569041095890409</v>
      </c>
      <c r="G419" s="880">
        <f t="shared" si="59"/>
        <v>19.581043956043953</v>
      </c>
      <c r="H419" s="879">
        <f t="shared" si="59"/>
        <v>18.589972602739728</v>
      </c>
      <c r="I419" s="882">
        <f t="shared" si="59"/>
        <v>2.2130493150684942</v>
      </c>
      <c r="J419" s="881">
        <f t="shared" si="59"/>
        <v>1.7650136986301379</v>
      </c>
      <c r="K419" s="880">
        <f t="shared" si="59"/>
        <v>7.6565479452054879</v>
      </c>
      <c r="L419" s="879">
        <f t="shared" si="59"/>
        <v>7.6585205479452094</v>
      </c>
      <c r="M419" s="198">
        <f t="shared" si="59"/>
        <v>33.145753424657549</v>
      </c>
      <c r="N419" s="417">
        <f t="shared" si="59"/>
        <v>66.341735537190075</v>
      </c>
      <c r="O419" s="417">
        <f t="shared" si="59"/>
        <v>91.601239669421446</v>
      </c>
      <c r="P419" s="198">
        <f t="shared" si="59"/>
        <v>31.421900826446279</v>
      </c>
      <c r="Q419" s="417">
        <f t="shared" si="59"/>
        <v>205.28099173553719</v>
      </c>
      <c r="R419" s="829">
        <f t="shared" si="59"/>
        <v>0.13942148760330589</v>
      </c>
      <c r="S419" s="864"/>
      <c r="T419" s="864"/>
      <c r="U419" s="80"/>
      <c r="V419" s="109"/>
    </row>
    <row r="420" spans="1:22" s="1" customFormat="1" ht="13.5" customHeight="1" x14ac:dyDescent="0.2">
      <c r="A420" s="1114"/>
      <c r="B420" s="1047" t="s">
        <v>241</v>
      </c>
      <c r="C420" s="1048"/>
      <c r="D420" s="420"/>
      <c r="E420" s="198">
        <f>SUM(E$4:E$33,E$38:E$68,E$73:E$102,E$107:E$137,E$142:E$172,E$177:E$206,E$211:E$241,E$246:E$275,E$280:E$310,E$315:E$345,E$350:E$377,E$382:E$412)</f>
        <v>0</v>
      </c>
      <c r="F420" s="232"/>
      <c r="G420" s="232"/>
      <c r="H420" s="390"/>
      <c r="I420" s="232"/>
      <c r="J420" s="390"/>
      <c r="K420" s="233"/>
      <c r="L420" s="421"/>
      <c r="M420" s="232"/>
      <c r="N420" s="533"/>
      <c r="O420" s="390"/>
      <c r="P420" s="890"/>
      <c r="Q420" s="875"/>
      <c r="R420" s="812"/>
      <c r="S420" s="862">
        <f>SUM(S$4:S$33,S$38:S$68,S$73:S$102,S$107:S$137,S$142:S$172,S$177:S$206,S$211:S$241,S$246:S$275,S$280:S$310,S$315:S$345,S$350:S$377,S$382:S$412)</f>
        <v>3708</v>
      </c>
      <c r="T420" s="862">
        <f>SUM(T$4:T$33,T$38:T$68,T$73:T$102,T$107:T$137,T$142:T$172,T$177:T$206,T$211:T$241,T$246:T$275,T$280:T$310,T$315:T$345,T$350:T$377,T$382:T$412)</f>
        <v>4344</v>
      </c>
      <c r="U420" s="80"/>
      <c r="V420" s="109"/>
    </row>
    <row r="421" spans="1:22" s="1" customFormat="1" ht="13.5" customHeight="1" x14ac:dyDescent="0.2">
      <c r="A421" s="394"/>
      <c r="B421" s="1056" t="s">
        <v>244</v>
      </c>
      <c r="C421" s="1057"/>
      <c r="D421" s="854">
        <f>COUNT(E$4:E$33,E$38:E$68,E$73:E$102,E$107:E$137,E$142:E$172,E$177:E$206,E$211:E$241,E$246:E$275,E$280:E$310,E$315:E$345,E$350:E$377,E$382:E$412)</f>
        <v>0</v>
      </c>
      <c r="E421" s="104"/>
      <c r="F421" s="105"/>
      <c r="G421" s="105"/>
      <c r="H421" s="105"/>
      <c r="I421" s="106"/>
      <c r="J421" s="106"/>
      <c r="K421" s="107"/>
      <c r="L421" s="107"/>
      <c r="M421" s="106"/>
      <c r="N421" s="106"/>
      <c r="O421" s="105"/>
      <c r="P421" s="105"/>
      <c r="Q421" s="106"/>
      <c r="R421" s="108"/>
      <c r="S421" s="107"/>
      <c r="T421" s="108"/>
      <c r="U421" s="80"/>
      <c r="V421" s="109"/>
    </row>
    <row r="422" spans="1:22" s="1" customFormat="1" ht="13.5" customHeight="1" x14ac:dyDescent="0.2">
      <c r="U422" s="80"/>
      <c r="V422" s="109"/>
    </row>
  </sheetData>
  <protectedRanges>
    <protectedRange sqref="D281:M310" name="範囲1_1"/>
    <protectedRange sqref="N281:R310" name="範囲1_5_1"/>
  </protectedRanges>
  <mergeCells count="80">
    <mergeCell ref="V136:Y141"/>
    <mergeCell ref="V171:Y176"/>
    <mergeCell ref="V206:Y210"/>
    <mergeCell ref="V411:Y416"/>
    <mergeCell ref="V379:Y381"/>
    <mergeCell ref="V240:Y245"/>
    <mergeCell ref="V275:Y279"/>
    <mergeCell ref="V309:Y314"/>
    <mergeCell ref="V344:Y349"/>
    <mergeCell ref="B421:C421"/>
    <mergeCell ref="S2:T2"/>
    <mergeCell ref="A382:A416"/>
    <mergeCell ref="B413:C413"/>
    <mergeCell ref="B414:C414"/>
    <mergeCell ref="B415:C415"/>
    <mergeCell ref="B416:C416"/>
    <mergeCell ref="A417:A420"/>
    <mergeCell ref="B417:C417"/>
    <mergeCell ref="B418:C418"/>
    <mergeCell ref="B419:C419"/>
    <mergeCell ref="B420:C420"/>
    <mergeCell ref="A315:A349"/>
    <mergeCell ref="B346:C346"/>
    <mergeCell ref="B347:C347"/>
    <mergeCell ref="B348:C348"/>
    <mergeCell ref="B349:C349"/>
    <mergeCell ref="A350:A381"/>
    <mergeCell ref="B378:C378"/>
    <mergeCell ref="B379:C379"/>
    <mergeCell ref="B380:C380"/>
    <mergeCell ref="B381:C381"/>
    <mergeCell ref="A246:A279"/>
    <mergeCell ref="B276:C276"/>
    <mergeCell ref="B277:C277"/>
    <mergeCell ref="B278:C278"/>
    <mergeCell ref="B279:C279"/>
    <mergeCell ref="A280:A314"/>
    <mergeCell ref="B311:C311"/>
    <mergeCell ref="B312:C312"/>
    <mergeCell ref="B313:C313"/>
    <mergeCell ref="B314:C314"/>
    <mergeCell ref="B242:C242"/>
    <mergeCell ref="B243:C243"/>
    <mergeCell ref="B244:C244"/>
    <mergeCell ref="B245:C245"/>
    <mergeCell ref="A177:A210"/>
    <mergeCell ref="B207:C207"/>
    <mergeCell ref="B208:C208"/>
    <mergeCell ref="B209:C209"/>
    <mergeCell ref="B210:C210"/>
    <mergeCell ref="A211:A245"/>
    <mergeCell ref="B1:E1"/>
    <mergeCell ref="I2:J2"/>
    <mergeCell ref="K2:L2"/>
    <mergeCell ref="B72:C72"/>
    <mergeCell ref="A73:A106"/>
    <mergeCell ref="B103:C103"/>
    <mergeCell ref="B104:C104"/>
    <mergeCell ref="B105:C105"/>
    <mergeCell ref="B106:C106"/>
    <mergeCell ref="A38:A72"/>
    <mergeCell ref="B69:C69"/>
    <mergeCell ref="B70:C70"/>
    <mergeCell ref="B71:C71"/>
    <mergeCell ref="V2:Y3"/>
    <mergeCell ref="V33:Y37"/>
    <mergeCell ref="A4:A37"/>
    <mergeCell ref="G2:H2"/>
    <mergeCell ref="A142:A176"/>
    <mergeCell ref="B173:C173"/>
    <mergeCell ref="B174:C174"/>
    <mergeCell ref="B175:C175"/>
    <mergeCell ref="B176:C176"/>
    <mergeCell ref="A107:A141"/>
    <mergeCell ref="B138:C138"/>
    <mergeCell ref="B139:C139"/>
    <mergeCell ref="B140:C140"/>
    <mergeCell ref="B141:C141"/>
    <mergeCell ref="V67:Y72"/>
    <mergeCell ref="V102:Y106"/>
  </mergeCells>
  <phoneticPr fontId="4"/>
  <conditionalFormatting sqref="D349">
    <cfRule type="expression" dxfId="97" priority="74" stopIfTrue="1">
      <formula>$A$1=1</formula>
    </cfRule>
  </conditionalFormatting>
  <conditionalFormatting sqref="D381">
    <cfRule type="expression" dxfId="96" priority="73" stopIfTrue="1">
      <formula>$A$1=1</formula>
    </cfRule>
  </conditionalFormatting>
  <conditionalFormatting sqref="D416">
    <cfRule type="expression" dxfId="95" priority="54" stopIfTrue="1">
      <formula>$A$1=1</formula>
    </cfRule>
  </conditionalFormatting>
  <conditionalFormatting sqref="D420">
    <cfRule type="expression" dxfId="94" priority="3" stopIfTrue="1">
      <formula>$A$1=1</formula>
    </cfRule>
  </conditionalFormatting>
  <conditionalFormatting sqref="F420:P420">
    <cfRule type="expression" dxfId="93" priority="4" stopIfTrue="1">
      <formula>$A$1=1</formula>
    </cfRule>
  </conditionalFormatting>
  <conditionalFormatting sqref="F34:R36 F37:O37 F69:R71 F72:O72 F103:R105 F106:O106 F138:R140 F141:O141 F173:R175 F176:O176 F207:R209 F210:O210 F242:R244 F245:O245 F276:R278 F279:O279 D281:R310 F311:R313 F314:O314 F346:R348 F349:O349 F378:R380 F381:O381 F413:R415 F416:O416">
    <cfRule type="expression" dxfId="92" priority="77" stopIfTrue="1">
      <formula>$A$1=1</formula>
    </cfRule>
  </conditionalFormatting>
  <conditionalFormatting sqref="S34:T37">
    <cfRule type="expression" dxfId="91" priority="34" stopIfTrue="1">
      <formula>$A$1=1</formula>
    </cfRule>
  </conditionalFormatting>
  <conditionalFormatting sqref="S69:T72">
    <cfRule type="expression" dxfId="90" priority="41" stopIfTrue="1">
      <formula>$A$1=1</formula>
    </cfRule>
  </conditionalFormatting>
  <conditionalFormatting sqref="S103:T106">
    <cfRule type="expression" dxfId="89" priority="5" stopIfTrue="1">
      <formula>$A$1=1</formula>
    </cfRule>
  </conditionalFormatting>
  <conditionalFormatting sqref="S138:T141">
    <cfRule type="expression" dxfId="88" priority="38" stopIfTrue="1">
      <formula>$A$1=1</formula>
    </cfRule>
  </conditionalFormatting>
  <conditionalFormatting sqref="S173:T176">
    <cfRule type="expression" dxfId="87" priority="37" stopIfTrue="1">
      <formula>$A$1=1</formula>
    </cfRule>
  </conditionalFormatting>
  <conditionalFormatting sqref="S207:T210">
    <cfRule type="expression" dxfId="86" priority="39" stopIfTrue="1">
      <formula>$A$1=1</formula>
    </cfRule>
  </conditionalFormatting>
  <conditionalFormatting sqref="S242:T245">
    <cfRule type="expression" dxfId="85" priority="36" stopIfTrue="1">
      <formula>$A$1=1</formula>
    </cfRule>
  </conditionalFormatting>
  <conditionalFormatting sqref="S276:T279">
    <cfRule type="expression" dxfId="84" priority="29" stopIfTrue="1">
      <formula>$A$1=1</formula>
    </cfRule>
  </conditionalFormatting>
  <conditionalFormatting sqref="S311:T314">
    <cfRule type="expression" dxfId="83" priority="31" stopIfTrue="1">
      <formula>$A$1=1</formula>
    </cfRule>
  </conditionalFormatting>
  <conditionalFormatting sqref="S346:T349">
    <cfRule type="expression" dxfId="82" priority="35" stopIfTrue="1">
      <formula>$A$1=1</formula>
    </cfRule>
  </conditionalFormatting>
  <conditionalFormatting sqref="S378:T381">
    <cfRule type="expression" dxfId="81" priority="42" stopIfTrue="1">
      <formula>$A$1=1</formula>
    </cfRule>
  </conditionalFormatting>
  <conditionalFormatting sqref="S413:T416">
    <cfRule type="expression" dxfId="80" priority="33" stopIfTrue="1">
      <formula>$A$1=1</formula>
    </cfRule>
  </conditionalFormatting>
  <conditionalFormatting sqref="S418:T419">
    <cfRule type="expression" dxfId="79" priority="1" stopIfTrue="1">
      <formula>$A$1=1</formula>
    </cfRule>
  </conditionalFormatting>
  <conditionalFormatting sqref="U310:U315">
    <cfRule type="expression" dxfId="78" priority="76" stopIfTrue="1">
      <formula>$A$1=1</formula>
    </cfRule>
  </conditionalFormatting>
  <conditionalFormatting sqref="X7:Y28">
    <cfRule type="expression" dxfId="77" priority="78" stopIfTrue="1">
      <formula>$B$1=1</formula>
    </cfRule>
  </conditionalFormatting>
  <conditionalFormatting sqref="X41:Y62">
    <cfRule type="expression" dxfId="76" priority="27" stopIfTrue="1">
      <formula>$B$1=1</formula>
    </cfRule>
  </conditionalFormatting>
  <conditionalFormatting sqref="X76:Y97">
    <cfRule type="expression" dxfId="75" priority="25" stopIfTrue="1">
      <formula>$B$1=1</formula>
    </cfRule>
  </conditionalFormatting>
  <conditionalFormatting sqref="X110:Y131">
    <cfRule type="expression" dxfId="74" priority="23" stopIfTrue="1">
      <formula>$B$1=1</formula>
    </cfRule>
  </conditionalFormatting>
  <conditionalFormatting sqref="X145:Y166">
    <cfRule type="expression" dxfId="73" priority="21" stopIfTrue="1">
      <formula>$B$1=1</formula>
    </cfRule>
  </conditionalFormatting>
  <conditionalFormatting sqref="X180:Y201">
    <cfRule type="expression" dxfId="72" priority="19" stopIfTrue="1">
      <formula>$B$1=1</formula>
    </cfRule>
  </conditionalFormatting>
  <conditionalFormatting sqref="X214:Y235">
    <cfRule type="expression" dxfId="71" priority="17" stopIfTrue="1">
      <formula>$B$1=1</formula>
    </cfRule>
  </conditionalFormatting>
  <conditionalFormatting sqref="X249:Y270">
    <cfRule type="expression" dxfId="70" priority="15" stopIfTrue="1">
      <formula>$B$1=1</formula>
    </cfRule>
  </conditionalFormatting>
  <conditionalFormatting sqref="X283:Y304">
    <cfRule type="expression" dxfId="69" priority="13" stopIfTrue="1">
      <formula>$B$1=1</formula>
    </cfRule>
  </conditionalFormatting>
  <conditionalFormatting sqref="X318:Y339">
    <cfRule type="expression" dxfId="68" priority="11" stopIfTrue="1">
      <formula>$B$1=1</formula>
    </cfRule>
  </conditionalFormatting>
  <conditionalFormatting sqref="X353:Y374">
    <cfRule type="expression" dxfId="67" priority="9" stopIfTrue="1">
      <formula>$B$1=1</formula>
    </cfRule>
  </conditionalFormatting>
  <conditionalFormatting sqref="X385:Y406">
    <cfRule type="expression" dxfId="66" priority="7" stopIfTrue="1">
      <formula>$B$1=1</formula>
    </cfRule>
  </conditionalFormatting>
  <dataValidations count="2">
    <dataValidation imeMode="off" allowBlank="1" showInputMessage="1" showErrorMessage="1" sqref="X2 E281:R310 E4:U33 E382:T412 V18:W31 X29:Y31 V52:W65 X63:Y65 V87:W100 X98:Y100 V121:W134 X132:Y134 V156:W169 X167:Y169 V191:W204 X202:Y204 V225:W238 X236:Y238 V260:W273 X271:Y273 V294:W307 X305:Y307 V329:W342 X340:Y342 X407:Y409 V396:W409 X375:Y377 V364:W377 E371:T377 U371:U412" xr:uid="{00000000-0002-0000-0400-000000000000}"/>
    <dataValidation imeMode="on" allowBlank="1" showInputMessage="1" showErrorMessage="1" sqref="X6:Y6 D4:D33 W66:Y66 X352:Y352 W343:Y343 W378:Y378 V32:V33 D281:D310 W101:Y101 W135:Y135 W170:Y170 W205:Y205 W239:Y239 W274:Y274 W308:Y308 D382:D412 W422:Y422 W32:Y32 W410:Y410 X40:Y40 V66:V67 X75:Y75 V101:V102 V410:V411 X109:Y109 V135:V136 X384:Y384 X144:Y144 V170:V171 X179:Y179 V205:V206 V378:V379 X213:Y213 V239:V240 X248:Y248 V274:V275 X282:Y282 V308:V309 X317:Y317 V343:V344 D371:D377" xr:uid="{00000000-0002-0000-0400-000001000000}"/>
  </dataValidations>
  <pageMargins left="0.25" right="0.25" top="0.75" bottom="0.75" header="0.3" footer="0.3"/>
  <pageSetup paperSize="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16383" man="1"/>
    <brk id="381" max="16383" man="1"/>
    <brk id="41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422"/>
  <sheetViews>
    <sheetView view="pageBreakPreview" zoomScale="90" zoomScaleNormal="70" zoomScaleSheetLayoutView="90" workbookViewId="0">
      <pane xSplit="1" ySplit="3" topLeftCell="B382" activePane="bottomRight" state="frozen"/>
      <selection activeCell="K264" sqref="K264"/>
      <selection pane="topRight" activeCell="K264" sqref="K264"/>
      <selection pane="bottomLeft" activeCell="K264" sqref="K264"/>
      <selection pane="bottomRight" activeCell="X373" sqref="X373"/>
    </sheetView>
  </sheetViews>
  <sheetFormatPr defaultRowHeight="13.2" x14ac:dyDescent="0.2"/>
  <cols>
    <col min="1" max="1" width="4.109375" customWidth="1"/>
    <col min="2" max="2" width="3.33203125" customWidth="1"/>
    <col min="3" max="3" width="4.6640625" customWidth="1"/>
    <col min="4" max="17" width="5.33203125" customWidth="1"/>
    <col min="18" max="19" width="8.88671875" customWidth="1"/>
    <col min="20" max="20" width="1.88671875" customWidth="1"/>
    <col min="21" max="21" width="15.33203125" customWidth="1"/>
    <col min="22" max="24" width="5.6640625" customWidth="1"/>
  </cols>
  <sheetData>
    <row r="1" spans="1:24" ht="16.2" x14ac:dyDescent="0.2">
      <c r="B1" s="1063" t="s">
        <v>272</v>
      </c>
      <c r="C1" s="1063"/>
      <c r="D1" s="1063"/>
      <c r="E1" s="44"/>
      <c r="F1" s="34" t="str">
        <f>南八幡!G1</f>
        <v>令和７年度</v>
      </c>
      <c r="G1" s="34"/>
      <c r="L1" s="34"/>
      <c r="M1" s="34"/>
      <c r="N1" s="34"/>
      <c r="O1" s="34"/>
      <c r="P1" s="34"/>
      <c r="Q1" s="34"/>
    </row>
    <row r="2" spans="1:24" ht="27.75" customHeight="1" x14ac:dyDescent="0.2">
      <c r="A2" s="388" t="s">
        <v>336</v>
      </c>
      <c r="B2" s="327" t="s">
        <v>0</v>
      </c>
      <c r="C2" s="333" t="s">
        <v>10</v>
      </c>
      <c r="D2" s="226" t="s">
        <v>1</v>
      </c>
      <c r="E2" s="226" t="s">
        <v>2</v>
      </c>
      <c r="F2" s="1054" t="s">
        <v>6</v>
      </c>
      <c r="G2" s="1055"/>
      <c r="H2" s="1054" t="s">
        <v>7</v>
      </c>
      <c r="I2" s="1055"/>
      <c r="J2" s="1054" t="s">
        <v>26</v>
      </c>
      <c r="K2" s="1128"/>
      <c r="L2" s="260" t="s">
        <v>322</v>
      </c>
      <c r="M2" s="227" t="s">
        <v>306</v>
      </c>
      <c r="N2" s="228" t="s">
        <v>307</v>
      </c>
      <c r="O2" s="228" t="s">
        <v>308</v>
      </c>
      <c r="P2" s="228" t="s">
        <v>309</v>
      </c>
      <c r="Q2" s="227" t="s">
        <v>315</v>
      </c>
      <c r="R2" s="1100" t="s">
        <v>204</v>
      </c>
      <c r="S2" s="1102"/>
      <c r="T2" s="1"/>
      <c r="U2" s="1039" t="s">
        <v>3</v>
      </c>
      <c r="V2" s="1040"/>
      <c r="W2" s="1040"/>
      <c r="X2" s="1041"/>
    </row>
    <row r="3" spans="1:24" ht="13.5" customHeight="1" x14ac:dyDescent="0.2">
      <c r="A3" s="445"/>
      <c r="B3" s="332"/>
      <c r="C3" s="335"/>
      <c r="D3" s="318"/>
      <c r="E3" s="41" t="s">
        <v>9</v>
      </c>
      <c r="F3" s="42" t="s">
        <v>4</v>
      </c>
      <c r="G3" s="43" t="s">
        <v>5</v>
      </c>
      <c r="H3" s="42" t="s">
        <v>4</v>
      </c>
      <c r="I3" s="43" t="s">
        <v>5</v>
      </c>
      <c r="J3" s="42" t="s">
        <v>4</v>
      </c>
      <c r="K3" s="259" t="s">
        <v>5</v>
      </c>
      <c r="L3" s="262" t="s">
        <v>5</v>
      </c>
      <c r="M3" s="43" t="s">
        <v>5</v>
      </c>
      <c r="N3" s="43" t="s">
        <v>5</v>
      </c>
      <c r="O3" s="43" t="s">
        <v>5</v>
      </c>
      <c r="P3" s="43" t="s">
        <v>5</v>
      </c>
      <c r="Q3" s="43" t="s">
        <v>5</v>
      </c>
      <c r="R3" s="94" t="s">
        <v>275</v>
      </c>
      <c r="S3" s="257" t="s">
        <v>277</v>
      </c>
      <c r="T3" s="82"/>
      <c r="U3" s="1042"/>
      <c r="V3" s="1043"/>
      <c r="W3" s="1043"/>
      <c r="X3" s="1044"/>
    </row>
    <row r="4" spans="1:24" ht="13.5" customHeight="1" x14ac:dyDescent="0.2">
      <c r="A4" s="1065" t="s">
        <v>18</v>
      </c>
      <c r="B4" s="329">
        <f>南八幡!B4</f>
        <v>45748</v>
      </c>
      <c r="C4" s="433" t="str">
        <f>IF(B4="","",IF(WEEKDAY(B4)=1,"(日)",IF(WEEKDAY(B4)=2,"(月)",IF(WEEKDAY(B4)=3,"(火)",IF(WEEKDAY(B4)=4,"(水)",IF(WEEKDAY(B4)=5,"(木)",IF(WEEKDAY(B4)=6,"(金)","(土)")))))))</f>
        <v>(火)</v>
      </c>
      <c r="D4" s="492" t="s">
        <v>407</v>
      </c>
      <c r="E4" s="494"/>
      <c r="F4" s="10">
        <v>13</v>
      </c>
      <c r="G4" s="218">
        <v>11.9</v>
      </c>
      <c r="H4" s="495">
        <v>2</v>
      </c>
      <c r="I4" s="496">
        <v>1.9</v>
      </c>
      <c r="J4" s="10">
        <v>7.7</v>
      </c>
      <c r="K4" s="644">
        <v>7.7</v>
      </c>
      <c r="L4" s="774">
        <v>34.9</v>
      </c>
      <c r="M4" s="627">
        <v>70.5</v>
      </c>
      <c r="N4" s="511">
        <v>98</v>
      </c>
      <c r="O4" s="891">
        <v>30.4</v>
      </c>
      <c r="P4" s="498">
        <v>225</v>
      </c>
      <c r="Q4" s="499">
        <v>0.08</v>
      </c>
      <c r="R4" s="500"/>
      <c r="S4" s="777"/>
      <c r="T4" s="111"/>
      <c r="U4" s="397" t="s">
        <v>305</v>
      </c>
      <c r="V4" s="398"/>
      <c r="W4" s="399">
        <v>45750</v>
      </c>
      <c r="X4" s="400"/>
    </row>
    <row r="5" spans="1:24" x14ac:dyDescent="0.2">
      <c r="A5" s="1065"/>
      <c r="B5" s="330">
        <f>南八幡!B5</f>
        <v>45749</v>
      </c>
      <c r="C5" s="434" t="str">
        <f t="shared" ref="C5:C33" si="0">IF(B5="","",IF(WEEKDAY(B5)=1,"(日)",IF(WEEKDAY(B5)=2,"(月)",IF(WEEKDAY(B5)=3,"(火)",IF(WEEKDAY(B5)=4,"(水)",IF(WEEKDAY(B5)=5,"(木)",IF(WEEKDAY(B5)=6,"(金)","(土)")))))))</f>
        <v>(水)</v>
      </c>
      <c r="D5" s="502" t="s">
        <v>408</v>
      </c>
      <c r="E5" s="504"/>
      <c r="F5" s="11">
        <v>13.1</v>
      </c>
      <c r="G5" s="219">
        <v>13.2</v>
      </c>
      <c r="H5" s="12">
        <v>3.5</v>
      </c>
      <c r="I5" s="221">
        <v>2.4</v>
      </c>
      <c r="J5" s="11">
        <v>7.6</v>
      </c>
      <c r="K5" s="369">
        <v>7.6</v>
      </c>
      <c r="L5" s="778">
        <v>34.5</v>
      </c>
      <c r="M5" s="635">
        <v>69.3</v>
      </c>
      <c r="N5" s="518">
        <v>96.6</v>
      </c>
      <c r="O5" s="883">
        <v>32.1</v>
      </c>
      <c r="P5" s="222">
        <v>219</v>
      </c>
      <c r="Q5" s="505">
        <v>0.19</v>
      </c>
      <c r="R5" s="506"/>
      <c r="S5" s="781"/>
      <c r="T5" s="111"/>
      <c r="U5" s="345" t="s">
        <v>304</v>
      </c>
      <c r="V5" s="346" t="s">
        <v>303</v>
      </c>
      <c r="W5" s="357">
        <v>9.6999999999999993</v>
      </c>
      <c r="X5" s="350"/>
    </row>
    <row r="6" spans="1:24" x14ac:dyDescent="0.2">
      <c r="A6" s="1065"/>
      <c r="B6" s="330">
        <f>南八幡!B6</f>
        <v>45750</v>
      </c>
      <c r="C6" s="434" t="str">
        <f t="shared" si="0"/>
        <v>(木)</v>
      </c>
      <c r="D6" s="502" t="s">
        <v>404</v>
      </c>
      <c r="E6" s="504">
        <v>9.6999999999999993</v>
      </c>
      <c r="F6" s="11">
        <v>12.9</v>
      </c>
      <c r="G6" s="219">
        <v>13</v>
      </c>
      <c r="H6" s="12">
        <v>4.0999999999999996</v>
      </c>
      <c r="I6" s="221">
        <v>3.3</v>
      </c>
      <c r="J6" s="11">
        <v>7.7</v>
      </c>
      <c r="K6" s="369">
        <v>7.6</v>
      </c>
      <c r="L6" s="778">
        <v>33.5</v>
      </c>
      <c r="M6" s="635">
        <v>66.8</v>
      </c>
      <c r="N6" s="518">
        <v>95.4</v>
      </c>
      <c r="O6" s="883">
        <v>29.4</v>
      </c>
      <c r="P6" s="222">
        <v>215</v>
      </c>
      <c r="Q6" s="505">
        <v>0.17</v>
      </c>
      <c r="R6" s="506"/>
      <c r="S6" s="781"/>
      <c r="T6" s="111"/>
      <c r="U6" s="4" t="s">
        <v>19</v>
      </c>
      <c r="V6" s="5" t="s">
        <v>20</v>
      </c>
      <c r="W6" s="352" t="s">
        <v>21</v>
      </c>
      <c r="X6" s="5" t="s">
        <v>22</v>
      </c>
    </row>
    <row r="7" spans="1:24" x14ac:dyDescent="0.2">
      <c r="A7" s="1065"/>
      <c r="B7" s="330">
        <f>南八幡!B7</f>
        <v>45751</v>
      </c>
      <c r="C7" s="434" t="str">
        <f t="shared" si="0"/>
        <v>(金)</v>
      </c>
      <c r="D7" s="502" t="s">
        <v>409</v>
      </c>
      <c r="E7" s="504"/>
      <c r="F7" s="11">
        <v>13.3</v>
      </c>
      <c r="G7" s="219">
        <v>14.7</v>
      </c>
      <c r="H7" s="12">
        <v>5.3</v>
      </c>
      <c r="I7" s="221">
        <v>3.6</v>
      </c>
      <c r="J7" s="11">
        <v>7.6</v>
      </c>
      <c r="K7" s="369">
        <v>7.7</v>
      </c>
      <c r="L7" s="778">
        <v>32.1</v>
      </c>
      <c r="M7" s="635">
        <v>64.5</v>
      </c>
      <c r="N7" s="518">
        <v>92</v>
      </c>
      <c r="O7" s="883">
        <v>28.6</v>
      </c>
      <c r="P7" s="222">
        <v>180</v>
      </c>
      <c r="Q7" s="505">
        <v>0.26</v>
      </c>
      <c r="R7" s="506"/>
      <c r="S7" s="781"/>
      <c r="T7" s="111"/>
      <c r="U7" s="2" t="s">
        <v>182</v>
      </c>
      <c r="V7" s="398" t="s">
        <v>11</v>
      </c>
      <c r="W7" s="353">
        <v>12.9</v>
      </c>
      <c r="X7" s="218">
        <v>13</v>
      </c>
    </row>
    <row r="8" spans="1:24" x14ac:dyDescent="0.2">
      <c r="A8" s="1065"/>
      <c r="B8" s="330">
        <f>南八幡!B8</f>
        <v>45752</v>
      </c>
      <c r="C8" s="434" t="str">
        <f t="shared" si="0"/>
        <v>(土)</v>
      </c>
      <c r="D8" s="502" t="s">
        <v>409</v>
      </c>
      <c r="E8" s="504"/>
      <c r="F8" s="11">
        <v>13.1</v>
      </c>
      <c r="G8" s="219">
        <v>13.3</v>
      </c>
      <c r="H8" s="12">
        <v>7</v>
      </c>
      <c r="I8" s="221">
        <v>4.4000000000000004</v>
      </c>
      <c r="J8" s="11">
        <v>7.5</v>
      </c>
      <c r="K8" s="369">
        <v>7.6</v>
      </c>
      <c r="L8" s="778">
        <v>30.2</v>
      </c>
      <c r="M8" s="635"/>
      <c r="N8" s="518"/>
      <c r="O8" s="883"/>
      <c r="P8" s="222"/>
      <c r="Q8" s="505"/>
      <c r="R8" s="506"/>
      <c r="S8" s="781"/>
      <c r="T8" s="111"/>
      <c r="U8" s="3" t="s">
        <v>183</v>
      </c>
      <c r="V8" s="921" t="s">
        <v>184</v>
      </c>
      <c r="W8" s="11">
        <v>4.0999999999999996</v>
      </c>
      <c r="X8" s="219">
        <v>3.3</v>
      </c>
    </row>
    <row r="9" spans="1:24" x14ac:dyDescent="0.2">
      <c r="A9" s="1065"/>
      <c r="B9" s="330">
        <f>南八幡!B9</f>
        <v>45753</v>
      </c>
      <c r="C9" s="434" t="str">
        <f t="shared" si="0"/>
        <v>(日)</v>
      </c>
      <c r="D9" s="502" t="s">
        <v>409</v>
      </c>
      <c r="E9" s="504"/>
      <c r="F9" s="11">
        <v>13.1</v>
      </c>
      <c r="G9" s="219">
        <v>14.7</v>
      </c>
      <c r="H9" s="12">
        <v>5.7</v>
      </c>
      <c r="I9" s="221">
        <v>4.4000000000000004</v>
      </c>
      <c r="J9" s="11">
        <v>7.5</v>
      </c>
      <c r="K9" s="369">
        <v>7.5</v>
      </c>
      <c r="L9" s="778">
        <v>29.6</v>
      </c>
      <c r="M9" s="635"/>
      <c r="N9" s="518"/>
      <c r="O9" s="883"/>
      <c r="P9" s="222"/>
      <c r="Q9" s="505"/>
      <c r="R9" s="506"/>
      <c r="S9" s="781"/>
      <c r="T9" s="111"/>
      <c r="U9" s="3" t="s">
        <v>12</v>
      </c>
      <c r="V9" s="921"/>
      <c r="W9" s="11">
        <v>7.7</v>
      </c>
      <c r="X9" s="219">
        <v>7.6</v>
      </c>
    </row>
    <row r="10" spans="1:24" x14ac:dyDescent="0.2">
      <c r="A10" s="1065"/>
      <c r="B10" s="330">
        <f>南八幡!B10</f>
        <v>45754</v>
      </c>
      <c r="C10" s="434" t="str">
        <f t="shared" si="0"/>
        <v>(月)</v>
      </c>
      <c r="D10" s="502" t="s">
        <v>410</v>
      </c>
      <c r="E10" s="504"/>
      <c r="F10" s="11">
        <v>13.3</v>
      </c>
      <c r="G10" s="219">
        <v>13.7</v>
      </c>
      <c r="H10" s="12">
        <v>4.5999999999999996</v>
      </c>
      <c r="I10" s="221">
        <v>3.6</v>
      </c>
      <c r="J10" s="11">
        <v>7.5</v>
      </c>
      <c r="K10" s="369">
        <v>7.6</v>
      </c>
      <c r="L10" s="778">
        <v>30.8</v>
      </c>
      <c r="M10" s="635">
        <v>62.6</v>
      </c>
      <c r="N10" s="518">
        <v>89.6</v>
      </c>
      <c r="O10" s="883">
        <v>30.1</v>
      </c>
      <c r="P10" s="222">
        <v>184</v>
      </c>
      <c r="Q10" s="505">
        <v>0.27</v>
      </c>
      <c r="R10" s="506"/>
      <c r="S10" s="781"/>
      <c r="T10" s="111"/>
      <c r="U10" s="3" t="s">
        <v>185</v>
      </c>
      <c r="V10" s="921" t="s">
        <v>13</v>
      </c>
      <c r="W10" s="11"/>
      <c r="X10" s="219">
        <v>33.5</v>
      </c>
    </row>
    <row r="11" spans="1:24" x14ac:dyDescent="0.2">
      <c r="A11" s="1065"/>
      <c r="B11" s="330">
        <f>南八幡!B11</f>
        <v>45755</v>
      </c>
      <c r="C11" s="434" t="str">
        <f t="shared" si="0"/>
        <v>(火)</v>
      </c>
      <c r="D11" s="502" t="s">
        <v>409</v>
      </c>
      <c r="E11" s="504"/>
      <c r="F11" s="11">
        <v>13.3</v>
      </c>
      <c r="G11" s="219">
        <v>15.5</v>
      </c>
      <c r="H11" s="12">
        <v>4.5999999999999996</v>
      </c>
      <c r="I11" s="221">
        <v>3.2</v>
      </c>
      <c r="J11" s="11">
        <v>7.6</v>
      </c>
      <c r="K11" s="369">
        <v>7.6</v>
      </c>
      <c r="L11" s="778">
        <v>31.6</v>
      </c>
      <c r="M11" s="635">
        <v>63.4</v>
      </c>
      <c r="N11" s="518">
        <v>90</v>
      </c>
      <c r="O11" s="883">
        <v>27.4</v>
      </c>
      <c r="P11" s="222">
        <v>221</v>
      </c>
      <c r="Q11" s="505">
        <v>0.13</v>
      </c>
      <c r="R11" s="506"/>
      <c r="S11" s="781"/>
      <c r="T11" s="111"/>
      <c r="U11" s="3" t="s">
        <v>186</v>
      </c>
      <c r="V11" s="921" t="s">
        <v>311</v>
      </c>
      <c r="W11" s="112"/>
      <c r="X11" s="220">
        <v>66.8</v>
      </c>
    </row>
    <row r="12" spans="1:24" x14ac:dyDescent="0.2">
      <c r="A12" s="1065"/>
      <c r="B12" s="330">
        <f>南八幡!B12</f>
        <v>45756</v>
      </c>
      <c r="C12" s="434" t="str">
        <f t="shared" si="0"/>
        <v>(水)</v>
      </c>
      <c r="D12" s="502" t="s">
        <v>409</v>
      </c>
      <c r="E12" s="504"/>
      <c r="F12" s="11">
        <v>13.5</v>
      </c>
      <c r="G12" s="219">
        <v>15.9</v>
      </c>
      <c r="H12" s="12">
        <v>3.9</v>
      </c>
      <c r="I12" s="221">
        <v>2.9</v>
      </c>
      <c r="J12" s="11">
        <v>7.6</v>
      </c>
      <c r="K12" s="369">
        <v>7.6</v>
      </c>
      <c r="L12" s="778">
        <v>31.9</v>
      </c>
      <c r="M12" s="635">
        <v>64.3</v>
      </c>
      <c r="N12" s="518">
        <v>90.8</v>
      </c>
      <c r="O12" s="883">
        <v>29.8</v>
      </c>
      <c r="P12" s="222">
        <v>215</v>
      </c>
      <c r="Q12" s="505">
        <v>0.14000000000000001</v>
      </c>
      <c r="R12" s="506"/>
      <c r="S12" s="781"/>
      <c r="T12" s="111"/>
      <c r="U12" s="3" t="s">
        <v>187</v>
      </c>
      <c r="V12" s="921" t="s">
        <v>311</v>
      </c>
      <c r="W12" s="112"/>
      <c r="X12" s="220">
        <v>95.4</v>
      </c>
    </row>
    <row r="13" spans="1:24" x14ac:dyDescent="0.2">
      <c r="A13" s="1065"/>
      <c r="B13" s="330">
        <f>南八幡!B13</f>
        <v>45757</v>
      </c>
      <c r="C13" s="434" t="str">
        <f t="shared" si="0"/>
        <v>(木)</v>
      </c>
      <c r="D13" s="502" t="s">
        <v>410</v>
      </c>
      <c r="E13" s="504"/>
      <c r="F13" s="11">
        <v>13.6</v>
      </c>
      <c r="G13" s="219">
        <v>15.7</v>
      </c>
      <c r="H13" s="12">
        <v>3.7</v>
      </c>
      <c r="I13" s="221">
        <v>2.7</v>
      </c>
      <c r="J13" s="11">
        <v>7.6</v>
      </c>
      <c r="K13" s="369">
        <v>7.6</v>
      </c>
      <c r="L13" s="778">
        <v>32</v>
      </c>
      <c r="M13" s="635">
        <v>65.3</v>
      </c>
      <c r="N13" s="518">
        <v>91.2</v>
      </c>
      <c r="O13" s="883">
        <v>28.9</v>
      </c>
      <c r="P13" s="222">
        <v>228</v>
      </c>
      <c r="Q13" s="505">
        <v>0.2</v>
      </c>
      <c r="R13" s="506"/>
      <c r="S13" s="781"/>
      <c r="T13" s="111"/>
      <c r="U13" s="3" t="s">
        <v>188</v>
      </c>
      <c r="V13" s="921" t="s">
        <v>311</v>
      </c>
      <c r="W13" s="112"/>
      <c r="X13" s="220">
        <v>55.4</v>
      </c>
    </row>
    <row r="14" spans="1:24" x14ac:dyDescent="0.2">
      <c r="A14" s="1065"/>
      <c r="B14" s="330">
        <f>南八幡!B14</f>
        <v>45758</v>
      </c>
      <c r="C14" s="434" t="str">
        <f t="shared" si="0"/>
        <v>(金)</v>
      </c>
      <c r="D14" s="502" t="s">
        <v>410</v>
      </c>
      <c r="E14" s="504"/>
      <c r="F14" s="11">
        <v>13.7</v>
      </c>
      <c r="G14" s="219">
        <v>14.6</v>
      </c>
      <c r="H14" s="12">
        <v>2.8</v>
      </c>
      <c r="I14" s="221">
        <v>2.2000000000000002</v>
      </c>
      <c r="J14" s="11">
        <v>7.6</v>
      </c>
      <c r="K14" s="369">
        <v>7.7</v>
      </c>
      <c r="L14" s="778">
        <v>32</v>
      </c>
      <c r="M14" s="635">
        <v>65.7</v>
      </c>
      <c r="N14" s="518">
        <v>90</v>
      </c>
      <c r="O14" s="883">
        <v>28.2</v>
      </c>
      <c r="P14" s="222">
        <v>199</v>
      </c>
      <c r="Q14" s="505">
        <v>0.23</v>
      </c>
      <c r="R14" s="506"/>
      <c r="S14" s="781"/>
      <c r="T14" s="111"/>
      <c r="U14" s="3" t="s">
        <v>189</v>
      </c>
      <c r="V14" s="921" t="s">
        <v>311</v>
      </c>
      <c r="W14" s="112"/>
      <c r="X14" s="220">
        <v>40</v>
      </c>
    </row>
    <row r="15" spans="1:24" x14ac:dyDescent="0.2">
      <c r="A15" s="1065"/>
      <c r="B15" s="330">
        <f>南八幡!B15</f>
        <v>45759</v>
      </c>
      <c r="C15" s="434" t="str">
        <f t="shared" si="0"/>
        <v>(土)</v>
      </c>
      <c r="D15" s="502" t="s">
        <v>409</v>
      </c>
      <c r="E15" s="504"/>
      <c r="F15" s="11">
        <v>13.7</v>
      </c>
      <c r="G15" s="219">
        <v>13.8</v>
      </c>
      <c r="H15" s="12">
        <v>2.5</v>
      </c>
      <c r="I15" s="221">
        <v>2.1</v>
      </c>
      <c r="J15" s="11">
        <v>7.7</v>
      </c>
      <c r="K15" s="369">
        <v>7.7</v>
      </c>
      <c r="L15" s="778">
        <v>31.8</v>
      </c>
      <c r="M15" s="635"/>
      <c r="N15" s="518"/>
      <c r="O15" s="883"/>
      <c r="P15" s="222"/>
      <c r="Q15" s="505"/>
      <c r="R15" s="506"/>
      <c r="S15" s="781"/>
      <c r="T15" s="111"/>
      <c r="U15" s="3" t="s">
        <v>190</v>
      </c>
      <c r="V15" s="921" t="s">
        <v>311</v>
      </c>
      <c r="W15" s="12"/>
      <c r="X15" s="221">
        <v>29.4</v>
      </c>
    </row>
    <row r="16" spans="1:24" x14ac:dyDescent="0.2">
      <c r="A16" s="1065"/>
      <c r="B16" s="330">
        <f>南八幡!B16</f>
        <v>45760</v>
      </c>
      <c r="C16" s="434" t="str">
        <f t="shared" si="0"/>
        <v>(日)</v>
      </c>
      <c r="D16" s="502" t="s">
        <v>410</v>
      </c>
      <c r="E16" s="504"/>
      <c r="F16" s="11">
        <v>13.9</v>
      </c>
      <c r="G16" s="219">
        <v>13.7</v>
      </c>
      <c r="H16" s="12">
        <v>2.2999999999999998</v>
      </c>
      <c r="I16" s="221">
        <v>2.1</v>
      </c>
      <c r="J16" s="11">
        <v>7.7</v>
      </c>
      <c r="K16" s="369">
        <v>7.8</v>
      </c>
      <c r="L16" s="778">
        <v>31.3</v>
      </c>
      <c r="M16" s="635"/>
      <c r="N16" s="518"/>
      <c r="O16" s="883"/>
      <c r="P16" s="222"/>
      <c r="Q16" s="505"/>
      <c r="R16" s="506"/>
      <c r="S16" s="781"/>
      <c r="T16" s="111"/>
      <c r="U16" s="3" t="s">
        <v>191</v>
      </c>
      <c r="V16" s="921" t="s">
        <v>311</v>
      </c>
      <c r="W16" s="15"/>
      <c r="X16" s="222">
        <v>215</v>
      </c>
    </row>
    <row r="17" spans="1:24" x14ac:dyDescent="0.2">
      <c r="A17" s="1065"/>
      <c r="B17" s="330">
        <f>南八幡!B17</f>
        <v>45761</v>
      </c>
      <c r="C17" s="434" t="str">
        <f t="shared" si="0"/>
        <v>(月)</v>
      </c>
      <c r="D17" s="502" t="s">
        <v>409</v>
      </c>
      <c r="E17" s="504"/>
      <c r="F17" s="11">
        <v>14.2</v>
      </c>
      <c r="G17" s="219">
        <v>15.7</v>
      </c>
      <c r="H17" s="12">
        <v>2.6</v>
      </c>
      <c r="I17" s="221">
        <v>2</v>
      </c>
      <c r="J17" s="11">
        <v>7.7</v>
      </c>
      <c r="K17" s="369">
        <v>7.7</v>
      </c>
      <c r="L17" s="778">
        <v>30.7</v>
      </c>
      <c r="M17" s="635">
        <v>63.2</v>
      </c>
      <c r="N17" s="518">
        <v>89.2</v>
      </c>
      <c r="O17" s="883">
        <v>26.9</v>
      </c>
      <c r="P17" s="222">
        <v>190</v>
      </c>
      <c r="Q17" s="505">
        <v>0.12</v>
      </c>
      <c r="R17" s="506"/>
      <c r="S17" s="781"/>
      <c r="T17" s="111"/>
      <c r="U17" s="3" t="s">
        <v>192</v>
      </c>
      <c r="V17" s="921" t="s">
        <v>311</v>
      </c>
      <c r="W17" s="13"/>
      <c r="X17" s="223">
        <v>0.17</v>
      </c>
    </row>
    <row r="18" spans="1:24" x14ac:dyDescent="0.2">
      <c r="A18" s="1065"/>
      <c r="B18" s="330">
        <f>南八幡!B18</f>
        <v>45762</v>
      </c>
      <c r="C18" s="434" t="str">
        <f t="shared" si="0"/>
        <v>(火)</v>
      </c>
      <c r="D18" s="502" t="s">
        <v>409</v>
      </c>
      <c r="E18" s="504"/>
      <c r="F18" s="11">
        <v>14.5</v>
      </c>
      <c r="G18" s="219">
        <v>14.7</v>
      </c>
      <c r="H18" s="12">
        <v>2.2000000000000002</v>
      </c>
      <c r="I18" s="221">
        <v>2</v>
      </c>
      <c r="J18" s="11">
        <v>7.7</v>
      </c>
      <c r="K18" s="369">
        <v>7.8</v>
      </c>
      <c r="L18" s="778">
        <v>30.3</v>
      </c>
      <c r="M18" s="635">
        <v>62.6</v>
      </c>
      <c r="N18" s="518">
        <v>88</v>
      </c>
      <c r="O18" s="883">
        <v>27.2</v>
      </c>
      <c r="P18" s="222">
        <v>203</v>
      </c>
      <c r="Q18" s="505">
        <v>0.13</v>
      </c>
      <c r="R18" s="506"/>
      <c r="S18" s="781"/>
      <c r="T18" s="111"/>
      <c r="U18" s="3" t="s">
        <v>14</v>
      </c>
      <c r="V18" s="921" t="s">
        <v>311</v>
      </c>
      <c r="W18" s="11"/>
      <c r="X18" s="224">
        <v>2.6</v>
      </c>
    </row>
    <row r="19" spans="1:24" x14ac:dyDescent="0.2">
      <c r="A19" s="1065"/>
      <c r="B19" s="330">
        <f>南八幡!B19</f>
        <v>45763</v>
      </c>
      <c r="C19" s="434" t="str">
        <f t="shared" si="0"/>
        <v>(水)</v>
      </c>
      <c r="D19" s="502" t="s">
        <v>409</v>
      </c>
      <c r="E19" s="504"/>
      <c r="F19" s="11">
        <v>14.5</v>
      </c>
      <c r="G19" s="219">
        <v>15.2</v>
      </c>
      <c r="H19" s="12">
        <v>2</v>
      </c>
      <c r="I19" s="221">
        <v>1.9</v>
      </c>
      <c r="J19" s="11">
        <v>7.7</v>
      </c>
      <c r="K19" s="369">
        <v>7.8</v>
      </c>
      <c r="L19" s="778">
        <v>30.4</v>
      </c>
      <c r="M19" s="635">
        <v>62.1</v>
      </c>
      <c r="N19" s="518">
        <v>87.2</v>
      </c>
      <c r="O19" s="883">
        <v>27</v>
      </c>
      <c r="P19" s="222">
        <v>195</v>
      </c>
      <c r="Q19" s="505">
        <v>0.12</v>
      </c>
      <c r="R19" s="780"/>
      <c r="S19" s="641"/>
      <c r="T19" s="111"/>
      <c r="U19" s="3" t="s">
        <v>15</v>
      </c>
      <c r="V19" s="921" t="s">
        <v>311</v>
      </c>
      <c r="W19" s="11"/>
      <c r="X19" s="224">
        <v>1</v>
      </c>
    </row>
    <row r="20" spans="1:24" x14ac:dyDescent="0.2">
      <c r="A20" s="1065"/>
      <c r="B20" s="330">
        <f>南八幡!B20</f>
        <v>45764</v>
      </c>
      <c r="C20" s="434" t="str">
        <f t="shared" si="0"/>
        <v>(木)</v>
      </c>
      <c r="D20" s="502" t="s">
        <v>409</v>
      </c>
      <c r="E20" s="504"/>
      <c r="F20" s="11">
        <v>15.1</v>
      </c>
      <c r="G20" s="219">
        <v>16.3</v>
      </c>
      <c r="H20" s="12">
        <v>2.2999999999999998</v>
      </c>
      <c r="I20" s="221">
        <v>2</v>
      </c>
      <c r="J20" s="11">
        <v>7.7</v>
      </c>
      <c r="K20" s="369">
        <v>7.8</v>
      </c>
      <c r="L20" s="778">
        <v>30.4</v>
      </c>
      <c r="M20" s="635">
        <v>61.7</v>
      </c>
      <c r="N20" s="518">
        <v>87.2</v>
      </c>
      <c r="O20" s="883">
        <v>25.2</v>
      </c>
      <c r="P20" s="222">
        <v>181</v>
      </c>
      <c r="Q20" s="505">
        <v>0.16</v>
      </c>
      <c r="R20" s="780">
        <v>5</v>
      </c>
      <c r="S20" s="641">
        <v>2</v>
      </c>
      <c r="T20" s="111"/>
      <c r="U20" s="3" t="s">
        <v>193</v>
      </c>
      <c r="V20" s="921" t="s">
        <v>311</v>
      </c>
      <c r="W20" s="11"/>
      <c r="X20" s="224">
        <v>9.9</v>
      </c>
    </row>
    <row r="21" spans="1:24" x14ac:dyDescent="0.2">
      <c r="A21" s="1065"/>
      <c r="B21" s="330">
        <f>南八幡!B21</f>
        <v>45765</v>
      </c>
      <c r="C21" s="434" t="str">
        <f t="shared" si="0"/>
        <v>(金)</v>
      </c>
      <c r="D21" s="502" t="s">
        <v>409</v>
      </c>
      <c r="E21" s="504"/>
      <c r="F21" s="11">
        <v>15.3</v>
      </c>
      <c r="G21" s="219">
        <v>16.7</v>
      </c>
      <c r="H21" s="12">
        <v>2.5</v>
      </c>
      <c r="I21" s="221">
        <v>1.6</v>
      </c>
      <c r="J21" s="11">
        <v>7.7</v>
      </c>
      <c r="K21" s="369">
        <v>7.7</v>
      </c>
      <c r="L21" s="778">
        <v>30.1</v>
      </c>
      <c r="M21" s="635">
        <v>60.5</v>
      </c>
      <c r="N21" s="518">
        <v>85.4</v>
      </c>
      <c r="O21" s="883">
        <v>29.6</v>
      </c>
      <c r="P21" s="222">
        <v>215</v>
      </c>
      <c r="Q21" s="505">
        <v>7.0000000000000007E-2</v>
      </c>
      <c r="R21" s="780"/>
      <c r="S21" s="641"/>
      <c r="T21" s="111"/>
      <c r="U21" s="3" t="s">
        <v>194</v>
      </c>
      <c r="V21" s="921" t="s">
        <v>311</v>
      </c>
      <c r="W21" s="13"/>
      <c r="X21" s="225">
        <v>1.9E-2</v>
      </c>
    </row>
    <row r="22" spans="1:24" x14ac:dyDescent="0.2">
      <c r="A22" s="1065"/>
      <c r="B22" s="330">
        <f>南八幡!B22</f>
        <v>45766</v>
      </c>
      <c r="C22" s="434" t="str">
        <f t="shared" si="0"/>
        <v>(土)</v>
      </c>
      <c r="D22" s="502" t="s">
        <v>409</v>
      </c>
      <c r="E22" s="504"/>
      <c r="F22" s="11">
        <v>15.6</v>
      </c>
      <c r="G22" s="219">
        <v>17.5</v>
      </c>
      <c r="H22" s="12">
        <v>2.5</v>
      </c>
      <c r="I22" s="221">
        <v>1.7</v>
      </c>
      <c r="J22" s="11">
        <v>7.7</v>
      </c>
      <c r="K22" s="369">
        <v>7.8</v>
      </c>
      <c r="L22" s="778">
        <v>29.8</v>
      </c>
      <c r="M22" s="635"/>
      <c r="N22" s="518"/>
      <c r="O22" s="883"/>
      <c r="P22" s="222"/>
      <c r="Q22" s="505"/>
      <c r="R22" s="780"/>
      <c r="S22" s="641"/>
      <c r="T22" s="111"/>
      <c r="U22" s="3" t="s">
        <v>278</v>
      </c>
      <c r="V22" s="921" t="s">
        <v>311</v>
      </c>
      <c r="W22" s="13"/>
      <c r="X22" s="225">
        <v>2.66</v>
      </c>
    </row>
    <row r="23" spans="1:24" x14ac:dyDescent="0.2">
      <c r="A23" s="1065"/>
      <c r="B23" s="330">
        <f>南八幡!B23</f>
        <v>45767</v>
      </c>
      <c r="C23" s="434" t="str">
        <f t="shared" si="0"/>
        <v>(日)</v>
      </c>
      <c r="D23" s="502" t="s">
        <v>410</v>
      </c>
      <c r="E23" s="504"/>
      <c r="F23" s="11">
        <v>15.6</v>
      </c>
      <c r="G23" s="219">
        <v>16.8</v>
      </c>
      <c r="H23" s="12">
        <v>2.4</v>
      </c>
      <c r="I23" s="221">
        <v>1.8</v>
      </c>
      <c r="J23" s="11">
        <v>7.7</v>
      </c>
      <c r="K23" s="369">
        <v>7.7</v>
      </c>
      <c r="L23" s="778">
        <v>29.5</v>
      </c>
      <c r="M23" s="635"/>
      <c r="N23" s="518"/>
      <c r="O23" s="883"/>
      <c r="P23" s="222"/>
      <c r="Q23" s="505"/>
      <c r="R23" s="780"/>
      <c r="S23" s="641"/>
      <c r="T23" s="111"/>
      <c r="U23" s="3" t="s">
        <v>195</v>
      </c>
      <c r="V23" s="921" t="s">
        <v>311</v>
      </c>
      <c r="W23" s="13"/>
      <c r="X23" s="225">
        <v>3.06</v>
      </c>
    </row>
    <row r="24" spans="1:24" x14ac:dyDescent="0.2">
      <c r="A24" s="1065"/>
      <c r="B24" s="330">
        <f>南八幡!B24</f>
        <v>45768</v>
      </c>
      <c r="C24" s="434" t="str">
        <f t="shared" si="0"/>
        <v>(月)</v>
      </c>
      <c r="D24" s="502" t="s">
        <v>409</v>
      </c>
      <c r="E24" s="504"/>
      <c r="F24" s="11">
        <v>15.8</v>
      </c>
      <c r="G24" s="219">
        <v>16.7</v>
      </c>
      <c r="H24" s="12">
        <v>2.4</v>
      </c>
      <c r="I24" s="221">
        <v>1.9</v>
      </c>
      <c r="J24" s="11">
        <v>7.6</v>
      </c>
      <c r="K24" s="369">
        <v>7.6</v>
      </c>
      <c r="L24" s="778">
        <v>30</v>
      </c>
      <c r="M24" s="635">
        <v>59</v>
      </c>
      <c r="N24" s="518">
        <v>84.8</v>
      </c>
      <c r="O24" s="883">
        <v>28.2</v>
      </c>
      <c r="P24" s="287">
        <v>210</v>
      </c>
      <c r="Q24" s="505">
        <v>0.14000000000000001</v>
      </c>
      <c r="R24" s="780"/>
      <c r="S24" s="641"/>
      <c r="T24" s="111"/>
      <c r="U24" s="3" t="s">
        <v>196</v>
      </c>
      <c r="V24" s="921" t="s">
        <v>311</v>
      </c>
      <c r="W24" s="13"/>
      <c r="X24" s="225">
        <v>0.20799999999999999</v>
      </c>
    </row>
    <row r="25" spans="1:24" x14ac:dyDescent="0.2">
      <c r="A25" s="1065"/>
      <c r="B25" s="330">
        <f>南八幡!B25</f>
        <v>45769</v>
      </c>
      <c r="C25" s="434" t="str">
        <f t="shared" si="0"/>
        <v>(火)</v>
      </c>
      <c r="D25" s="502" t="s">
        <v>409</v>
      </c>
      <c r="E25" s="504"/>
      <c r="F25" s="11">
        <v>16</v>
      </c>
      <c r="G25" s="219">
        <v>17</v>
      </c>
      <c r="H25" s="12">
        <v>2.5</v>
      </c>
      <c r="I25" s="221">
        <v>2</v>
      </c>
      <c r="J25" s="11">
        <v>7.6</v>
      </c>
      <c r="K25" s="369">
        <v>7.7</v>
      </c>
      <c r="L25" s="778">
        <v>29.6</v>
      </c>
      <c r="M25" s="635">
        <v>58.3</v>
      </c>
      <c r="N25" s="518">
        <v>82.4</v>
      </c>
      <c r="O25" s="883">
        <v>27.5</v>
      </c>
      <c r="P25" s="287">
        <v>181</v>
      </c>
      <c r="Q25" s="505">
        <v>0.11</v>
      </c>
      <c r="R25" s="780"/>
      <c r="S25" s="641"/>
      <c r="T25" s="111"/>
      <c r="U25" s="3" t="s">
        <v>197</v>
      </c>
      <c r="V25" s="921" t="s">
        <v>311</v>
      </c>
      <c r="W25" s="11"/>
      <c r="X25" s="224">
        <v>24.9</v>
      </c>
    </row>
    <row r="26" spans="1:24" x14ac:dyDescent="0.2">
      <c r="A26" s="1065"/>
      <c r="B26" s="330">
        <f>南八幡!B26</f>
        <v>45770</v>
      </c>
      <c r="C26" s="434" t="str">
        <f t="shared" si="0"/>
        <v>(水)</v>
      </c>
      <c r="D26" s="502" t="s">
        <v>407</v>
      </c>
      <c r="E26" s="504"/>
      <c r="F26" s="11">
        <v>16</v>
      </c>
      <c r="G26" s="219">
        <v>16.3</v>
      </c>
      <c r="H26" s="12">
        <v>2.5</v>
      </c>
      <c r="I26" s="221">
        <v>2.1</v>
      </c>
      <c r="J26" s="11">
        <v>7.5</v>
      </c>
      <c r="K26" s="369">
        <v>7.5</v>
      </c>
      <c r="L26" s="778">
        <v>29.4</v>
      </c>
      <c r="M26" s="635">
        <v>57.5</v>
      </c>
      <c r="N26" s="518">
        <v>82.2</v>
      </c>
      <c r="O26" s="883">
        <v>26.8</v>
      </c>
      <c r="P26" s="287">
        <v>191</v>
      </c>
      <c r="Q26" s="505">
        <v>0.17</v>
      </c>
      <c r="R26" s="780"/>
      <c r="S26" s="641"/>
      <c r="T26" s="111"/>
      <c r="U26" s="3" t="s">
        <v>17</v>
      </c>
      <c r="V26" s="921" t="s">
        <v>311</v>
      </c>
      <c r="W26" s="11"/>
      <c r="X26" s="224">
        <v>27.3</v>
      </c>
    </row>
    <row r="27" spans="1:24" x14ac:dyDescent="0.2">
      <c r="A27" s="1065"/>
      <c r="B27" s="330">
        <f>南八幡!B27</f>
        <v>45771</v>
      </c>
      <c r="C27" s="434" t="str">
        <f t="shared" si="0"/>
        <v>(木)</v>
      </c>
      <c r="D27" s="502" t="s">
        <v>410</v>
      </c>
      <c r="E27" s="504"/>
      <c r="F27" s="11">
        <v>16.2</v>
      </c>
      <c r="G27" s="219">
        <v>17</v>
      </c>
      <c r="H27" s="12">
        <v>2.5</v>
      </c>
      <c r="I27" s="221">
        <v>2.2000000000000002</v>
      </c>
      <c r="J27" s="11">
        <v>7.5</v>
      </c>
      <c r="K27" s="369">
        <v>7.5</v>
      </c>
      <c r="L27" s="778">
        <v>29.1</v>
      </c>
      <c r="M27" s="635">
        <v>56.8</v>
      </c>
      <c r="N27" s="518">
        <v>81</v>
      </c>
      <c r="O27" s="883">
        <v>24.8</v>
      </c>
      <c r="P27" s="287">
        <v>189</v>
      </c>
      <c r="Q27" s="505">
        <v>0.18</v>
      </c>
      <c r="R27" s="780"/>
      <c r="S27" s="641"/>
      <c r="T27" s="111"/>
      <c r="U27" s="3" t="s">
        <v>198</v>
      </c>
      <c r="V27" s="921" t="s">
        <v>184</v>
      </c>
      <c r="W27" s="11"/>
      <c r="X27" s="286">
        <v>6</v>
      </c>
    </row>
    <row r="28" spans="1:24" x14ac:dyDescent="0.2">
      <c r="A28" s="1065"/>
      <c r="B28" s="330">
        <f>南八幡!B28</f>
        <v>45772</v>
      </c>
      <c r="C28" s="434" t="str">
        <f t="shared" si="0"/>
        <v>(金)</v>
      </c>
      <c r="D28" s="502" t="s">
        <v>410</v>
      </c>
      <c r="E28" s="504"/>
      <c r="F28" s="11">
        <v>16.5</v>
      </c>
      <c r="G28" s="219">
        <v>17.3</v>
      </c>
      <c r="H28" s="12">
        <v>2.4</v>
      </c>
      <c r="I28" s="221">
        <v>2.4</v>
      </c>
      <c r="J28" s="11">
        <v>7.5</v>
      </c>
      <c r="K28" s="369">
        <v>7.5</v>
      </c>
      <c r="L28" s="778">
        <v>28.8</v>
      </c>
      <c r="M28" s="635">
        <v>54.9</v>
      </c>
      <c r="N28" s="518">
        <v>80</v>
      </c>
      <c r="O28" s="883">
        <v>28.2</v>
      </c>
      <c r="P28" s="287">
        <v>183</v>
      </c>
      <c r="Q28" s="505">
        <v>0.17</v>
      </c>
      <c r="R28" s="780"/>
      <c r="S28" s="641"/>
      <c r="T28" s="111"/>
      <c r="U28" s="3" t="s">
        <v>199</v>
      </c>
      <c r="V28" s="921" t="s">
        <v>311</v>
      </c>
      <c r="W28" s="112"/>
      <c r="X28" s="286">
        <v>4</v>
      </c>
    </row>
    <row r="29" spans="1:24" x14ac:dyDescent="0.2">
      <c r="A29" s="1065"/>
      <c r="B29" s="330">
        <f>南八幡!B29</f>
        <v>45773</v>
      </c>
      <c r="C29" s="434" t="str">
        <f t="shared" si="0"/>
        <v>(土)</v>
      </c>
      <c r="D29" s="502" t="s">
        <v>409</v>
      </c>
      <c r="E29" s="504"/>
      <c r="F29" s="11">
        <v>16.7</v>
      </c>
      <c r="G29" s="219">
        <v>17.399999999999999</v>
      </c>
      <c r="H29" s="12">
        <v>2.5</v>
      </c>
      <c r="I29" s="221">
        <v>2</v>
      </c>
      <c r="J29" s="11">
        <v>7.5</v>
      </c>
      <c r="K29" s="369">
        <v>7.5</v>
      </c>
      <c r="L29" s="778">
        <v>28.7</v>
      </c>
      <c r="M29" s="635"/>
      <c r="N29" s="518"/>
      <c r="O29" s="883"/>
      <c r="P29" s="287"/>
      <c r="Q29" s="505"/>
      <c r="R29" s="780"/>
      <c r="S29" s="641"/>
      <c r="T29" s="111"/>
      <c r="U29" s="3"/>
      <c r="V29" s="287"/>
      <c r="W29" s="288"/>
      <c r="X29" s="287"/>
    </row>
    <row r="30" spans="1:24" x14ac:dyDescent="0.2">
      <c r="A30" s="1065"/>
      <c r="B30" s="330">
        <f>南八幡!B30</f>
        <v>45774</v>
      </c>
      <c r="C30" s="434" t="str">
        <f t="shared" si="0"/>
        <v>(日)</v>
      </c>
      <c r="D30" s="502" t="s">
        <v>409</v>
      </c>
      <c r="E30" s="504"/>
      <c r="F30" s="11">
        <v>17</v>
      </c>
      <c r="G30" s="219">
        <v>18.899999999999999</v>
      </c>
      <c r="H30" s="12">
        <v>2.9</v>
      </c>
      <c r="I30" s="221">
        <v>2.2000000000000002</v>
      </c>
      <c r="J30" s="11">
        <v>7.5</v>
      </c>
      <c r="K30" s="369">
        <v>7.5</v>
      </c>
      <c r="L30" s="778">
        <v>28.6</v>
      </c>
      <c r="M30" s="635"/>
      <c r="N30" s="518"/>
      <c r="O30" s="883"/>
      <c r="P30" s="287"/>
      <c r="Q30" s="505"/>
      <c r="R30" s="780"/>
      <c r="S30" s="641"/>
      <c r="T30" s="111"/>
      <c r="U30" s="3"/>
      <c r="V30" s="287"/>
      <c r="W30" s="288"/>
      <c r="X30" s="287"/>
    </row>
    <row r="31" spans="1:24" x14ac:dyDescent="0.2">
      <c r="A31" s="1065"/>
      <c r="B31" s="330">
        <f>南八幡!B31</f>
        <v>45775</v>
      </c>
      <c r="C31" s="434" t="str">
        <f t="shared" si="0"/>
        <v>(月)</v>
      </c>
      <c r="D31" s="502" t="s">
        <v>410</v>
      </c>
      <c r="E31" s="504"/>
      <c r="F31" s="11">
        <v>17.100000000000001</v>
      </c>
      <c r="G31" s="219">
        <v>19.7</v>
      </c>
      <c r="H31" s="12">
        <v>2.5</v>
      </c>
      <c r="I31" s="221">
        <v>2.1</v>
      </c>
      <c r="J31" s="11">
        <v>7.5</v>
      </c>
      <c r="K31" s="369">
        <v>7.5</v>
      </c>
      <c r="L31" s="778">
        <v>28.6</v>
      </c>
      <c r="M31" s="635">
        <v>54.5</v>
      </c>
      <c r="N31" s="518">
        <v>79.400000000000006</v>
      </c>
      <c r="O31" s="883">
        <v>27.9</v>
      </c>
      <c r="P31" s="287">
        <v>176</v>
      </c>
      <c r="Q31" s="505">
        <v>0.12</v>
      </c>
      <c r="R31" s="780"/>
      <c r="S31" s="641"/>
      <c r="T31" s="111"/>
      <c r="U31" s="373"/>
      <c r="V31" s="374"/>
      <c r="W31" s="375"/>
      <c r="X31" s="374"/>
    </row>
    <row r="32" spans="1:24" x14ac:dyDescent="0.2">
      <c r="A32" s="1065"/>
      <c r="B32" s="330">
        <f>南八幡!B32</f>
        <v>45776</v>
      </c>
      <c r="C32" s="434" t="str">
        <f t="shared" si="0"/>
        <v>(火)</v>
      </c>
      <c r="D32" s="502" t="s">
        <v>409</v>
      </c>
      <c r="E32" s="504"/>
      <c r="F32" s="11">
        <v>17.2</v>
      </c>
      <c r="G32" s="219">
        <v>18.899999999999999</v>
      </c>
      <c r="H32" s="12">
        <v>3</v>
      </c>
      <c r="I32" s="221">
        <v>2.2999999999999998</v>
      </c>
      <c r="J32" s="11">
        <v>7.5</v>
      </c>
      <c r="K32" s="369">
        <v>7.5</v>
      </c>
      <c r="L32" s="778">
        <v>28.5</v>
      </c>
      <c r="M32" s="635"/>
      <c r="N32" s="518"/>
      <c r="O32" s="883"/>
      <c r="P32" s="222"/>
      <c r="Q32" s="505"/>
      <c r="R32" s="780"/>
      <c r="S32" s="641"/>
      <c r="T32" s="111"/>
      <c r="U32" s="102" t="s">
        <v>23</v>
      </c>
      <c r="V32" s="394" t="s">
        <v>24</v>
      </c>
      <c r="W32" s="394" t="s">
        <v>24</v>
      </c>
      <c r="X32" s="103" t="s">
        <v>24</v>
      </c>
    </row>
    <row r="33" spans="1:24" x14ac:dyDescent="0.2">
      <c r="A33" s="1065"/>
      <c r="B33" s="330">
        <f>南八幡!B33</f>
        <v>45777</v>
      </c>
      <c r="C33" s="435" t="str">
        <f t="shared" si="0"/>
        <v>(水)</v>
      </c>
      <c r="D33" s="502" t="s">
        <v>409</v>
      </c>
      <c r="E33" s="504"/>
      <c r="F33" s="11">
        <v>17.600000000000001</v>
      </c>
      <c r="G33" s="219">
        <v>20.2</v>
      </c>
      <c r="H33" s="12">
        <v>5.5</v>
      </c>
      <c r="I33" s="221">
        <v>3.6</v>
      </c>
      <c r="J33" s="11">
        <v>7.5</v>
      </c>
      <c r="K33" s="369">
        <v>7.5</v>
      </c>
      <c r="L33" s="778">
        <v>28.6</v>
      </c>
      <c r="M33" s="635">
        <v>53.5</v>
      </c>
      <c r="N33" s="518">
        <v>79.2</v>
      </c>
      <c r="O33" s="883">
        <v>25.7</v>
      </c>
      <c r="P33" s="222">
        <v>198</v>
      </c>
      <c r="Q33" s="505">
        <v>0.25</v>
      </c>
      <c r="R33" s="780"/>
      <c r="S33" s="641"/>
      <c r="T33" s="111"/>
      <c r="U33" s="1121" t="s">
        <v>412</v>
      </c>
      <c r="V33" s="1122"/>
      <c r="W33" s="1122"/>
      <c r="X33" s="1123"/>
    </row>
    <row r="34" spans="1:24" s="1" customFormat="1" ht="13.5" customHeight="1" x14ac:dyDescent="0.2">
      <c r="A34" s="1065"/>
      <c r="B34" s="336" t="s">
        <v>238</v>
      </c>
      <c r="C34" s="392"/>
      <c r="D34" s="508"/>
      <c r="E34" s="509">
        <f t="shared" ref="E34:S34" si="1">IF(COUNT(E4:E33)=0,"",MAX(E4:E33))</f>
        <v>9.6999999999999993</v>
      </c>
      <c r="F34" s="10">
        <f t="shared" si="1"/>
        <v>17.600000000000001</v>
      </c>
      <c r="G34" s="218">
        <f t="shared" si="1"/>
        <v>20.2</v>
      </c>
      <c r="H34" s="495">
        <f t="shared" si="1"/>
        <v>7</v>
      </c>
      <c r="I34" s="496">
        <f t="shared" si="1"/>
        <v>4.4000000000000004</v>
      </c>
      <c r="J34" s="10">
        <f t="shared" si="1"/>
        <v>7.7</v>
      </c>
      <c r="K34" s="644">
        <f t="shared" si="1"/>
        <v>7.8</v>
      </c>
      <c r="L34" s="774">
        <f t="shared" si="1"/>
        <v>34.9</v>
      </c>
      <c r="M34" s="510">
        <f t="shared" si="1"/>
        <v>70.5</v>
      </c>
      <c r="N34" s="511">
        <f t="shared" si="1"/>
        <v>98</v>
      </c>
      <c r="O34" s="892">
        <f t="shared" si="1"/>
        <v>32.1</v>
      </c>
      <c r="P34" s="513">
        <f t="shared" si="1"/>
        <v>228</v>
      </c>
      <c r="Q34" s="514">
        <f t="shared" si="1"/>
        <v>0.27</v>
      </c>
      <c r="R34" s="788">
        <f t="shared" si="1"/>
        <v>5</v>
      </c>
      <c r="S34" s="651">
        <f t="shared" si="1"/>
        <v>2</v>
      </c>
      <c r="T34" s="80"/>
      <c r="U34" s="1124"/>
      <c r="V34" s="1122"/>
      <c r="W34" s="1122"/>
      <c r="X34" s="1123"/>
    </row>
    <row r="35" spans="1:24" s="1" customFormat="1" ht="13.5" customHeight="1" x14ac:dyDescent="0.2">
      <c r="A35" s="1065"/>
      <c r="B35" s="337" t="s">
        <v>239</v>
      </c>
      <c r="C35" s="393"/>
      <c r="D35" s="229"/>
      <c r="E35" s="516">
        <f t="shared" ref="E35:Q35" si="2">IF(COUNT(E4:E33)=0,"",MIN(E4:E33))</f>
        <v>9.6999999999999993</v>
      </c>
      <c r="F35" s="11">
        <f t="shared" si="2"/>
        <v>12.9</v>
      </c>
      <c r="G35" s="219">
        <f t="shared" si="2"/>
        <v>11.9</v>
      </c>
      <c r="H35" s="12">
        <f t="shared" si="2"/>
        <v>2</v>
      </c>
      <c r="I35" s="240">
        <f t="shared" si="2"/>
        <v>1.6</v>
      </c>
      <c r="J35" s="11">
        <f t="shared" si="2"/>
        <v>7.5</v>
      </c>
      <c r="K35" s="636">
        <f t="shared" si="2"/>
        <v>7.5</v>
      </c>
      <c r="L35" s="778">
        <f t="shared" si="2"/>
        <v>28.5</v>
      </c>
      <c r="M35" s="517">
        <f t="shared" si="2"/>
        <v>53.5</v>
      </c>
      <c r="N35" s="518">
        <f t="shared" si="2"/>
        <v>79.2</v>
      </c>
      <c r="O35" s="893">
        <f t="shared" si="2"/>
        <v>24.8</v>
      </c>
      <c r="P35" s="520">
        <f t="shared" si="2"/>
        <v>176</v>
      </c>
      <c r="Q35" s="521">
        <f t="shared" si="2"/>
        <v>7.0000000000000007E-2</v>
      </c>
      <c r="R35" s="809"/>
      <c r="S35" s="835"/>
      <c r="T35" s="80"/>
      <c r="U35" s="1124"/>
      <c r="V35" s="1122"/>
      <c r="W35" s="1122"/>
      <c r="X35" s="1123"/>
    </row>
    <row r="36" spans="1:24" s="1" customFormat="1" ht="13.5" customHeight="1" x14ac:dyDescent="0.2">
      <c r="A36" s="1065"/>
      <c r="B36" s="338" t="s">
        <v>240</v>
      </c>
      <c r="C36" s="338"/>
      <c r="D36" s="229"/>
      <c r="E36" s="523">
        <f t="shared" ref="E36:Q36" si="3">IF(COUNT(E4:E33)=0,"",AVERAGE(E4:E33))</f>
        <v>9.6999999999999993</v>
      </c>
      <c r="F36" s="11">
        <f t="shared" si="3"/>
        <v>14.813333333333334</v>
      </c>
      <c r="G36" s="516">
        <f t="shared" si="3"/>
        <v>15.866666666666664</v>
      </c>
      <c r="H36" s="12">
        <f t="shared" si="3"/>
        <v>3.2400000000000007</v>
      </c>
      <c r="I36" s="240">
        <f t="shared" si="3"/>
        <v>2.4866666666666664</v>
      </c>
      <c r="J36" s="11">
        <f t="shared" si="3"/>
        <v>7.5999999999999979</v>
      </c>
      <c r="K36" s="636">
        <f t="shared" si="3"/>
        <v>7.629999999999999</v>
      </c>
      <c r="L36" s="778">
        <f t="shared" si="3"/>
        <v>30.576666666666668</v>
      </c>
      <c r="M36" s="517">
        <f t="shared" si="3"/>
        <v>61.761904761904773</v>
      </c>
      <c r="N36" s="518">
        <f t="shared" si="3"/>
        <v>87.600000000000023</v>
      </c>
      <c r="O36" s="893">
        <f t="shared" si="3"/>
        <v>28.090476190476195</v>
      </c>
      <c r="P36" s="524">
        <f t="shared" si="3"/>
        <v>199.9047619047619</v>
      </c>
      <c r="Q36" s="521">
        <f t="shared" si="3"/>
        <v>0.16238095238095238</v>
      </c>
      <c r="R36" s="809"/>
      <c r="S36" s="835"/>
      <c r="T36" s="80"/>
      <c r="U36" s="1124"/>
      <c r="V36" s="1122"/>
      <c r="W36" s="1122"/>
      <c r="X36" s="1123"/>
    </row>
    <row r="37" spans="1:24" s="1" customFormat="1" ht="13.5" customHeight="1" x14ac:dyDescent="0.2">
      <c r="A37" s="1065"/>
      <c r="B37" s="339" t="s">
        <v>241</v>
      </c>
      <c r="C37" s="395"/>
      <c r="D37" s="525"/>
      <c r="E37" s="232"/>
      <c r="F37" s="233"/>
      <c r="G37" s="527"/>
      <c r="H37" s="233"/>
      <c r="I37" s="527"/>
      <c r="J37" s="528"/>
      <c r="K37" s="529"/>
      <c r="L37" s="811"/>
      <c r="M37" s="532"/>
      <c r="N37" s="533"/>
      <c r="O37" s="894"/>
      <c r="P37" s="234"/>
      <c r="Q37" s="235"/>
      <c r="R37" s="535">
        <f>SUM(R4:R33)</f>
        <v>5</v>
      </c>
      <c r="S37" s="806">
        <f>SUM(S4:S33)</f>
        <v>2</v>
      </c>
      <c r="T37" s="80"/>
      <c r="U37" s="1125"/>
      <c r="V37" s="1126"/>
      <c r="W37" s="1126"/>
      <c r="X37" s="1127"/>
    </row>
    <row r="38" spans="1:24" ht="13.5" customHeight="1" x14ac:dyDescent="0.2">
      <c r="A38" s="1065" t="s">
        <v>180</v>
      </c>
      <c r="B38" s="329">
        <f>南八幡!B38</f>
        <v>45778</v>
      </c>
      <c r="C38" s="433" t="str">
        <f>IF(B38="","",IF(WEEKDAY(B38)=1,"(日)",IF(WEEKDAY(B38)=2,"(月)",IF(WEEKDAY(B38)=3,"(火)",IF(WEEKDAY(B38)=4,"(水)",IF(WEEKDAY(B38)=5,"(木)",IF(WEEKDAY(B38)=6,"(金)","(土)")))))))</f>
        <v>(木)</v>
      </c>
      <c r="D38" s="492" t="s">
        <v>405</v>
      </c>
      <c r="E38" s="494">
        <v>24.3</v>
      </c>
      <c r="F38" s="10">
        <v>17.7</v>
      </c>
      <c r="G38" s="218">
        <v>18.899999999999999</v>
      </c>
      <c r="H38" s="495">
        <v>2.5</v>
      </c>
      <c r="I38" s="496">
        <v>2.2000000000000002</v>
      </c>
      <c r="J38" s="10">
        <v>7.4</v>
      </c>
      <c r="K38" s="644">
        <v>7.5</v>
      </c>
      <c r="L38" s="774">
        <v>28.5</v>
      </c>
      <c r="M38" s="627">
        <v>52.6</v>
      </c>
      <c r="N38" s="511">
        <v>78</v>
      </c>
      <c r="O38" s="891">
        <v>27.3</v>
      </c>
      <c r="P38" s="498">
        <v>162</v>
      </c>
      <c r="Q38" s="499">
        <v>0.14000000000000001</v>
      </c>
      <c r="R38" s="500"/>
      <c r="S38" s="777"/>
      <c r="T38" s="108"/>
      <c r="U38" s="397" t="s">
        <v>284</v>
      </c>
      <c r="V38" s="398"/>
      <c r="W38" s="399">
        <v>45778</v>
      </c>
      <c r="X38" s="400"/>
    </row>
    <row r="39" spans="1:24" x14ac:dyDescent="0.2">
      <c r="A39" s="1065"/>
      <c r="B39" s="391">
        <f>南八幡!B39</f>
        <v>45779</v>
      </c>
      <c r="C39" s="434" t="str">
        <f t="shared" ref="C39:C68" si="4">IF(B39="","",IF(WEEKDAY(B39)=1,"(日)",IF(WEEKDAY(B39)=2,"(月)",IF(WEEKDAY(B39)=3,"(火)",IF(WEEKDAY(B39)=4,"(水)",IF(WEEKDAY(B39)=5,"(木)",IF(WEEKDAY(B39)=6,"(金)","(土)")))))))</f>
        <v>(金)</v>
      </c>
      <c r="D39" s="502" t="s">
        <v>407</v>
      </c>
      <c r="E39" s="504"/>
      <c r="F39" s="11">
        <v>17.399999999999999</v>
      </c>
      <c r="G39" s="219">
        <v>17.5</v>
      </c>
      <c r="H39" s="12">
        <v>2.5</v>
      </c>
      <c r="I39" s="221">
        <v>1.9</v>
      </c>
      <c r="J39" s="11">
        <v>7.5</v>
      </c>
      <c r="K39" s="369">
        <v>7.5</v>
      </c>
      <c r="L39" s="778">
        <v>28.5</v>
      </c>
      <c r="M39" s="635">
        <v>53.1</v>
      </c>
      <c r="N39" s="518">
        <v>76.8</v>
      </c>
      <c r="O39" s="883">
        <v>27.3</v>
      </c>
      <c r="P39" s="222">
        <v>198</v>
      </c>
      <c r="Q39" s="505">
        <v>0.12</v>
      </c>
      <c r="R39" s="506">
        <v>17</v>
      </c>
      <c r="S39" s="781"/>
      <c r="T39" s="80"/>
      <c r="U39" s="345" t="s">
        <v>2</v>
      </c>
      <c r="V39" s="346" t="s">
        <v>303</v>
      </c>
      <c r="W39" s="357">
        <v>24.3</v>
      </c>
      <c r="X39" s="350"/>
    </row>
    <row r="40" spans="1:24" x14ac:dyDescent="0.2">
      <c r="A40" s="1065"/>
      <c r="B40" s="391">
        <f>南八幡!B40</f>
        <v>45780</v>
      </c>
      <c r="C40" s="434" t="str">
        <f t="shared" si="4"/>
        <v>(土)</v>
      </c>
      <c r="D40" s="502" t="s">
        <v>409</v>
      </c>
      <c r="E40" s="504"/>
      <c r="F40" s="11">
        <v>17.7</v>
      </c>
      <c r="G40" s="219">
        <v>18.899999999999999</v>
      </c>
      <c r="H40" s="12">
        <v>2.4</v>
      </c>
      <c r="I40" s="221">
        <v>2</v>
      </c>
      <c r="J40" s="11">
        <v>7.5</v>
      </c>
      <c r="K40" s="369">
        <v>7.5</v>
      </c>
      <c r="L40" s="778">
        <v>28.4</v>
      </c>
      <c r="M40" s="635"/>
      <c r="N40" s="518"/>
      <c r="O40" s="883"/>
      <c r="P40" s="222"/>
      <c r="Q40" s="505"/>
      <c r="R40" s="506"/>
      <c r="S40" s="781"/>
      <c r="T40" s="80"/>
      <c r="U40" s="4" t="s">
        <v>19</v>
      </c>
      <c r="V40" s="5" t="s">
        <v>20</v>
      </c>
      <c r="W40" s="352" t="s">
        <v>21</v>
      </c>
      <c r="X40" s="5" t="s">
        <v>22</v>
      </c>
    </row>
    <row r="41" spans="1:24" x14ac:dyDescent="0.2">
      <c r="A41" s="1065"/>
      <c r="B41" s="391">
        <f>南八幡!B41</f>
        <v>45781</v>
      </c>
      <c r="C41" s="434" t="str">
        <f t="shared" si="4"/>
        <v>(日)</v>
      </c>
      <c r="D41" s="502" t="s">
        <v>410</v>
      </c>
      <c r="E41" s="504"/>
      <c r="F41" s="11">
        <v>18</v>
      </c>
      <c r="G41" s="219">
        <v>19.399999999999999</v>
      </c>
      <c r="H41" s="12">
        <v>2.6</v>
      </c>
      <c r="I41" s="221">
        <v>2.1</v>
      </c>
      <c r="J41" s="11">
        <v>7.4</v>
      </c>
      <c r="K41" s="369">
        <v>7.5</v>
      </c>
      <c r="L41" s="778">
        <v>28.2</v>
      </c>
      <c r="M41" s="635"/>
      <c r="N41" s="518"/>
      <c r="O41" s="883"/>
      <c r="P41" s="222"/>
      <c r="Q41" s="505"/>
      <c r="R41" s="506"/>
      <c r="S41" s="781"/>
      <c r="T41" s="80"/>
      <c r="U41" s="2" t="s">
        <v>182</v>
      </c>
      <c r="V41" s="398" t="s">
        <v>11</v>
      </c>
      <c r="W41" s="353">
        <v>17.7</v>
      </c>
      <c r="X41" s="218">
        <v>18.899999999999999</v>
      </c>
    </row>
    <row r="42" spans="1:24" x14ac:dyDescent="0.2">
      <c r="A42" s="1065"/>
      <c r="B42" s="391">
        <f>南八幡!B42</f>
        <v>45782</v>
      </c>
      <c r="C42" s="434" t="str">
        <f t="shared" si="4"/>
        <v>(月)</v>
      </c>
      <c r="D42" s="502" t="s">
        <v>410</v>
      </c>
      <c r="E42" s="504"/>
      <c r="F42" s="11">
        <v>17.899999999999999</v>
      </c>
      <c r="G42" s="219">
        <v>18.899999999999999</v>
      </c>
      <c r="H42" s="12">
        <v>2.9</v>
      </c>
      <c r="I42" s="221">
        <v>2.2999999999999998</v>
      </c>
      <c r="J42" s="11">
        <v>7.5</v>
      </c>
      <c r="K42" s="369">
        <v>7.5</v>
      </c>
      <c r="L42" s="778">
        <v>27.8</v>
      </c>
      <c r="M42" s="635"/>
      <c r="N42" s="518"/>
      <c r="O42" s="883"/>
      <c r="P42" s="222"/>
      <c r="Q42" s="505"/>
      <c r="R42" s="506"/>
      <c r="S42" s="781"/>
      <c r="T42" s="80"/>
      <c r="U42" s="3" t="s">
        <v>183</v>
      </c>
      <c r="V42" s="921" t="s">
        <v>184</v>
      </c>
      <c r="W42" s="11">
        <v>2.5</v>
      </c>
      <c r="X42" s="219">
        <v>2.2000000000000002</v>
      </c>
    </row>
    <row r="43" spans="1:24" x14ac:dyDescent="0.2">
      <c r="A43" s="1065"/>
      <c r="B43" s="391">
        <f>南八幡!B43</f>
        <v>45783</v>
      </c>
      <c r="C43" s="434" t="str">
        <f t="shared" si="4"/>
        <v>(火)</v>
      </c>
      <c r="D43" s="502" t="s">
        <v>407</v>
      </c>
      <c r="E43" s="504"/>
      <c r="F43" s="11">
        <v>17.600000000000001</v>
      </c>
      <c r="G43" s="219">
        <v>17.399999999999999</v>
      </c>
      <c r="H43" s="12">
        <v>2.6</v>
      </c>
      <c r="I43" s="221">
        <v>2.2999999999999998</v>
      </c>
      <c r="J43" s="11">
        <v>7.5</v>
      </c>
      <c r="K43" s="369">
        <v>7.5</v>
      </c>
      <c r="L43" s="778">
        <v>27.7</v>
      </c>
      <c r="M43" s="635"/>
      <c r="N43" s="518"/>
      <c r="O43" s="883"/>
      <c r="P43" s="222"/>
      <c r="Q43" s="505"/>
      <c r="R43" s="506"/>
      <c r="S43" s="781"/>
      <c r="T43" s="80"/>
      <c r="U43" s="3" t="s">
        <v>12</v>
      </c>
      <c r="V43" s="921"/>
      <c r="W43" s="11">
        <v>7.4</v>
      </c>
      <c r="X43" s="219">
        <v>7.5</v>
      </c>
    </row>
    <row r="44" spans="1:24" x14ac:dyDescent="0.2">
      <c r="A44" s="1065"/>
      <c r="B44" s="391">
        <f>南八幡!B44</f>
        <v>45784</v>
      </c>
      <c r="C44" s="434" t="str">
        <f t="shared" si="4"/>
        <v>(水)</v>
      </c>
      <c r="D44" s="502" t="s">
        <v>409</v>
      </c>
      <c r="E44" s="504"/>
      <c r="F44" s="11">
        <v>18.100000000000001</v>
      </c>
      <c r="G44" s="219">
        <v>19</v>
      </c>
      <c r="H44" s="12">
        <v>3</v>
      </c>
      <c r="I44" s="221">
        <v>2.2999999999999998</v>
      </c>
      <c r="J44" s="11">
        <v>7.6</v>
      </c>
      <c r="K44" s="369">
        <v>7.6</v>
      </c>
      <c r="L44" s="778">
        <v>28</v>
      </c>
      <c r="M44" s="635">
        <v>51.6</v>
      </c>
      <c r="N44" s="518">
        <v>77.2</v>
      </c>
      <c r="O44" s="883">
        <v>27.9</v>
      </c>
      <c r="P44" s="222">
        <v>208</v>
      </c>
      <c r="Q44" s="505">
        <v>0.16</v>
      </c>
      <c r="R44" s="506"/>
      <c r="S44" s="781"/>
      <c r="T44" s="80"/>
      <c r="U44" s="3" t="s">
        <v>185</v>
      </c>
      <c r="V44" s="921" t="s">
        <v>13</v>
      </c>
      <c r="W44" s="11"/>
      <c r="X44" s="219">
        <v>28.5</v>
      </c>
    </row>
    <row r="45" spans="1:24" x14ac:dyDescent="0.2">
      <c r="A45" s="1065"/>
      <c r="B45" s="391">
        <f>南八幡!B45</f>
        <v>45785</v>
      </c>
      <c r="C45" s="434" t="str">
        <f t="shared" si="4"/>
        <v>(木)</v>
      </c>
      <c r="D45" s="502" t="s">
        <v>410</v>
      </c>
      <c r="E45" s="504"/>
      <c r="F45" s="11">
        <v>18.100000000000001</v>
      </c>
      <c r="G45" s="219">
        <v>19</v>
      </c>
      <c r="H45" s="12">
        <v>3.7</v>
      </c>
      <c r="I45" s="221">
        <v>2.6</v>
      </c>
      <c r="J45" s="11">
        <v>7.5</v>
      </c>
      <c r="K45" s="369">
        <v>7.5</v>
      </c>
      <c r="L45" s="778">
        <v>28.5</v>
      </c>
      <c r="M45" s="635">
        <v>51.1</v>
      </c>
      <c r="N45" s="518">
        <v>75.599999999999994</v>
      </c>
      <c r="O45" s="883">
        <v>27</v>
      </c>
      <c r="P45" s="222">
        <v>183</v>
      </c>
      <c r="Q45" s="505">
        <v>0.21</v>
      </c>
      <c r="R45" s="506"/>
      <c r="S45" s="781"/>
      <c r="T45" s="80"/>
      <c r="U45" s="3" t="s">
        <v>186</v>
      </c>
      <c r="V45" s="921" t="s">
        <v>311</v>
      </c>
      <c r="W45" s="112"/>
      <c r="X45" s="220">
        <v>52.6</v>
      </c>
    </row>
    <row r="46" spans="1:24" x14ac:dyDescent="0.2">
      <c r="A46" s="1065"/>
      <c r="B46" s="391">
        <f>南八幡!B46</f>
        <v>45786</v>
      </c>
      <c r="C46" s="434" t="str">
        <f t="shared" si="4"/>
        <v>(金)</v>
      </c>
      <c r="D46" s="502" t="s">
        <v>410</v>
      </c>
      <c r="E46" s="504"/>
      <c r="F46" s="11">
        <v>18.100000000000001</v>
      </c>
      <c r="G46" s="219">
        <v>19.3</v>
      </c>
      <c r="H46" s="12">
        <v>4.3</v>
      </c>
      <c r="I46" s="221">
        <v>3</v>
      </c>
      <c r="J46" s="11">
        <v>7.4</v>
      </c>
      <c r="K46" s="369">
        <v>7.5</v>
      </c>
      <c r="L46" s="778">
        <v>27.8</v>
      </c>
      <c r="M46" s="635">
        <v>50.6</v>
      </c>
      <c r="N46" s="518">
        <v>74.400000000000006</v>
      </c>
      <c r="O46" s="883">
        <v>27.2</v>
      </c>
      <c r="P46" s="222">
        <v>205</v>
      </c>
      <c r="Q46" s="505">
        <v>0.18</v>
      </c>
      <c r="R46" s="506"/>
      <c r="S46" s="781"/>
      <c r="T46" s="80"/>
      <c r="U46" s="3" t="s">
        <v>187</v>
      </c>
      <c r="V46" s="921" t="s">
        <v>311</v>
      </c>
      <c r="W46" s="112"/>
      <c r="X46" s="220">
        <v>78</v>
      </c>
    </row>
    <row r="47" spans="1:24" x14ac:dyDescent="0.2">
      <c r="A47" s="1065"/>
      <c r="B47" s="391">
        <f>南八幡!B47</f>
        <v>45787</v>
      </c>
      <c r="C47" s="434" t="str">
        <f t="shared" si="4"/>
        <v>(土)</v>
      </c>
      <c r="D47" s="502" t="s">
        <v>407</v>
      </c>
      <c r="E47" s="504"/>
      <c r="F47" s="11">
        <v>18.2</v>
      </c>
      <c r="G47" s="219">
        <v>18.399999999999999</v>
      </c>
      <c r="H47" s="12">
        <v>3.5</v>
      </c>
      <c r="I47" s="221">
        <v>2.4</v>
      </c>
      <c r="J47" s="11">
        <v>7.6</v>
      </c>
      <c r="K47" s="369">
        <v>7.6</v>
      </c>
      <c r="L47" s="778">
        <v>27</v>
      </c>
      <c r="M47" s="635"/>
      <c r="N47" s="518"/>
      <c r="O47" s="883"/>
      <c r="P47" s="222"/>
      <c r="Q47" s="505"/>
      <c r="R47" s="506"/>
      <c r="S47" s="781"/>
      <c r="T47" s="80"/>
      <c r="U47" s="3" t="s">
        <v>188</v>
      </c>
      <c r="V47" s="921" t="s">
        <v>311</v>
      </c>
      <c r="W47" s="112"/>
      <c r="X47" s="220">
        <v>49.4</v>
      </c>
    </row>
    <row r="48" spans="1:24" x14ac:dyDescent="0.2">
      <c r="A48" s="1065"/>
      <c r="B48" s="391">
        <f>南八幡!B48</f>
        <v>45788</v>
      </c>
      <c r="C48" s="434" t="str">
        <f t="shared" si="4"/>
        <v>(日)</v>
      </c>
      <c r="D48" s="502" t="s">
        <v>409</v>
      </c>
      <c r="E48" s="504"/>
      <c r="F48" s="11">
        <v>18.7</v>
      </c>
      <c r="G48" s="219">
        <v>20.6</v>
      </c>
      <c r="H48" s="12">
        <v>3.6</v>
      </c>
      <c r="I48" s="221">
        <v>2.4</v>
      </c>
      <c r="J48" s="11">
        <v>7.6</v>
      </c>
      <c r="K48" s="369">
        <v>7.5</v>
      </c>
      <c r="L48" s="778">
        <v>26.9</v>
      </c>
      <c r="M48" s="635"/>
      <c r="N48" s="518"/>
      <c r="O48" s="883"/>
      <c r="P48" s="222"/>
      <c r="Q48" s="505"/>
      <c r="R48" s="506"/>
      <c r="S48" s="781"/>
      <c r="T48" s="80"/>
      <c r="U48" s="3" t="s">
        <v>189</v>
      </c>
      <c r="V48" s="921" t="s">
        <v>311</v>
      </c>
      <c r="W48" s="112"/>
      <c r="X48" s="220">
        <v>28.6</v>
      </c>
    </row>
    <row r="49" spans="1:24" x14ac:dyDescent="0.2">
      <c r="A49" s="1065"/>
      <c r="B49" s="391">
        <f>南八幡!B49</f>
        <v>45789</v>
      </c>
      <c r="C49" s="434" t="str">
        <f t="shared" si="4"/>
        <v>(月)</v>
      </c>
      <c r="D49" s="502" t="s">
        <v>410</v>
      </c>
      <c r="E49" s="504"/>
      <c r="F49" s="11">
        <v>18.600000000000001</v>
      </c>
      <c r="G49" s="219">
        <v>18.600000000000001</v>
      </c>
      <c r="H49" s="12">
        <v>3.3</v>
      </c>
      <c r="I49" s="221">
        <v>2.5</v>
      </c>
      <c r="J49" s="11">
        <v>7.5</v>
      </c>
      <c r="K49" s="369">
        <v>7.7</v>
      </c>
      <c r="L49" s="778">
        <v>27.3</v>
      </c>
      <c r="M49" s="635">
        <v>50.3</v>
      </c>
      <c r="N49" s="518">
        <v>74.599999999999994</v>
      </c>
      <c r="O49" s="883">
        <v>27.7</v>
      </c>
      <c r="P49" s="222">
        <v>178</v>
      </c>
      <c r="Q49" s="505">
        <v>0.14000000000000001</v>
      </c>
      <c r="R49" s="506"/>
      <c r="S49" s="781"/>
      <c r="T49" s="80"/>
      <c r="U49" s="3" t="s">
        <v>190</v>
      </c>
      <c r="V49" s="921" t="s">
        <v>311</v>
      </c>
      <c r="W49" s="12"/>
      <c r="X49" s="221">
        <v>27.3</v>
      </c>
    </row>
    <row r="50" spans="1:24" x14ac:dyDescent="0.2">
      <c r="A50" s="1065"/>
      <c r="B50" s="391">
        <f>南八幡!B50</f>
        <v>45790</v>
      </c>
      <c r="C50" s="434" t="str">
        <f t="shared" si="4"/>
        <v>(火)</v>
      </c>
      <c r="D50" s="502" t="s">
        <v>409</v>
      </c>
      <c r="E50" s="504"/>
      <c r="F50" s="11">
        <v>18.899999999999999</v>
      </c>
      <c r="G50" s="219">
        <v>19.7</v>
      </c>
      <c r="H50" s="12">
        <v>2.9</v>
      </c>
      <c r="I50" s="221">
        <v>2.2000000000000002</v>
      </c>
      <c r="J50" s="11">
        <v>7.6</v>
      </c>
      <c r="K50" s="369">
        <v>7.6</v>
      </c>
      <c r="L50" s="778">
        <v>27</v>
      </c>
      <c r="M50" s="635">
        <v>49.7</v>
      </c>
      <c r="N50" s="518">
        <v>75.2</v>
      </c>
      <c r="O50" s="883">
        <v>27.5</v>
      </c>
      <c r="P50" s="222">
        <v>215</v>
      </c>
      <c r="Q50" s="505">
        <v>0.13</v>
      </c>
      <c r="R50" s="506"/>
      <c r="S50" s="781"/>
      <c r="T50" s="80"/>
      <c r="U50" s="3" t="s">
        <v>191</v>
      </c>
      <c r="V50" s="921" t="s">
        <v>311</v>
      </c>
      <c r="W50" s="15"/>
      <c r="X50" s="222">
        <v>162</v>
      </c>
    </row>
    <row r="51" spans="1:24" x14ac:dyDescent="0.2">
      <c r="A51" s="1065"/>
      <c r="B51" s="391">
        <f>南八幡!B51</f>
        <v>45791</v>
      </c>
      <c r="C51" s="434" t="str">
        <f t="shared" si="4"/>
        <v>(水)</v>
      </c>
      <c r="D51" s="502" t="s">
        <v>409</v>
      </c>
      <c r="E51" s="504"/>
      <c r="F51" s="11">
        <v>19.100000000000001</v>
      </c>
      <c r="G51" s="219">
        <v>20.9</v>
      </c>
      <c r="H51" s="12">
        <v>3</v>
      </c>
      <c r="I51" s="221">
        <v>2.2000000000000002</v>
      </c>
      <c r="J51" s="11">
        <v>7.6</v>
      </c>
      <c r="K51" s="369">
        <v>7.6</v>
      </c>
      <c r="L51" s="778">
        <v>27</v>
      </c>
      <c r="M51" s="635">
        <v>49.6</v>
      </c>
      <c r="N51" s="518">
        <v>74.8</v>
      </c>
      <c r="O51" s="883">
        <v>25.6</v>
      </c>
      <c r="P51" s="222">
        <v>183</v>
      </c>
      <c r="Q51" s="505">
        <v>0.13</v>
      </c>
      <c r="R51" s="506"/>
      <c r="S51" s="781"/>
      <c r="T51" s="80"/>
      <c r="U51" s="3" t="s">
        <v>192</v>
      </c>
      <c r="V51" s="921" t="s">
        <v>311</v>
      </c>
      <c r="W51" s="13"/>
      <c r="X51" s="223">
        <v>0.14000000000000001</v>
      </c>
    </row>
    <row r="52" spans="1:24" x14ac:dyDescent="0.2">
      <c r="A52" s="1065"/>
      <c r="B52" s="391">
        <f>南八幡!B52</f>
        <v>45792</v>
      </c>
      <c r="C52" s="434" t="str">
        <f t="shared" si="4"/>
        <v>(木)</v>
      </c>
      <c r="D52" s="502" t="s">
        <v>409</v>
      </c>
      <c r="E52" s="504"/>
      <c r="F52" s="11">
        <v>19.2</v>
      </c>
      <c r="G52" s="219">
        <v>20.9</v>
      </c>
      <c r="H52" s="12">
        <v>3.1</v>
      </c>
      <c r="I52" s="221">
        <v>2.2000000000000002</v>
      </c>
      <c r="J52" s="11">
        <v>7.5</v>
      </c>
      <c r="K52" s="369">
        <v>7.5</v>
      </c>
      <c r="L52" s="778">
        <v>27</v>
      </c>
      <c r="M52" s="635">
        <v>49.8</v>
      </c>
      <c r="N52" s="518">
        <v>76</v>
      </c>
      <c r="O52" s="883">
        <v>27.3</v>
      </c>
      <c r="P52" s="222">
        <v>215</v>
      </c>
      <c r="Q52" s="505">
        <v>0.15</v>
      </c>
      <c r="R52" s="506"/>
      <c r="S52" s="781"/>
      <c r="T52" s="80"/>
      <c r="U52" s="3" t="s">
        <v>14</v>
      </c>
      <c r="V52" s="921" t="s">
        <v>311</v>
      </c>
      <c r="W52" s="11"/>
      <c r="X52" s="224">
        <v>2.5</v>
      </c>
    </row>
    <row r="53" spans="1:24" x14ac:dyDescent="0.2">
      <c r="A53" s="1065"/>
      <c r="B53" s="391">
        <f>南八幡!B53</f>
        <v>45793</v>
      </c>
      <c r="C53" s="434" t="str">
        <f t="shared" si="4"/>
        <v>(金)</v>
      </c>
      <c r="D53" s="502" t="s">
        <v>410</v>
      </c>
      <c r="E53" s="504"/>
      <c r="F53" s="11">
        <v>19.2</v>
      </c>
      <c r="G53" s="219">
        <v>21.4</v>
      </c>
      <c r="H53" s="12">
        <v>3.2</v>
      </c>
      <c r="I53" s="221">
        <v>2.2000000000000002</v>
      </c>
      <c r="J53" s="11">
        <v>7.6</v>
      </c>
      <c r="K53" s="369">
        <v>7.6</v>
      </c>
      <c r="L53" s="778">
        <v>27</v>
      </c>
      <c r="M53" s="635">
        <v>50</v>
      </c>
      <c r="N53" s="518">
        <v>73.599999999999994</v>
      </c>
      <c r="O53" s="883">
        <v>26.4</v>
      </c>
      <c r="P53" s="222">
        <v>209</v>
      </c>
      <c r="Q53" s="505">
        <v>0.13</v>
      </c>
      <c r="R53" s="506"/>
      <c r="S53" s="781"/>
      <c r="T53" s="80"/>
      <c r="U53" s="3" t="s">
        <v>15</v>
      </c>
      <c r="V53" s="921" t="s">
        <v>311</v>
      </c>
      <c r="W53" s="11"/>
      <c r="X53" s="224">
        <v>0.6</v>
      </c>
    </row>
    <row r="54" spans="1:24" x14ac:dyDescent="0.2">
      <c r="A54" s="1065"/>
      <c r="B54" s="391">
        <f>南八幡!B54</f>
        <v>45794</v>
      </c>
      <c r="C54" s="434" t="str">
        <f t="shared" si="4"/>
        <v>(土)</v>
      </c>
      <c r="D54" s="502" t="s">
        <v>407</v>
      </c>
      <c r="E54" s="504"/>
      <c r="F54" s="11">
        <v>19.2</v>
      </c>
      <c r="G54" s="219">
        <v>19.8</v>
      </c>
      <c r="H54" s="12">
        <v>3.1</v>
      </c>
      <c r="I54" s="221">
        <v>2.2000000000000002</v>
      </c>
      <c r="J54" s="11">
        <v>7.6</v>
      </c>
      <c r="K54" s="369">
        <v>7.6</v>
      </c>
      <c r="L54" s="778">
        <v>27</v>
      </c>
      <c r="M54" s="635"/>
      <c r="N54" s="518"/>
      <c r="O54" s="883"/>
      <c r="P54" s="222"/>
      <c r="Q54" s="505"/>
      <c r="R54" s="506"/>
      <c r="S54" s="781"/>
      <c r="T54" s="80"/>
      <c r="U54" s="3" t="s">
        <v>193</v>
      </c>
      <c r="V54" s="921" t="s">
        <v>311</v>
      </c>
      <c r="W54" s="11"/>
      <c r="X54" s="224">
        <v>8.1999999999999993</v>
      </c>
    </row>
    <row r="55" spans="1:24" x14ac:dyDescent="0.2">
      <c r="A55" s="1065"/>
      <c r="B55" s="391">
        <f>南八幡!B55</f>
        <v>45795</v>
      </c>
      <c r="C55" s="434" t="str">
        <f t="shared" si="4"/>
        <v>(日)</v>
      </c>
      <c r="D55" s="502" t="s">
        <v>409</v>
      </c>
      <c r="E55" s="504"/>
      <c r="F55" s="11">
        <v>19.8</v>
      </c>
      <c r="G55" s="219">
        <v>23</v>
      </c>
      <c r="H55" s="12">
        <v>3.6</v>
      </c>
      <c r="I55" s="221">
        <v>2.2000000000000002</v>
      </c>
      <c r="J55" s="11">
        <v>7.6</v>
      </c>
      <c r="K55" s="369">
        <v>7.6</v>
      </c>
      <c r="L55" s="778">
        <v>27</v>
      </c>
      <c r="M55" s="635"/>
      <c r="N55" s="518"/>
      <c r="O55" s="883"/>
      <c r="P55" s="222"/>
      <c r="Q55" s="505"/>
      <c r="R55" s="506"/>
      <c r="S55" s="781"/>
      <c r="T55" s="80"/>
      <c r="U55" s="3" t="s">
        <v>194</v>
      </c>
      <c r="V55" s="921" t="s">
        <v>311</v>
      </c>
      <c r="W55" s="13"/>
      <c r="X55" s="225">
        <v>1.7000000000000001E-2</v>
      </c>
    </row>
    <row r="56" spans="1:24" x14ac:dyDescent="0.2">
      <c r="A56" s="1065"/>
      <c r="B56" s="391">
        <f>南八幡!B56</f>
        <v>45796</v>
      </c>
      <c r="C56" s="434" t="str">
        <f t="shared" si="4"/>
        <v>(月)</v>
      </c>
      <c r="D56" s="502" t="s">
        <v>410</v>
      </c>
      <c r="E56" s="504"/>
      <c r="F56" s="11">
        <v>19.600000000000001</v>
      </c>
      <c r="G56" s="219">
        <v>20.100000000000001</v>
      </c>
      <c r="H56" s="12">
        <v>2.7</v>
      </c>
      <c r="I56" s="221">
        <v>2.2000000000000002</v>
      </c>
      <c r="J56" s="11">
        <v>7.7</v>
      </c>
      <c r="K56" s="369">
        <v>7.7</v>
      </c>
      <c r="L56" s="778">
        <v>26.9</v>
      </c>
      <c r="M56" s="635">
        <v>50.8</v>
      </c>
      <c r="N56" s="518">
        <v>73</v>
      </c>
      <c r="O56" s="883">
        <v>25.8</v>
      </c>
      <c r="P56" s="222">
        <v>181</v>
      </c>
      <c r="Q56" s="505">
        <v>0.13</v>
      </c>
      <c r="R56" s="506"/>
      <c r="S56" s="781"/>
      <c r="T56" s="80"/>
      <c r="U56" s="3" t="s">
        <v>278</v>
      </c>
      <c r="V56" s="921" t="s">
        <v>311</v>
      </c>
      <c r="W56" s="13"/>
      <c r="X56" s="225">
        <v>1.86</v>
      </c>
    </row>
    <row r="57" spans="1:24" x14ac:dyDescent="0.2">
      <c r="A57" s="1065"/>
      <c r="B57" s="391">
        <f>南八幡!B57</f>
        <v>45797</v>
      </c>
      <c r="C57" s="434" t="str">
        <f t="shared" si="4"/>
        <v>(火)</v>
      </c>
      <c r="D57" s="502" t="s">
        <v>409</v>
      </c>
      <c r="E57" s="504"/>
      <c r="F57" s="11">
        <v>20.2</v>
      </c>
      <c r="G57" s="219">
        <v>21.9</v>
      </c>
      <c r="H57" s="12">
        <v>2.5</v>
      </c>
      <c r="I57" s="221">
        <v>1.6</v>
      </c>
      <c r="J57" s="11">
        <v>7.7</v>
      </c>
      <c r="K57" s="369">
        <v>7.7</v>
      </c>
      <c r="L57" s="778">
        <v>26.8</v>
      </c>
      <c r="M57" s="635">
        <v>52</v>
      </c>
      <c r="N57" s="518">
        <v>72.8</v>
      </c>
      <c r="O57" s="883">
        <v>26</v>
      </c>
      <c r="P57" s="222">
        <v>179</v>
      </c>
      <c r="Q57" s="505">
        <v>0.11</v>
      </c>
      <c r="R57" s="506"/>
      <c r="S57" s="781"/>
      <c r="T57" s="80"/>
      <c r="U57" s="3" t="s">
        <v>195</v>
      </c>
      <c r="V57" s="921" t="s">
        <v>311</v>
      </c>
      <c r="W57" s="13"/>
      <c r="X57" s="225">
        <v>2.52</v>
      </c>
    </row>
    <row r="58" spans="1:24" x14ac:dyDescent="0.2">
      <c r="A58" s="1065"/>
      <c r="B58" s="391">
        <f>南八幡!B58</f>
        <v>45798</v>
      </c>
      <c r="C58" s="434" t="str">
        <f t="shared" si="4"/>
        <v>(水)</v>
      </c>
      <c r="D58" s="502" t="s">
        <v>409</v>
      </c>
      <c r="E58" s="504"/>
      <c r="F58" s="11">
        <v>20.3</v>
      </c>
      <c r="G58" s="219">
        <v>21.8</v>
      </c>
      <c r="H58" s="12">
        <v>2.6</v>
      </c>
      <c r="I58" s="221">
        <v>1.8</v>
      </c>
      <c r="J58" s="11">
        <v>7.6</v>
      </c>
      <c r="K58" s="369">
        <v>7.6</v>
      </c>
      <c r="L58" s="778">
        <v>27</v>
      </c>
      <c r="M58" s="635">
        <v>51.6</v>
      </c>
      <c r="N58" s="518">
        <v>71.599999999999994</v>
      </c>
      <c r="O58" s="883">
        <v>24.8</v>
      </c>
      <c r="P58" s="222">
        <v>208</v>
      </c>
      <c r="Q58" s="505">
        <v>0.09</v>
      </c>
      <c r="R58" s="506"/>
      <c r="S58" s="781"/>
      <c r="T58" s="80"/>
      <c r="U58" s="3" t="s">
        <v>196</v>
      </c>
      <c r="V58" s="921" t="s">
        <v>311</v>
      </c>
      <c r="W58" s="13"/>
      <c r="X58" s="225">
        <v>0.13300000000000001</v>
      </c>
    </row>
    <row r="59" spans="1:24" x14ac:dyDescent="0.2">
      <c r="A59" s="1065"/>
      <c r="B59" s="391">
        <f>南八幡!B59</f>
        <v>45799</v>
      </c>
      <c r="C59" s="434" t="str">
        <f t="shared" si="4"/>
        <v>(木)</v>
      </c>
      <c r="D59" s="502" t="s">
        <v>410</v>
      </c>
      <c r="E59" s="504"/>
      <c r="F59" s="11">
        <v>20.2</v>
      </c>
      <c r="G59" s="219">
        <v>21.3</v>
      </c>
      <c r="H59" s="12">
        <v>2.6</v>
      </c>
      <c r="I59" s="221">
        <v>1.9</v>
      </c>
      <c r="J59" s="11">
        <v>7.6</v>
      </c>
      <c r="K59" s="369">
        <v>7.6</v>
      </c>
      <c r="L59" s="778">
        <v>26.9</v>
      </c>
      <c r="M59" s="635">
        <v>52.1</v>
      </c>
      <c r="N59" s="518">
        <v>72</v>
      </c>
      <c r="O59" s="883">
        <v>26.6</v>
      </c>
      <c r="P59" s="222">
        <v>185</v>
      </c>
      <c r="Q59" s="505">
        <v>0.1</v>
      </c>
      <c r="R59" s="506"/>
      <c r="S59" s="781"/>
      <c r="T59" s="80"/>
      <c r="U59" s="3" t="s">
        <v>197</v>
      </c>
      <c r="V59" s="921" t="s">
        <v>311</v>
      </c>
      <c r="W59" s="11"/>
      <c r="X59" s="224">
        <v>23.2</v>
      </c>
    </row>
    <row r="60" spans="1:24" x14ac:dyDescent="0.2">
      <c r="A60" s="1065"/>
      <c r="B60" s="391">
        <f>南八幡!B60</f>
        <v>45800</v>
      </c>
      <c r="C60" s="434" t="str">
        <f t="shared" si="4"/>
        <v>(金)</v>
      </c>
      <c r="D60" s="502" t="s">
        <v>410</v>
      </c>
      <c r="E60" s="504"/>
      <c r="F60" s="11">
        <v>20.2</v>
      </c>
      <c r="G60" s="219">
        <v>20.2</v>
      </c>
      <c r="H60" s="12">
        <v>2.6</v>
      </c>
      <c r="I60" s="221">
        <v>1.9</v>
      </c>
      <c r="J60" s="11">
        <v>7.6</v>
      </c>
      <c r="K60" s="369">
        <v>7.7</v>
      </c>
      <c r="L60" s="778">
        <v>27</v>
      </c>
      <c r="M60" s="635">
        <v>51.6</v>
      </c>
      <c r="N60" s="518">
        <v>74</v>
      </c>
      <c r="O60" s="883">
        <v>28.2</v>
      </c>
      <c r="P60" s="222">
        <v>140</v>
      </c>
      <c r="Q60" s="505">
        <v>0.13</v>
      </c>
      <c r="R60" s="506"/>
      <c r="S60" s="781"/>
      <c r="T60" s="80"/>
      <c r="U60" s="3" t="s">
        <v>17</v>
      </c>
      <c r="V60" s="921" t="s">
        <v>311</v>
      </c>
      <c r="W60" s="11"/>
      <c r="X60" s="224">
        <v>20.2</v>
      </c>
    </row>
    <row r="61" spans="1:24" x14ac:dyDescent="0.2">
      <c r="A61" s="1065"/>
      <c r="B61" s="391">
        <f>南八幡!B61</f>
        <v>45801</v>
      </c>
      <c r="C61" s="434" t="str">
        <f t="shared" si="4"/>
        <v>(土)</v>
      </c>
      <c r="D61" s="502" t="s">
        <v>410</v>
      </c>
      <c r="E61" s="504"/>
      <c r="F61" s="11">
        <v>20.7</v>
      </c>
      <c r="G61" s="219">
        <v>20.399999999999999</v>
      </c>
      <c r="H61" s="12">
        <v>1.8</v>
      </c>
      <c r="I61" s="221">
        <v>1.6</v>
      </c>
      <c r="J61" s="11">
        <v>7.6</v>
      </c>
      <c r="K61" s="369">
        <v>7.6</v>
      </c>
      <c r="L61" s="778">
        <v>27.1</v>
      </c>
      <c r="M61" s="635"/>
      <c r="N61" s="518"/>
      <c r="O61" s="883"/>
      <c r="P61" s="222"/>
      <c r="Q61" s="505"/>
      <c r="R61" s="506"/>
      <c r="S61" s="781"/>
      <c r="T61" s="80"/>
      <c r="U61" s="3" t="s">
        <v>198</v>
      </c>
      <c r="V61" s="921" t="s">
        <v>184</v>
      </c>
      <c r="W61" s="11"/>
      <c r="X61" s="286">
        <v>6</v>
      </c>
    </row>
    <row r="62" spans="1:24" x14ac:dyDescent="0.2">
      <c r="A62" s="1065"/>
      <c r="B62" s="391">
        <f>南八幡!B62</f>
        <v>45802</v>
      </c>
      <c r="C62" s="434" t="str">
        <f t="shared" si="4"/>
        <v>(日)</v>
      </c>
      <c r="D62" s="502" t="s">
        <v>410</v>
      </c>
      <c r="E62" s="504"/>
      <c r="F62" s="11">
        <v>21</v>
      </c>
      <c r="G62" s="219">
        <v>20.8</v>
      </c>
      <c r="H62" s="12">
        <v>2</v>
      </c>
      <c r="I62" s="221">
        <v>1.8</v>
      </c>
      <c r="J62" s="11">
        <v>7.6</v>
      </c>
      <c r="K62" s="369">
        <v>7.6</v>
      </c>
      <c r="L62" s="778">
        <v>27</v>
      </c>
      <c r="M62" s="635"/>
      <c r="N62" s="518"/>
      <c r="O62" s="883"/>
      <c r="P62" s="222"/>
      <c r="Q62" s="505"/>
      <c r="R62" s="506"/>
      <c r="S62" s="781"/>
      <c r="T62" s="80"/>
      <c r="U62" s="3" t="s">
        <v>199</v>
      </c>
      <c r="V62" s="921" t="s">
        <v>311</v>
      </c>
      <c r="W62" s="112"/>
      <c r="X62" s="286">
        <v>2</v>
      </c>
    </row>
    <row r="63" spans="1:24" x14ac:dyDescent="0.2">
      <c r="A63" s="1065"/>
      <c r="B63" s="391">
        <f>南八幡!B63</f>
        <v>45803</v>
      </c>
      <c r="C63" s="434" t="str">
        <f t="shared" si="4"/>
        <v>(月)</v>
      </c>
      <c r="D63" s="502" t="s">
        <v>410</v>
      </c>
      <c r="E63" s="504"/>
      <c r="F63" s="11">
        <v>21</v>
      </c>
      <c r="G63" s="219">
        <v>21</v>
      </c>
      <c r="H63" s="12">
        <v>2.8</v>
      </c>
      <c r="I63" s="221">
        <v>2</v>
      </c>
      <c r="J63" s="11">
        <v>7.5</v>
      </c>
      <c r="K63" s="369">
        <v>7.5</v>
      </c>
      <c r="L63" s="778">
        <v>26.8</v>
      </c>
      <c r="M63" s="635">
        <v>52.6</v>
      </c>
      <c r="N63" s="518">
        <v>80</v>
      </c>
      <c r="O63" s="883">
        <v>26.4</v>
      </c>
      <c r="P63" s="222">
        <v>132</v>
      </c>
      <c r="Q63" s="505">
        <v>0.14000000000000001</v>
      </c>
      <c r="R63" s="506">
        <v>19</v>
      </c>
      <c r="S63" s="781">
        <v>8</v>
      </c>
      <c r="T63" s="80"/>
      <c r="U63" s="3"/>
      <c r="V63" s="287"/>
      <c r="W63" s="288"/>
      <c r="X63" s="287"/>
    </row>
    <row r="64" spans="1:24" x14ac:dyDescent="0.2">
      <c r="A64" s="1065"/>
      <c r="B64" s="391">
        <f>南八幡!B64</f>
        <v>45804</v>
      </c>
      <c r="C64" s="434" t="str">
        <f t="shared" si="4"/>
        <v>(火)</v>
      </c>
      <c r="D64" s="502" t="s">
        <v>410</v>
      </c>
      <c r="E64" s="504"/>
      <c r="F64" s="11">
        <v>20.7</v>
      </c>
      <c r="G64" s="219">
        <v>20.5</v>
      </c>
      <c r="H64" s="12">
        <v>2.5</v>
      </c>
      <c r="I64" s="221">
        <v>1.9</v>
      </c>
      <c r="J64" s="11">
        <v>7.4</v>
      </c>
      <c r="K64" s="369">
        <v>7.5</v>
      </c>
      <c r="L64" s="778">
        <v>26.8</v>
      </c>
      <c r="M64" s="635">
        <v>52.7</v>
      </c>
      <c r="N64" s="518">
        <v>74</v>
      </c>
      <c r="O64" s="883">
        <v>26.5</v>
      </c>
      <c r="P64" s="222">
        <v>187</v>
      </c>
      <c r="Q64" s="505">
        <v>0.18</v>
      </c>
      <c r="R64" s="506"/>
      <c r="S64" s="781"/>
      <c r="T64" s="80"/>
      <c r="U64" s="3"/>
      <c r="V64" s="287"/>
      <c r="W64" s="288"/>
      <c r="X64" s="287"/>
    </row>
    <row r="65" spans="1:24" x14ac:dyDescent="0.2">
      <c r="A65" s="1065"/>
      <c r="B65" s="391">
        <f>南八幡!B65</f>
        <v>45805</v>
      </c>
      <c r="C65" s="434" t="str">
        <f t="shared" si="4"/>
        <v>(水)</v>
      </c>
      <c r="D65" s="502" t="s">
        <v>409</v>
      </c>
      <c r="E65" s="504"/>
      <c r="F65" s="11">
        <v>21</v>
      </c>
      <c r="G65" s="219">
        <v>20.9</v>
      </c>
      <c r="H65" s="12">
        <v>2.8</v>
      </c>
      <c r="I65" s="221">
        <v>2</v>
      </c>
      <c r="J65" s="11">
        <v>7.5</v>
      </c>
      <c r="K65" s="369">
        <v>7.5</v>
      </c>
      <c r="L65" s="778">
        <v>27</v>
      </c>
      <c r="M65" s="635">
        <v>52.6</v>
      </c>
      <c r="N65" s="518">
        <v>73</v>
      </c>
      <c r="O65" s="883">
        <v>25.9</v>
      </c>
      <c r="P65" s="222">
        <v>180</v>
      </c>
      <c r="Q65" s="505">
        <v>0.16</v>
      </c>
      <c r="R65" s="506"/>
      <c r="S65" s="781"/>
      <c r="T65" s="80"/>
      <c r="U65" s="373"/>
      <c r="V65" s="374"/>
      <c r="W65" s="375"/>
      <c r="X65" s="374"/>
    </row>
    <row r="66" spans="1:24" x14ac:dyDescent="0.2">
      <c r="A66" s="1065"/>
      <c r="B66" s="391">
        <f>南八幡!B66</f>
        <v>45806</v>
      </c>
      <c r="C66" s="434" t="str">
        <f t="shared" si="4"/>
        <v>(木)</v>
      </c>
      <c r="D66" s="502" t="s">
        <v>410</v>
      </c>
      <c r="E66" s="504"/>
      <c r="F66" s="11">
        <v>20.5</v>
      </c>
      <c r="G66" s="219">
        <v>21.2</v>
      </c>
      <c r="H66" s="12">
        <v>3.4</v>
      </c>
      <c r="I66" s="221">
        <v>2.2999999999999998</v>
      </c>
      <c r="J66" s="11">
        <v>7.5</v>
      </c>
      <c r="K66" s="369">
        <v>7.5</v>
      </c>
      <c r="L66" s="778">
        <v>27</v>
      </c>
      <c r="M66" s="635">
        <v>52.8</v>
      </c>
      <c r="N66" s="518">
        <v>74</v>
      </c>
      <c r="O66" s="883">
        <v>25.4</v>
      </c>
      <c r="P66" s="222">
        <v>157</v>
      </c>
      <c r="Q66" s="505">
        <v>0.2</v>
      </c>
      <c r="R66" s="506"/>
      <c r="S66" s="781"/>
      <c r="T66" s="80"/>
      <c r="U66" s="102" t="s">
        <v>23</v>
      </c>
      <c r="V66" s="394" t="s">
        <v>24</v>
      </c>
      <c r="W66" s="394" t="s">
        <v>24</v>
      </c>
      <c r="X66" s="103" t="s">
        <v>24</v>
      </c>
    </row>
    <row r="67" spans="1:24" ht="13.5" customHeight="1" x14ac:dyDescent="0.2">
      <c r="A67" s="1065"/>
      <c r="B67" s="391">
        <f>南八幡!B67</f>
        <v>45807</v>
      </c>
      <c r="C67" s="434" t="str">
        <f t="shared" si="4"/>
        <v>(金)</v>
      </c>
      <c r="D67" s="502" t="s">
        <v>407</v>
      </c>
      <c r="E67" s="504"/>
      <c r="F67" s="11">
        <v>20</v>
      </c>
      <c r="G67" s="219">
        <v>19.2</v>
      </c>
      <c r="H67" s="12">
        <v>2.5</v>
      </c>
      <c r="I67" s="221">
        <v>2.1</v>
      </c>
      <c r="J67" s="11">
        <v>7.4</v>
      </c>
      <c r="K67" s="369">
        <v>7.5</v>
      </c>
      <c r="L67" s="778">
        <v>27.1</v>
      </c>
      <c r="M67" s="635">
        <v>52.6</v>
      </c>
      <c r="N67" s="518">
        <v>73.2</v>
      </c>
      <c r="O67" s="895">
        <v>26.8</v>
      </c>
      <c r="P67" s="507">
        <v>196</v>
      </c>
      <c r="Q67" s="562">
        <v>0.2</v>
      </c>
      <c r="R67" s="506"/>
      <c r="S67" s="781"/>
      <c r="T67" s="80"/>
      <c r="U67" s="1121" t="s">
        <v>423</v>
      </c>
      <c r="V67" s="1131"/>
      <c r="W67" s="1131"/>
      <c r="X67" s="1132"/>
    </row>
    <row r="68" spans="1:24" x14ac:dyDescent="0.2">
      <c r="A68" s="1065"/>
      <c r="B68" s="391">
        <f>南八幡!B68</f>
        <v>45808</v>
      </c>
      <c r="C68" s="435" t="str">
        <f t="shared" si="4"/>
        <v>(土)</v>
      </c>
      <c r="D68" s="536" t="s">
        <v>407</v>
      </c>
      <c r="E68" s="538"/>
      <c r="F68" s="307">
        <v>19.899999999999999</v>
      </c>
      <c r="G68" s="539">
        <v>19.3</v>
      </c>
      <c r="H68" s="540">
        <v>2.1</v>
      </c>
      <c r="I68" s="541">
        <v>1.8</v>
      </c>
      <c r="J68" s="307">
        <v>7.5</v>
      </c>
      <c r="K68" s="675">
        <v>7.6</v>
      </c>
      <c r="L68" s="782">
        <v>26.9</v>
      </c>
      <c r="M68" s="677"/>
      <c r="N68" s="763"/>
      <c r="O68" s="896"/>
      <c r="P68" s="544"/>
      <c r="Q68" s="545"/>
      <c r="R68" s="574"/>
      <c r="S68" s="814"/>
      <c r="T68" s="80"/>
      <c r="U68" s="1121"/>
      <c r="V68" s="1131"/>
      <c r="W68" s="1131"/>
      <c r="X68" s="1132"/>
    </row>
    <row r="69" spans="1:24" s="1" customFormat="1" ht="13.5" customHeight="1" x14ac:dyDescent="0.2">
      <c r="A69" s="1065"/>
      <c r="B69" s="1051" t="s">
        <v>238</v>
      </c>
      <c r="C69" s="1051"/>
      <c r="D69" s="508"/>
      <c r="E69" s="509">
        <f t="shared" ref="E69:Q69" si="5">IF(COUNT(E38:E68)=0,"",MAX(E38:E68))</f>
        <v>24.3</v>
      </c>
      <c r="F69" s="10">
        <f t="shared" si="5"/>
        <v>21</v>
      </c>
      <c r="G69" s="218">
        <f t="shared" si="5"/>
        <v>23</v>
      </c>
      <c r="H69" s="495">
        <f t="shared" si="5"/>
        <v>4.3</v>
      </c>
      <c r="I69" s="496">
        <f t="shared" si="5"/>
        <v>3</v>
      </c>
      <c r="J69" s="10">
        <f t="shared" si="5"/>
        <v>7.7</v>
      </c>
      <c r="K69" s="644">
        <f t="shared" si="5"/>
        <v>7.7</v>
      </c>
      <c r="L69" s="774">
        <f t="shared" si="5"/>
        <v>28.5</v>
      </c>
      <c r="M69" s="627">
        <f t="shared" si="5"/>
        <v>53.1</v>
      </c>
      <c r="N69" s="511">
        <f t="shared" si="5"/>
        <v>80</v>
      </c>
      <c r="O69" s="897">
        <f t="shared" si="5"/>
        <v>28.2</v>
      </c>
      <c r="P69" s="513">
        <f t="shared" si="5"/>
        <v>215</v>
      </c>
      <c r="Q69" s="514">
        <f t="shared" si="5"/>
        <v>0.21</v>
      </c>
      <c r="R69" s="788">
        <f>IF(COUNT(R38:R68)=0,"",MAX(R38:R68))</f>
        <v>19</v>
      </c>
      <c r="S69" s="651">
        <f>IF(COUNT(S38:S68)=0,"",MAX(S38:S68))</f>
        <v>8</v>
      </c>
      <c r="T69" s="80"/>
      <c r="U69" s="1121"/>
      <c r="V69" s="1131"/>
      <c r="W69" s="1131"/>
      <c r="X69" s="1132"/>
    </row>
    <row r="70" spans="1:24" s="1" customFormat="1" ht="13.5" customHeight="1" x14ac:dyDescent="0.2">
      <c r="A70" s="1065"/>
      <c r="B70" s="1052" t="s">
        <v>239</v>
      </c>
      <c r="C70" s="1052"/>
      <c r="D70" s="229"/>
      <c r="E70" s="516">
        <f t="shared" ref="E70:Q70" si="6">IF(COUNT(E38:E68)=0,"",MIN(E38:E68))</f>
        <v>24.3</v>
      </c>
      <c r="F70" s="11">
        <f t="shared" si="6"/>
        <v>17.399999999999999</v>
      </c>
      <c r="G70" s="219">
        <f t="shared" si="6"/>
        <v>17.399999999999999</v>
      </c>
      <c r="H70" s="12">
        <f t="shared" si="6"/>
        <v>1.8</v>
      </c>
      <c r="I70" s="221">
        <f t="shared" si="6"/>
        <v>1.6</v>
      </c>
      <c r="J70" s="11">
        <f t="shared" si="6"/>
        <v>7.4</v>
      </c>
      <c r="K70" s="369">
        <f t="shared" si="6"/>
        <v>7.5</v>
      </c>
      <c r="L70" s="778">
        <f t="shared" si="6"/>
        <v>26.8</v>
      </c>
      <c r="M70" s="635">
        <f t="shared" si="6"/>
        <v>49.6</v>
      </c>
      <c r="N70" s="518">
        <f t="shared" si="6"/>
        <v>71.599999999999994</v>
      </c>
      <c r="O70" s="893">
        <f t="shared" si="6"/>
        <v>24.8</v>
      </c>
      <c r="P70" s="520">
        <f t="shared" si="6"/>
        <v>132</v>
      </c>
      <c r="Q70" s="521">
        <f t="shared" si="6"/>
        <v>0.09</v>
      </c>
      <c r="R70" s="809"/>
      <c r="S70" s="835"/>
      <c r="T70" s="80"/>
      <c r="U70" s="1121"/>
      <c r="V70" s="1131"/>
      <c r="W70" s="1131"/>
      <c r="X70" s="1132"/>
    </row>
    <row r="71" spans="1:24" s="1" customFormat="1" ht="13.5" customHeight="1" x14ac:dyDescent="0.2">
      <c r="A71" s="1065"/>
      <c r="B71" s="1052" t="s">
        <v>240</v>
      </c>
      <c r="C71" s="1052"/>
      <c r="D71" s="229"/>
      <c r="E71" s="523">
        <f t="shared" ref="E71:Q71" si="7">IF(COUNT(E38:E68)=0,"",AVERAGE(E38:E68))</f>
        <v>24.3</v>
      </c>
      <c r="F71" s="307">
        <f t="shared" si="7"/>
        <v>19.251612903225805</v>
      </c>
      <c r="G71" s="539">
        <f t="shared" si="7"/>
        <v>20.006451612903223</v>
      </c>
      <c r="H71" s="540">
        <f t="shared" si="7"/>
        <v>2.8612903225806448</v>
      </c>
      <c r="I71" s="541">
        <f t="shared" si="7"/>
        <v>2.1322580645161286</v>
      </c>
      <c r="J71" s="307">
        <f t="shared" si="7"/>
        <v>7.5387096774193525</v>
      </c>
      <c r="K71" s="675">
        <f t="shared" si="7"/>
        <v>7.5645161290322553</v>
      </c>
      <c r="L71" s="782">
        <f t="shared" si="7"/>
        <v>27.319354838709675</v>
      </c>
      <c r="M71" s="677">
        <f t="shared" si="7"/>
        <v>51.490000000000009</v>
      </c>
      <c r="N71" s="763">
        <f t="shared" si="7"/>
        <v>74.69</v>
      </c>
      <c r="O71" s="898">
        <f t="shared" si="7"/>
        <v>26.679999999999996</v>
      </c>
      <c r="P71" s="550">
        <f t="shared" si="7"/>
        <v>185.05</v>
      </c>
      <c r="Q71" s="551">
        <f t="shared" si="7"/>
        <v>0.14650000000000002</v>
      </c>
      <c r="R71" s="809"/>
      <c r="S71" s="835"/>
      <c r="T71" s="80"/>
      <c r="U71" s="1121"/>
      <c r="V71" s="1131"/>
      <c r="W71" s="1131"/>
      <c r="X71" s="1132"/>
    </row>
    <row r="72" spans="1:24" s="1" customFormat="1" ht="13.5" customHeight="1" x14ac:dyDescent="0.2">
      <c r="A72" s="1065"/>
      <c r="B72" s="1053" t="s">
        <v>241</v>
      </c>
      <c r="C72" s="1053"/>
      <c r="D72" s="525"/>
      <c r="E72" s="232"/>
      <c r="F72" s="232"/>
      <c r="G72" s="390"/>
      <c r="H72" s="232"/>
      <c r="I72" s="390"/>
      <c r="J72" s="528"/>
      <c r="K72" s="529"/>
      <c r="L72" s="811"/>
      <c r="M72" s="662"/>
      <c r="N72" s="533"/>
      <c r="O72" s="899"/>
      <c r="P72" s="234"/>
      <c r="Q72" s="235"/>
      <c r="R72" s="535">
        <f>SUM(R38:R68)</f>
        <v>36</v>
      </c>
      <c r="S72" s="806">
        <f>SUM(S38:S68)</f>
        <v>8</v>
      </c>
      <c r="T72" s="385"/>
      <c r="U72" s="1133"/>
      <c r="V72" s="1134"/>
      <c r="W72" s="1134"/>
      <c r="X72" s="1135"/>
    </row>
    <row r="73" spans="1:24" ht="13.5" customHeight="1" x14ac:dyDescent="0.2">
      <c r="A73" s="1065" t="s">
        <v>181</v>
      </c>
      <c r="B73" s="329">
        <f>南八幡!B73</f>
        <v>45809</v>
      </c>
      <c r="C73" s="433" t="str">
        <f>IF(B73="","",IF(WEEKDAY(B73)=1,"(日)",IF(WEEKDAY(B73)=2,"(月)",IF(WEEKDAY(B73)=3,"(火)",IF(WEEKDAY(B73)=4,"(水)",IF(WEEKDAY(B73)=5,"(木)",IF(WEEKDAY(B73)=6,"(金)","(土)")))))))</f>
        <v>(日)</v>
      </c>
      <c r="D73" s="558" t="s">
        <v>410</v>
      </c>
      <c r="E73" s="494"/>
      <c r="F73" s="10">
        <v>19.899999999999999</v>
      </c>
      <c r="G73" s="496">
        <v>20.2</v>
      </c>
      <c r="H73" s="495">
        <v>3.6</v>
      </c>
      <c r="I73" s="218">
        <v>2.2000000000000002</v>
      </c>
      <c r="J73" s="10">
        <v>7.4</v>
      </c>
      <c r="K73" s="644">
        <v>7.5</v>
      </c>
      <c r="L73" s="774">
        <v>26.8</v>
      </c>
      <c r="M73" s="627"/>
      <c r="N73" s="511"/>
      <c r="O73" s="897"/>
      <c r="P73" s="501"/>
      <c r="Q73" s="559"/>
      <c r="R73" s="500"/>
      <c r="S73" s="777"/>
      <c r="T73" s="80"/>
      <c r="U73" s="397" t="s">
        <v>284</v>
      </c>
      <c r="V73" s="398"/>
      <c r="W73" s="399">
        <v>45813</v>
      </c>
      <c r="X73" s="400"/>
    </row>
    <row r="74" spans="1:24" x14ac:dyDescent="0.2">
      <c r="A74" s="1065"/>
      <c r="B74" s="330">
        <f>南八幡!B74</f>
        <v>45810</v>
      </c>
      <c r="C74" s="434" t="str">
        <f t="shared" ref="C74:C102" si="8">IF(B74="","",IF(WEEKDAY(B74)=1,"(日)",IF(WEEKDAY(B74)=2,"(月)",IF(WEEKDAY(B74)=3,"(火)",IF(WEEKDAY(B74)=4,"(水)",IF(WEEKDAY(B74)=5,"(木)",IF(WEEKDAY(B74)=6,"(金)","(土)")))))))</f>
        <v>(月)</v>
      </c>
      <c r="D74" s="560" t="s">
        <v>409</v>
      </c>
      <c r="E74" s="504"/>
      <c r="F74" s="11">
        <v>19.2</v>
      </c>
      <c r="G74" s="221">
        <v>20.5</v>
      </c>
      <c r="H74" s="12">
        <v>5.7</v>
      </c>
      <c r="I74" s="219">
        <v>3.2</v>
      </c>
      <c r="J74" s="11">
        <v>7.4</v>
      </c>
      <c r="K74" s="369">
        <v>7.5</v>
      </c>
      <c r="L74" s="778">
        <v>24.7</v>
      </c>
      <c r="M74" s="635">
        <v>49.5</v>
      </c>
      <c r="N74" s="518">
        <v>72.8</v>
      </c>
      <c r="O74" s="895">
        <v>23.6</v>
      </c>
      <c r="P74" s="507">
        <v>181</v>
      </c>
      <c r="Q74" s="562">
        <v>0.2</v>
      </c>
      <c r="R74" s="506"/>
      <c r="S74" s="781"/>
      <c r="T74" s="80"/>
      <c r="U74" s="345" t="s">
        <v>2</v>
      </c>
      <c r="V74" s="346" t="s">
        <v>303</v>
      </c>
      <c r="W74" s="372">
        <v>27</v>
      </c>
      <c r="X74" s="350"/>
    </row>
    <row r="75" spans="1:24" x14ac:dyDescent="0.2">
      <c r="A75" s="1065"/>
      <c r="B75" s="330">
        <f>南八幡!B75</f>
        <v>45811</v>
      </c>
      <c r="C75" s="434" t="str">
        <f t="shared" si="8"/>
        <v>(火)</v>
      </c>
      <c r="D75" s="560" t="s">
        <v>407</v>
      </c>
      <c r="E75" s="504"/>
      <c r="F75" s="11">
        <v>19.2</v>
      </c>
      <c r="G75" s="221">
        <v>19.3</v>
      </c>
      <c r="H75" s="12">
        <v>4.5999999999999996</v>
      </c>
      <c r="I75" s="219">
        <v>3.3</v>
      </c>
      <c r="J75" s="11">
        <v>7.4</v>
      </c>
      <c r="K75" s="369">
        <v>7.5</v>
      </c>
      <c r="L75" s="778">
        <v>26.5</v>
      </c>
      <c r="M75" s="635">
        <v>52.4</v>
      </c>
      <c r="N75" s="518">
        <v>74</v>
      </c>
      <c r="O75" s="895">
        <v>22.9</v>
      </c>
      <c r="P75" s="507">
        <v>205</v>
      </c>
      <c r="Q75" s="562">
        <v>0.27</v>
      </c>
      <c r="R75" s="506"/>
      <c r="S75" s="781"/>
      <c r="T75" s="80"/>
      <c r="U75" s="4" t="s">
        <v>19</v>
      </c>
      <c r="V75" s="5" t="s">
        <v>20</v>
      </c>
      <c r="W75" s="352" t="s">
        <v>21</v>
      </c>
      <c r="X75" s="5" t="s">
        <v>22</v>
      </c>
    </row>
    <row r="76" spans="1:24" x14ac:dyDescent="0.2">
      <c r="A76" s="1065"/>
      <c r="B76" s="330">
        <f>南八幡!B76</f>
        <v>45812</v>
      </c>
      <c r="C76" s="434" t="str">
        <f t="shared" si="8"/>
        <v>(水)</v>
      </c>
      <c r="D76" s="560" t="s">
        <v>405</v>
      </c>
      <c r="E76" s="504"/>
      <c r="F76" s="11">
        <v>20</v>
      </c>
      <c r="G76" s="221">
        <v>20.8</v>
      </c>
      <c r="H76" s="12">
        <v>3.8</v>
      </c>
      <c r="I76" s="219">
        <v>2.6</v>
      </c>
      <c r="J76" s="11">
        <v>7.4</v>
      </c>
      <c r="K76" s="369">
        <v>7.5</v>
      </c>
      <c r="L76" s="778">
        <v>27.2</v>
      </c>
      <c r="M76" s="635">
        <v>52.6</v>
      </c>
      <c r="N76" s="518">
        <v>74.599999999999994</v>
      </c>
      <c r="O76" s="895">
        <v>25.2</v>
      </c>
      <c r="P76" s="507">
        <v>200</v>
      </c>
      <c r="Q76" s="562">
        <v>0.15</v>
      </c>
      <c r="R76" s="506"/>
      <c r="S76" s="781"/>
      <c r="T76" s="80"/>
      <c r="U76" s="2" t="s">
        <v>182</v>
      </c>
      <c r="V76" s="398" t="s">
        <v>11</v>
      </c>
      <c r="W76" s="353">
        <v>20.399999999999999</v>
      </c>
      <c r="X76" s="218">
        <v>21.5</v>
      </c>
    </row>
    <row r="77" spans="1:24" x14ac:dyDescent="0.2">
      <c r="A77" s="1065"/>
      <c r="B77" s="330">
        <f>南八幡!B77</f>
        <v>45813</v>
      </c>
      <c r="C77" s="434" t="str">
        <f t="shared" si="8"/>
        <v>(木)</v>
      </c>
      <c r="D77" s="560" t="s">
        <v>405</v>
      </c>
      <c r="E77" s="504">
        <v>27</v>
      </c>
      <c r="F77" s="11">
        <v>20.399999999999999</v>
      </c>
      <c r="G77" s="221">
        <v>21.5</v>
      </c>
      <c r="H77" s="12">
        <v>3.7</v>
      </c>
      <c r="I77" s="219">
        <v>2.4</v>
      </c>
      <c r="J77" s="11">
        <v>7.4</v>
      </c>
      <c r="K77" s="369">
        <v>7.4</v>
      </c>
      <c r="L77" s="778">
        <v>27.3</v>
      </c>
      <c r="M77" s="635">
        <v>53.7</v>
      </c>
      <c r="N77" s="518">
        <v>75</v>
      </c>
      <c r="O77" s="895">
        <v>25.8</v>
      </c>
      <c r="P77" s="507">
        <v>181</v>
      </c>
      <c r="Q77" s="562">
        <v>0.17</v>
      </c>
      <c r="R77" s="506"/>
      <c r="S77" s="781"/>
      <c r="T77" s="80"/>
      <c r="U77" s="3" t="s">
        <v>183</v>
      </c>
      <c r="V77" s="921" t="s">
        <v>184</v>
      </c>
      <c r="W77" s="11">
        <v>3.7</v>
      </c>
      <c r="X77" s="219">
        <v>2.4</v>
      </c>
    </row>
    <row r="78" spans="1:24" x14ac:dyDescent="0.2">
      <c r="A78" s="1065"/>
      <c r="B78" s="330">
        <f>南八幡!B78</f>
        <v>45814</v>
      </c>
      <c r="C78" s="434" t="str">
        <f t="shared" si="8"/>
        <v>(金)</v>
      </c>
      <c r="D78" s="560" t="s">
        <v>409</v>
      </c>
      <c r="E78" s="504"/>
      <c r="F78" s="11">
        <v>20.6</v>
      </c>
      <c r="G78" s="221">
        <v>22.3</v>
      </c>
      <c r="H78" s="12">
        <v>3.2</v>
      </c>
      <c r="I78" s="219">
        <v>2.4</v>
      </c>
      <c r="J78" s="11">
        <v>7.4</v>
      </c>
      <c r="K78" s="369">
        <v>7.5</v>
      </c>
      <c r="L78" s="778">
        <v>24.3</v>
      </c>
      <c r="M78" s="635">
        <v>56.2</v>
      </c>
      <c r="N78" s="518">
        <v>76.400000000000006</v>
      </c>
      <c r="O78" s="895">
        <v>25.5</v>
      </c>
      <c r="P78" s="507">
        <v>178</v>
      </c>
      <c r="Q78" s="562">
        <v>0.19</v>
      </c>
      <c r="R78" s="506"/>
      <c r="S78" s="781"/>
      <c r="T78" s="80"/>
      <c r="U78" s="3" t="s">
        <v>12</v>
      </c>
      <c r="V78" s="921"/>
      <c r="W78" s="11">
        <v>7.4</v>
      </c>
      <c r="X78" s="219">
        <v>7.4</v>
      </c>
    </row>
    <row r="79" spans="1:24" x14ac:dyDescent="0.2">
      <c r="A79" s="1065"/>
      <c r="B79" s="330">
        <f>南八幡!B79</f>
        <v>45815</v>
      </c>
      <c r="C79" s="434" t="str">
        <f t="shared" si="8"/>
        <v>(土)</v>
      </c>
      <c r="D79" s="560" t="s">
        <v>409</v>
      </c>
      <c r="E79" s="504"/>
      <c r="F79" s="11">
        <v>20.8</v>
      </c>
      <c r="G79" s="221">
        <v>22.5</v>
      </c>
      <c r="H79" s="12">
        <v>2.7</v>
      </c>
      <c r="I79" s="219">
        <v>1.9</v>
      </c>
      <c r="J79" s="11">
        <v>7.4</v>
      </c>
      <c r="K79" s="369">
        <v>7.5</v>
      </c>
      <c r="L79" s="778">
        <v>27</v>
      </c>
      <c r="M79" s="635"/>
      <c r="N79" s="518"/>
      <c r="O79" s="895"/>
      <c r="P79" s="507"/>
      <c r="Q79" s="562"/>
      <c r="R79" s="506"/>
      <c r="S79" s="781"/>
      <c r="T79" s="80"/>
      <c r="U79" s="3" t="s">
        <v>185</v>
      </c>
      <c r="V79" s="921" t="s">
        <v>13</v>
      </c>
      <c r="W79" s="11"/>
      <c r="X79" s="219">
        <v>27.3</v>
      </c>
    </row>
    <row r="80" spans="1:24" x14ac:dyDescent="0.2">
      <c r="A80" s="1065"/>
      <c r="B80" s="330">
        <f>南八幡!B80</f>
        <v>45816</v>
      </c>
      <c r="C80" s="434" t="str">
        <f t="shared" si="8"/>
        <v>(日)</v>
      </c>
      <c r="D80" s="560" t="s">
        <v>407</v>
      </c>
      <c r="E80" s="504"/>
      <c r="F80" s="11">
        <v>20.6</v>
      </c>
      <c r="G80" s="221">
        <v>21.2</v>
      </c>
      <c r="H80" s="12">
        <v>2.8</v>
      </c>
      <c r="I80" s="219">
        <v>1.9</v>
      </c>
      <c r="J80" s="11">
        <v>7.5</v>
      </c>
      <c r="K80" s="369">
        <v>7.4</v>
      </c>
      <c r="L80" s="778">
        <v>26.9</v>
      </c>
      <c r="M80" s="635"/>
      <c r="N80" s="518"/>
      <c r="O80" s="895"/>
      <c r="P80" s="507"/>
      <c r="Q80" s="562"/>
      <c r="R80" s="506"/>
      <c r="S80" s="781"/>
      <c r="T80" s="80"/>
      <c r="U80" s="3" t="s">
        <v>186</v>
      </c>
      <c r="V80" s="921" t="s">
        <v>311</v>
      </c>
      <c r="W80" s="112"/>
      <c r="X80" s="220">
        <v>53.7</v>
      </c>
    </row>
    <row r="81" spans="1:24" x14ac:dyDescent="0.2">
      <c r="A81" s="1065"/>
      <c r="B81" s="330">
        <f>南八幡!B81</f>
        <v>45817</v>
      </c>
      <c r="C81" s="434" t="str">
        <f t="shared" si="8"/>
        <v>(月)</v>
      </c>
      <c r="D81" s="560" t="s">
        <v>410</v>
      </c>
      <c r="E81" s="504"/>
      <c r="F81" s="11">
        <v>20.8</v>
      </c>
      <c r="G81" s="221">
        <v>22</v>
      </c>
      <c r="H81" s="12">
        <v>2.1</v>
      </c>
      <c r="I81" s="219">
        <v>1.9</v>
      </c>
      <c r="J81" s="11">
        <v>7.4</v>
      </c>
      <c r="K81" s="369">
        <v>7.5</v>
      </c>
      <c r="L81" s="778">
        <v>27.2</v>
      </c>
      <c r="M81" s="635">
        <v>55.6</v>
      </c>
      <c r="N81" s="518">
        <v>75</v>
      </c>
      <c r="O81" s="895">
        <v>24.5</v>
      </c>
      <c r="P81" s="507">
        <v>180</v>
      </c>
      <c r="Q81" s="562">
        <v>0.15</v>
      </c>
      <c r="R81" s="506">
        <v>6</v>
      </c>
      <c r="S81" s="781"/>
      <c r="T81" s="80"/>
      <c r="U81" s="3" t="s">
        <v>187</v>
      </c>
      <c r="V81" s="921" t="s">
        <v>311</v>
      </c>
      <c r="W81" s="112"/>
      <c r="X81" s="220">
        <v>75</v>
      </c>
    </row>
    <row r="82" spans="1:24" x14ac:dyDescent="0.2">
      <c r="A82" s="1065"/>
      <c r="B82" s="330">
        <f>南八幡!B82</f>
        <v>45818</v>
      </c>
      <c r="C82" s="434" t="str">
        <f t="shared" si="8"/>
        <v>(火)</v>
      </c>
      <c r="D82" s="560" t="s">
        <v>407</v>
      </c>
      <c r="E82" s="504"/>
      <c r="F82" s="11">
        <v>20.8</v>
      </c>
      <c r="G82" s="221">
        <v>21.1</v>
      </c>
      <c r="H82" s="12">
        <v>2.2999999999999998</v>
      </c>
      <c r="I82" s="219">
        <v>1.9</v>
      </c>
      <c r="J82" s="11">
        <v>7.5</v>
      </c>
      <c r="K82" s="369">
        <v>7.5</v>
      </c>
      <c r="L82" s="778">
        <v>27.1</v>
      </c>
      <c r="M82" s="635">
        <v>56.1</v>
      </c>
      <c r="N82" s="518">
        <v>75.400000000000006</v>
      </c>
      <c r="O82" s="895">
        <v>25.8</v>
      </c>
      <c r="P82" s="507">
        <v>178</v>
      </c>
      <c r="Q82" s="562">
        <v>0.11</v>
      </c>
      <c r="R82" s="506"/>
      <c r="S82" s="781"/>
      <c r="T82" s="80"/>
      <c r="U82" s="3" t="s">
        <v>188</v>
      </c>
      <c r="V82" s="921" t="s">
        <v>311</v>
      </c>
      <c r="W82" s="112"/>
      <c r="X82" s="220">
        <v>47.2</v>
      </c>
    </row>
    <row r="83" spans="1:24" x14ac:dyDescent="0.2">
      <c r="A83" s="1065"/>
      <c r="B83" s="330">
        <f>南八幡!B83</f>
        <v>45819</v>
      </c>
      <c r="C83" s="434" t="str">
        <f t="shared" si="8"/>
        <v>(水)</v>
      </c>
      <c r="D83" s="560" t="s">
        <v>407</v>
      </c>
      <c r="E83" s="504"/>
      <c r="F83" s="11">
        <v>21.3</v>
      </c>
      <c r="G83" s="221">
        <v>22.3</v>
      </c>
      <c r="H83" s="12">
        <v>2.1</v>
      </c>
      <c r="I83" s="219">
        <v>1.7</v>
      </c>
      <c r="J83" s="11">
        <v>7.5</v>
      </c>
      <c r="K83" s="369">
        <v>7.5</v>
      </c>
      <c r="L83" s="778">
        <v>27.2</v>
      </c>
      <c r="M83" s="635">
        <v>57.8</v>
      </c>
      <c r="N83" s="518">
        <v>74</v>
      </c>
      <c r="O83" s="895">
        <v>25.7</v>
      </c>
      <c r="P83" s="507">
        <v>177</v>
      </c>
      <c r="Q83" s="562">
        <v>0.1</v>
      </c>
      <c r="R83" s="506"/>
      <c r="S83" s="781"/>
      <c r="T83" s="80"/>
      <c r="U83" s="3" t="s">
        <v>189</v>
      </c>
      <c r="V83" s="921" t="s">
        <v>311</v>
      </c>
      <c r="W83" s="112"/>
      <c r="X83" s="220">
        <v>27.8</v>
      </c>
    </row>
    <row r="84" spans="1:24" x14ac:dyDescent="0.2">
      <c r="A84" s="1065"/>
      <c r="B84" s="330">
        <f>南八幡!B84</f>
        <v>45820</v>
      </c>
      <c r="C84" s="434" t="str">
        <f t="shared" si="8"/>
        <v>(木)</v>
      </c>
      <c r="D84" s="560" t="s">
        <v>409</v>
      </c>
      <c r="E84" s="504"/>
      <c r="F84" s="11">
        <v>21.7</v>
      </c>
      <c r="G84" s="221">
        <v>23</v>
      </c>
      <c r="H84" s="12">
        <v>2.1</v>
      </c>
      <c r="I84" s="219">
        <v>1.8</v>
      </c>
      <c r="J84" s="11">
        <v>7.5</v>
      </c>
      <c r="K84" s="369">
        <v>7.5</v>
      </c>
      <c r="L84" s="778">
        <v>27.2</v>
      </c>
      <c r="M84" s="635">
        <v>57.1</v>
      </c>
      <c r="N84" s="518">
        <v>75.599999999999994</v>
      </c>
      <c r="O84" s="895">
        <v>25.2</v>
      </c>
      <c r="P84" s="507">
        <v>166</v>
      </c>
      <c r="Q84" s="562">
        <v>0.11</v>
      </c>
      <c r="R84" s="506"/>
      <c r="S84" s="781"/>
      <c r="T84" s="80"/>
      <c r="U84" s="3" t="s">
        <v>190</v>
      </c>
      <c r="V84" s="921" t="s">
        <v>311</v>
      </c>
      <c r="W84" s="12"/>
      <c r="X84" s="221">
        <v>25.8</v>
      </c>
    </row>
    <row r="85" spans="1:24" x14ac:dyDescent="0.2">
      <c r="A85" s="1065"/>
      <c r="B85" s="330">
        <f>南八幡!B85</f>
        <v>45821</v>
      </c>
      <c r="C85" s="434" t="str">
        <f t="shared" si="8"/>
        <v>(金)</v>
      </c>
      <c r="D85" s="560" t="s">
        <v>409</v>
      </c>
      <c r="E85" s="504"/>
      <c r="F85" s="11">
        <v>21.8</v>
      </c>
      <c r="G85" s="221">
        <v>23.3</v>
      </c>
      <c r="H85" s="12">
        <v>2.2000000000000002</v>
      </c>
      <c r="I85" s="219">
        <v>1.8</v>
      </c>
      <c r="J85" s="11">
        <v>7.5</v>
      </c>
      <c r="K85" s="369">
        <v>7.5</v>
      </c>
      <c r="L85" s="778">
        <v>27.2</v>
      </c>
      <c r="M85" s="635">
        <v>56.2</v>
      </c>
      <c r="N85" s="518">
        <v>78</v>
      </c>
      <c r="O85" s="895">
        <v>25.2</v>
      </c>
      <c r="P85" s="507">
        <v>157</v>
      </c>
      <c r="Q85" s="562">
        <v>0.13</v>
      </c>
      <c r="R85" s="506"/>
      <c r="S85" s="781"/>
      <c r="T85" s="80"/>
      <c r="U85" s="3" t="s">
        <v>191</v>
      </c>
      <c r="V85" s="921" t="s">
        <v>311</v>
      </c>
      <c r="W85" s="15"/>
      <c r="X85" s="222">
        <v>181</v>
      </c>
    </row>
    <row r="86" spans="1:24" x14ac:dyDescent="0.2">
      <c r="A86" s="1065"/>
      <c r="B86" s="330">
        <f>南八幡!B86</f>
        <v>45822</v>
      </c>
      <c r="C86" s="434" t="str">
        <f t="shared" si="8"/>
        <v>(土)</v>
      </c>
      <c r="D86" s="560" t="s">
        <v>410</v>
      </c>
      <c r="E86" s="504"/>
      <c r="F86" s="11">
        <v>21.9</v>
      </c>
      <c r="G86" s="221">
        <v>22.9</v>
      </c>
      <c r="H86" s="12">
        <v>2.2999999999999998</v>
      </c>
      <c r="I86" s="219">
        <v>1.6</v>
      </c>
      <c r="J86" s="11">
        <v>7.5</v>
      </c>
      <c r="K86" s="369">
        <v>7.5</v>
      </c>
      <c r="L86" s="778">
        <v>27.1</v>
      </c>
      <c r="M86" s="635"/>
      <c r="N86" s="518"/>
      <c r="O86" s="895"/>
      <c r="P86" s="507"/>
      <c r="Q86" s="562"/>
      <c r="R86" s="506"/>
      <c r="S86" s="781"/>
      <c r="T86" s="80"/>
      <c r="U86" s="3" t="s">
        <v>192</v>
      </c>
      <c r="V86" s="921" t="s">
        <v>311</v>
      </c>
      <c r="W86" s="13"/>
      <c r="X86" s="223">
        <v>0.17</v>
      </c>
    </row>
    <row r="87" spans="1:24" x14ac:dyDescent="0.2">
      <c r="A87" s="1065"/>
      <c r="B87" s="330">
        <f>南八幡!B87</f>
        <v>45823</v>
      </c>
      <c r="C87" s="434" t="str">
        <f t="shared" si="8"/>
        <v>(日)</v>
      </c>
      <c r="D87" s="560" t="s">
        <v>407</v>
      </c>
      <c r="E87" s="504"/>
      <c r="F87" s="11">
        <v>21.9</v>
      </c>
      <c r="G87" s="221">
        <v>22.7</v>
      </c>
      <c r="H87" s="12">
        <v>2.2000000000000002</v>
      </c>
      <c r="I87" s="219">
        <v>1.7</v>
      </c>
      <c r="J87" s="11">
        <v>7.5</v>
      </c>
      <c r="K87" s="369">
        <v>7.5</v>
      </c>
      <c r="L87" s="778">
        <v>27.1</v>
      </c>
      <c r="M87" s="635"/>
      <c r="N87" s="518"/>
      <c r="O87" s="895"/>
      <c r="P87" s="507"/>
      <c r="Q87" s="562"/>
      <c r="R87" s="506"/>
      <c r="S87" s="781"/>
      <c r="T87" s="80"/>
      <c r="U87" s="3" t="s">
        <v>14</v>
      </c>
      <c r="V87" s="921" t="s">
        <v>311</v>
      </c>
      <c r="W87" s="11"/>
      <c r="X87" s="224">
        <v>3</v>
      </c>
    </row>
    <row r="88" spans="1:24" x14ac:dyDescent="0.2">
      <c r="A88" s="1065"/>
      <c r="B88" s="330">
        <f>南八幡!B88</f>
        <v>45824</v>
      </c>
      <c r="C88" s="434" t="str">
        <f t="shared" si="8"/>
        <v>(月)</v>
      </c>
      <c r="D88" s="560" t="s">
        <v>409</v>
      </c>
      <c r="E88" s="504"/>
      <c r="F88" s="11">
        <v>22.3</v>
      </c>
      <c r="G88" s="221">
        <v>24.6</v>
      </c>
      <c r="H88" s="12">
        <v>2.2999999999999998</v>
      </c>
      <c r="I88" s="219">
        <v>1.7</v>
      </c>
      <c r="J88" s="11">
        <v>7.5</v>
      </c>
      <c r="K88" s="369">
        <v>7.5</v>
      </c>
      <c r="L88" s="778">
        <v>27.3</v>
      </c>
      <c r="M88" s="635">
        <v>58.7</v>
      </c>
      <c r="N88" s="518">
        <v>78.2</v>
      </c>
      <c r="O88" s="895">
        <v>27.6</v>
      </c>
      <c r="P88" s="507">
        <v>176</v>
      </c>
      <c r="Q88" s="562">
        <v>0.09</v>
      </c>
      <c r="R88" s="506"/>
      <c r="S88" s="781"/>
      <c r="T88" s="80"/>
      <c r="U88" s="3" t="s">
        <v>15</v>
      </c>
      <c r="V88" s="921" t="s">
        <v>311</v>
      </c>
      <c r="W88" s="11"/>
      <c r="X88" s="224">
        <v>0.7</v>
      </c>
    </row>
    <row r="89" spans="1:24" x14ac:dyDescent="0.2">
      <c r="A89" s="1065"/>
      <c r="B89" s="330">
        <f>南八幡!B89</f>
        <v>45825</v>
      </c>
      <c r="C89" s="434" t="str">
        <f t="shared" si="8"/>
        <v>(火)</v>
      </c>
      <c r="D89" s="560" t="s">
        <v>409</v>
      </c>
      <c r="E89" s="504"/>
      <c r="F89" s="11">
        <v>22.6</v>
      </c>
      <c r="G89" s="221">
        <v>25.8</v>
      </c>
      <c r="H89" s="12">
        <v>2.7</v>
      </c>
      <c r="I89" s="219">
        <v>1.7</v>
      </c>
      <c r="J89" s="11">
        <v>7.4</v>
      </c>
      <c r="K89" s="369">
        <v>7.4</v>
      </c>
      <c r="L89" s="778">
        <v>27.6</v>
      </c>
      <c r="M89" s="635">
        <v>58.6</v>
      </c>
      <c r="N89" s="518">
        <v>80</v>
      </c>
      <c r="O89" s="895">
        <v>25</v>
      </c>
      <c r="P89" s="507">
        <v>200</v>
      </c>
      <c r="Q89" s="562">
        <v>0.16</v>
      </c>
      <c r="R89" s="506">
        <v>5</v>
      </c>
      <c r="S89" s="781">
        <v>2</v>
      </c>
      <c r="T89" s="80"/>
      <c r="U89" s="3" t="s">
        <v>193</v>
      </c>
      <c r="V89" s="921" t="s">
        <v>311</v>
      </c>
      <c r="W89" s="11"/>
      <c r="X89" s="224">
        <v>7.4</v>
      </c>
    </row>
    <row r="90" spans="1:24" x14ac:dyDescent="0.2">
      <c r="A90" s="1065"/>
      <c r="B90" s="330">
        <f>南八幡!B90</f>
        <v>45826</v>
      </c>
      <c r="C90" s="434" t="str">
        <f t="shared" si="8"/>
        <v>(水)</v>
      </c>
      <c r="D90" s="560" t="s">
        <v>410</v>
      </c>
      <c r="E90" s="504"/>
      <c r="F90" s="11">
        <v>22.4</v>
      </c>
      <c r="G90" s="221">
        <v>23.5</v>
      </c>
      <c r="H90" s="12">
        <v>2</v>
      </c>
      <c r="I90" s="219">
        <v>1.8</v>
      </c>
      <c r="J90" s="11">
        <v>7.4</v>
      </c>
      <c r="K90" s="369">
        <v>7.4</v>
      </c>
      <c r="L90" s="778">
        <v>27.6</v>
      </c>
      <c r="M90" s="635">
        <v>59.3</v>
      </c>
      <c r="N90" s="518">
        <v>80.599999999999994</v>
      </c>
      <c r="O90" s="895">
        <v>26.1</v>
      </c>
      <c r="P90" s="507">
        <v>179</v>
      </c>
      <c r="Q90" s="562">
        <v>0.11</v>
      </c>
      <c r="R90" s="506"/>
      <c r="S90" s="781"/>
      <c r="T90" s="80"/>
      <c r="U90" s="3" t="s">
        <v>194</v>
      </c>
      <c r="V90" s="921" t="s">
        <v>311</v>
      </c>
      <c r="W90" s="13"/>
      <c r="X90" s="225">
        <v>2.5000000000000001E-2</v>
      </c>
    </row>
    <row r="91" spans="1:24" x14ac:dyDescent="0.2">
      <c r="A91" s="1065"/>
      <c r="B91" s="330">
        <f>南八幡!B91</f>
        <v>45827</v>
      </c>
      <c r="C91" s="434" t="str">
        <f t="shared" si="8"/>
        <v>(木)</v>
      </c>
      <c r="D91" s="560" t="s">
        <v>409</v>
      </c>
      <c r="E91" s="504"/>
      <c r="F91" s="11">
        <v>22.9</v>
      </c>
      <c r="G91" s="221">
        <v>24.7</v>
      </c>
      <c r="H91" s="12">
        <v>2.2999999999999998</v>
      </c>
      <c r="I91" s="219">
        <v>1.8</v>
      </c>
      <c r="J91" s="11">
        <v>7.5</v>
      </c>
      <c r="K91" s="369">
        <v>7.4</v>
      </c>
      <c r="L91" s="778">
        <v>27.8</v>
      </c>
      <c r="M91" s="635">
        <v>59.2</v>
      </c>
      <c r="N91" s="518">
        <v>80.2</v>
      </c>
      <c r="O91" s="895">
        <v>25.7</v>
      </c>
      <c r="P91" s="507">
        <v>186</v>
      </c>
      <c r="Q91" s="562">
        <v>0.11</v>
      </c>
      <c r="R91" s="506"/>
      <c r="S91" s="781"/>
      <c r="T91" s="80"/>
      <c r="U91" s="3" t="s">
        <v>278</v>
      </c>
      <c r="V91" s="921" t="s">
        <v>311</v>
      </c>
      <c r="W91" s="13"/>
      <c r="X91" s="225">
        <v>1.54</v>
      </c>
    </row>
    <row r="92" spans="1:24" x14ac:dyDescent="0.2">
      <c r="A92" s="1065"/>
      <c r="B92" s="330">
        <f>南八幡!B92</f>
        <v>45828</v>
      </c>
      <c r="C92" s="434" t="str">
        <f t="shared" si="8"/>
        <v>(金)</v>
      </c>
      <c r="D92" s="560" t="s">
        <v>409</v>
      </c>
      <c r="E92" s="504"/>
      <c r="F92" s="11">
        <v>23.5</v>
      </c>
      <c r="G92" s="221">
        <v>24.3</v>
      </c>
      <c r="H92" s="12">
        <v>2.2999999999999998</v>
      </c>
      <c r="I92" s="219">
        <v>1.5</v>
      </c>
      <c r="J92" s="11">
        <v>7.5</v>
      </c>
      <c r="K92" s="369">
        <v>7.5</v>
      </c>
      <c r="L92" s="778">
        <v>27.8</v>
      </c>
      <c r="M92" s="635">
        <v>60</v>
      </c>
      <c r="N92" s="518">
        <v>80.599999999999994</v>
      </c>
      <c r="O92" s="895">
        <v>26.9</v>
      </c>
      <c r="P92" s="507">
        <v>176</v>
      </c>
      <c r="Q92" s="562">
        <v>0.06</v>
      </c>
      <c r="R92" s="506"/>
      <c r="S92" s="781"/>
      <c r="T92" s="80"/>
      <c r="U92" s="3" t="s">
        <v>195</v>
      </c>
      <c r="V92" s="921" t="s">
        <v>311</v>
      </c>
      <c r="W92" s="13"/>
      <c r="X92" s="225">
        <v>2.25</v>
      </c>
    </row>
    <row r="93" spans="1:24" x14ac:dyDescent="0.2">
      <c r="A93" s="1065"/>
      <c r="B93" s="330">
        <f>南八幡!B93</f>
        <v>45829</v>
      </c>
      <c r="C93" s="434" t="str">
        <f t="shared" si="8"/>
        <v>(土)</v>
      </c>
      <c r="D93" s="560" t="s">
        <v>409</v>
      </c>
      <c r="E93" s="504"/>
      <c r="F93" s="11">
        <v>24</v>
      </c>
      <c r="G93" s="221">
        <v>25</v>
      </c>
      <c r="H93" s="12">
        <v>2.2000000000000002</v>
      </c>
      <c r="I93" s="219">
        <v>1.6</v>
      </c>
      <c r="J93" s="11">
        <v>7.6</v>
      </c>
      <c r="K93" s="369">
        <v>7.6</v>
      </c>
      <c r="L93" s="778">
        <v>27.5</v>
      </c>
      <c r="M93" s="635"/>
      <c r="N93" s="518"/>
      <c r="O93" s="895"/>
      <c r="P93" s="507"/>
      <c r="Q93" s="562"/>
      <c r="R93" s="506"/>
      <c r="S93" s="781"/>
      <c r="T93" s="80"/>
      <c r="U93" s="3" t="s">
        <v>196</v>
      </c>
      <c r="V93" s="921" t="s">
        <v>311</v>
      </c>
      <c r="W93" s="13"/>
      <c r="X93" s="225">
        <v>0.122</v>
      </c>
    </row>
    <row r="94" spans="1:24" x14ac:dyDescent="0.2">
      <c r="A94" s="1065"/>
      <c r="B94" s="330">
        <f>南八幡!B94</f>
        <v>45830</v>
      </c>
      <c r="C94" s="434" t="str">
        <f t="shared" si="8"/>
        <v>(日)</v>
      </c>
      <c r="D94" s="560" t="s">
        <v>409</v>
      </c>
      <c r="E94" s="504"/>
      <c r="F94" s="11">
        <v>24.5</v>
      </c>
      <c r="G94" s="221">
        <v>25.4</v>
      </c>
      <c r="H94" s="12">
        <v>2.2999999999999998</v>
      </c>
      <c r="I94" s="219">
        <v>1.7</v>
      </c>
      <c r="J94" s="11">
        <v>7.6</v>
      </c>
      <c r="K94" s="369">
        <v>7.6</v>
      </c>
      <c r="L94" s="778">
        <v>27.6</v>
      </c>
      <c r="M94" s="635"/>
      <c r="N94" s="518"/>
      <c r="O94" s="895"/>
      <c r="P94" s="507"/>
      <c r="Q94" s="562"/>
      <c r="R94" s="506"/>
      <c r="S94" s="781"/>
      <c r="T94" s="80"/>
      <c r="U94" s="3" t="s">
        <v>197</v>
      </c>
      <c r="V94" s="921" t="s">
        <v>311</v>
      </c>
      <c r="W94" s="11"/>
      <c r="X94" s="224">
        <v>19.899999999999999</v>
      </c>
    </row>
    <row r="95" spans="1:24" x14ac:dyDescent="0.2">
      <c r="A95" s="1065"/>
      <c r="B95" s="330">
        <f>南八幡!B95</f>
        <v>45831</v>
      </c>
      <c r="C95" s="434" t="str">
        <f t="shared" si="8"/>
        <v>(月)</v>
      </c>
      <c r="D95" s="560" t="s">
        <v>409</v>
      </c>
      <c r="E95" s="504"/>
      <c r="F95" s="11">
        <v>24.8</v>
      </c>
      <c r="G95" s="221">
        <v>25.9</v>
      </c>
      <c r="H95" s="12">
        <v>1.7</v>
      </c>
      <c r="I95" s="219">
        <v>1.6</v>
      </c>
      <c r="J95" s="11">
        <v>7.7</v>
      </c>
      <c r="K95" s="369">
        <v>7.6</v>
      </c>
      <c r="L95" s="778">
        <v>28</v>
      </c>
      <c r="M95" s="635">
        <v>61.1</v>
      </c>
      <c r="N95" s="518">
        <v>81.8</v>
      </c>
      <c r="O95" s="895">
        <v>24.7</v>
      </c>
      <c r="P95" s="507">
        <v>166</v>
      </c>
      <c r="Q95" s="562">
        <v>0.08</v>
      </c>
      <c r="R95" s="506"/>
      <c r="S95" s="781"/>
      <c r="T95" s="80"/>
      <c r="U95" s="3" t="s">
        <v>17</v>
      </c>
      <c r="V95" s="921" t="s">
        <v>311</v>
      </c>
      <c r="W95" s="11"/>
      <c r="X95" s="224">
        <v>20.6</v>
      </c>
    </row>
    <row r="96" spans="1:24" x14ac:dyDescent="0.2">
      <c r="A96" s="1065"/>
      <c r="B96" s="330">
        <f>南八幡!B96</f>
        <v>45832</v>
      </c>
      <c r="C96" s="434" t="str">
        <f t="shared" si="8"/>
        <v>(火)</v>
      </c>
      <c r="D96" s="560" t="s">
        <v>410</v>
      </c>
      <c r="E96" s="504"/>
      <c r="F96" s="11">
        <v>24.9</v>
      </c>
      <c r="G96" s="221">
        <v>25.7</v>
      </c>
      <c r="H96" s="12">
        <v>2.2000000000000002</v>
      </c>
      <c r="I96" s="219">
        <v>1.6</v>
      </c>
      <c r="J96" s="11">
        <v>7.7</v>
      </c>
      <c r="K96" s="369">
        <v>7.6</v>
      </c>
      <c r="L96" s="778">
        <v>28</v>
      </c>
      <c r="M96" s="635">
        <v>61</v>
      </c>
      <c r="N96" s="518">
        <v>82.2</v>
      </c>
      <c r="O96" s="895">
        <v>26.8</v>
      </c>
      <c r="P96" s="507">
        <v>171</v>
      </c>
      <c r="Q96" s="562">
        <v>0.05</v>
      </c>
      <c r="R96" s="506"/>
      <c r="S96" s="781"/>
      <c r="T96" s="80"/>
      <c r="U96" s="3" t="s">
        <v>198</v>
      </c>
      <c r="V96" s="921" t="s">
        <v>184</v>
      </c>
      <c r="W96" s="11"/>
      <c r="X96" s="286">
        <v>7</v>
      </c>
    </row>
    <row r="97" spans="1:24" x14ac:dyDescent="0.2">
      <c r="A97" s="1065"/>
      <c r="B97" s="330">
        <f>南八幡!B97</f>
        <v>45833</v>
      </c>
      <c r="C97" s="434" t="str">
        <f t="shared" si="8"/>
        <v>(水)</v>
      </c>
      <c r="D97" s="560" t="s">
        <v>407</v>
      </c>
      <c r="E97" s="504"/>
      <c r="F97" s="11">
        <v>25.1</v>
      </c>
      <c r="G97" s="221">
        <v>25.8</v>
      </c>
      <c r="H97" s="12">
        <v>2.1</v>
      </c>
      <c r="I97" s="219">
        <v>1.5</v>
      </c>
      <c r="J97" s="11">
        <v>7.7</v>
      </c>
      <c r="K97" s="369">
        <v>7.6</v>
      </c>
      <c r="L97" s="778">
        <v>28.1</v>
      </c>
      <c r="M97" s="635">
        <v>62.5</v>
      </c>
      <c r="N97" s="518">
        <v>81</v>
      </c>
      <c r="O97" s="895">
        <v>27.2</v>
      </c>
      <c r="P97" s="507">
        <v>171</v>
      </c>
      <c r="Q97" s="562">
        <v>0.05</v>
      </c>
      <c r="R97" s="506"/>
      <c r="S97" s="781"/>
      <c r="T97" s="80"/>
      <c r="U97" s="3" t="s">
        <v>199</v>
      </c>
      <c r="V97" s="921" t="s">
        <v>311</v>
      </c>
      <c r="W97" s="112"/>
      <c r="X97" s="286">
        <v>2</v>
      </c>
    </row>
    <row r="98" spans="1:24" x14ac:dyDescent="0.2">
      <c r="A98" s="1065"/>
      <c r="B98" s="330">
        <f>南八幡!B98</f>
        <v>45834</v>
      </c>
      <c r="C98" s="434" t="str">
        <f t="shared" si="8"/>
        <v>(木)</v>
      </c>
      <c r="D98" s="560" t="s">
        <v>407</v>
      </c>
      <c r="E98" s="504"/>
      <c r="F98" s="11">
        <v>25.5</v>
      </c>
      <c r="G98" s="221">
        <v>26</v>
      </c>
      <c r="H98" s="12">
        <v>1.8</v>
      </c>
      <c r="I98" s="219">
        <v>1.6</v>
      </c>
      <c r="J98" s="11">
        <v>7.7</v>
      </c>
      <c r="K98" s="369">
        <v>7.7</v>
      </c>
      <c r="L98" s="778">
        <v>28.4</v>
      </c>
      <c r="M98" s="635">
        <v>63.4</v>
      </c>
      <c r="N98" s="518">
        <v>82</v>
      </c>
      <c r="O98" s="895">
        <v>26.7</v>
      </c>
      <c r="P98" s="507">
        <v>178</v>
      </c>
      <c r="Q98" s="562">
        <v>0.05</v>
      </c>
      <c r="R98" s="506"/>
      <c r="S98" s="781"/>
      <c r="T98" s="80"/>
      <c r="U98" s="3"/>
      <c r="V98" s="287"/>
      <c r="W98" s="288"/>
      <c r="X98" s="287"/>
    </row>
    <row r="99" spans="1:24" x14ac:dyDescent="0.2">
      <c r="A99" s="1065"/>
      <c r="B99" s="330">
        <f>南八幡!B99</f>
        <v>45835</v>
      </c>
      <c r="C99" s="434" t="str">
        <f t="shared" si="8"/>
        <v>(金)</v>
      </c>
      <c r="D99" s="560" t="s">
        <v>409</v>
      </c>
      <c r="E99" s="504"/>
      <c r="F99" s="11">
        <v>25.7</v>
      </c>
      <c r="G99" s="221">
        <v>26.9</v>
      </c>
      <c r="H99" s="12">
        <v>2.2999999999999998</v>
      </c>
      <c r="I99" s="219">
        <v>1.6</v>
      </c>
      <c r="J99" s="11">
        <v>7.6</v>
      </c>
      <c r="K99" s="369">
        <v>7.7</v>
      </c>
      <c r="L99" s="778">
        <v>28.7</v>
      </c>
      <c r="M99" s="635">
        <v>63.4</v>
      </c>
      <c r="N99" s="518">
        <v>82.8</v>
      </c>
      <c r="O99" s="895">
        <v>26.4</v>
      </c>
      <c r="P99" s="507">
        <v>189</v>
      </c>
      <c r="Q99" s="562">
        <v>0.06</v>
      </c>
      <c r="R99" s="506"/>
      <c r="S99" s="781"/>
      <c r="T99" s="80"/>
      <c r="U99" s="3"/>
      <c r="V99" s="287"/>
      <c r="W99" s="288"/>
      <c r="X99" s="287"/>
    </row>
    <row r="100" spans="1:24" x14ac:dyDescent="0.2">
      <c r="A100" s="1065"/>
      <c r="B100" s="330">
        <f>南八幡!B100</f>
        <v>45836</v>
      </c>
      <c r="C100" s="434" t="str">
        <f t="shared" si="8"/>
        <v>(土)</v>
      </c>
      <c r="D100" s="560" t="s">
        <v>409</v>
      </c>
      <c r="E100" s="504"/>
      <c r="F100" s="11">
        <v>26.1</v>
      </c>
      <c r="G100" s="221">
        <v>27.3</v>
      </c>
      <c r="H100" s="12">
        <v>2</v>
      </c>
      <c r="I100" s="219">
        <v>1.4</v>
      </c>
      <c r="J100" s="11">
        <v>7.7</v>
      </c>
      <c r="K100" s="369">
        <v>7.7</v>
      </c>
      <c r="L100" s="778">
        <v>28.5</v>
      </c>
      <c r="M100" s="635"/>
      <c r="N100" s="518"/>
      <c r="O100" s="895"/>
      <c r="P100" s="507"/>
      <c r="Q100" s="562"/>
      <c r="R100" s="506"/>
      <c r="S100" s="781"/>
      <c r="T100" s="80"/>
      <c r="U100" s="373"/>
      <c r="V100" s="374"/>
      <c r="W100" s="375"/>
      <c r="X100" s="374"/>
    </row>
    <row r="101" spans="1:24" x14ac:dyDescent="0.2">
      <c r="A101" s="1065"/>
      <c r="B101" s="330">
        <f>南八幡!B101</f>
        <v>45837</v>
      </c>
      <c r="C101" s="434" t="str">
        <f t="shared" si="8"/>
        <v>(日)</v>
      </c>
      <c r="D101" s="560" t="s">
        <v>409</v>
      </c>
      <c r="E101" s="504"/>
      <c r="F101" s="11">
        <v>26.4</v>
      </c>
      <c r="G101" s="221">
        <v>27.7</v>
      </c>
      <c r="H101" s="12">
        <v>2.1</v>
      </c>
      <c r="I101" s="219">
        <v>1.5</v>
      </c>
      <c r="J101" s="11">
        <v>7.6</v>
      </c>
      <c r="K101" s="369">
        <v>7.6</v>
      </c>
      <c r="L101" s="778">
        <v>28.9</v>
      </c>
      <c r="M101" s="635"/>
      <c r="N101" s="518"/>
      <c r="O101" s="895"/>
      <c r="P101" s="507"/>
      <c r="Q101" s="562"/>
      <c r="R101" s="506"/>
      <c r="S101" s="781"/>
      <c r="T101" s="80"/>
      <c r="U101" s="102" t="s">
        <v>23</v>
      </c>
      <c r="V101" s="394" t="s">
        <v>24</v>
      </c>
      <c r="W101" s="394" t="s">
        <v>24</v>
      </c>
      <c r="X101" s="103" t="s">
        <v>24</v>
      </c>
    </row>
    <row r="102" spans="1:24" ht="13.5" customHeight="1" x14ac:dyDescent="0.2">
      <c r="A102" s="1065"/>
      <c r="B102" s="330">
        <f>南八幡!B102</f>
        <v>45838</v>
      </c>
      <c r="C102" s="434" t="str">
        <f t="shared" si="8"/>
        <v>(月)</v>
      </c>
      <c r="D102" s="563" t="s">
        <v>409</v>
      </c>
      <c r="E102" s="564"/>
      <c r="F102" s="368">
        <v>26.7</v>
      </c>
      <c r="G102" s="565">
        <v>28.2</v>
      </c>
      <c r="H102" s="566">
        <v>1.9</v>
      </c>
      <c r="I102" s="298">
        <v>1.5</v>
      </c>
      <c r="J102" s="368">
        <v>7.7</v>
      </c>
      <c r="K102" s="371">
        <v>7.7</v>
      </c>
      <c r="L102" s="818">
        <v>28.7</v>
      </c>
      <c r="M102" s="689">
        <v>63.5</v>
      </c>
      <c r="N102" s="765">
        <v>83.6</v>
      </c>
      <c r="O102" s="900">
        <v>24.7</v>
      </c>
      <c r="P102" s="569">
        <v>194</v>
      </c>
      <c r="Q102" s="570">
        <v>0.11</v>
      </c>
      <c r="R102" s="571"/>
      <c r="S102" s="821"/>
      <c r="T102" s="80"/>
      <c r="U102" s="1121" t="s">
        <v>441</v>
      </c>
      <c r="V102" s="1131"/>
      <c r="W102" s="1131"/>
      <c r="X102" s="1132"/>
    </row>
    <row r="103" spans="1:24" s="1" customFormat="1" ht="13.5" customHeight="1" x14ac:dyDescent="0.2">
      <c r="A103" s="1065"/>
      <c r="B103" s="1051" t="s">
        <v>238</v>
      </c>
      <c r="C103" s="1051"/>
      <c r="D103" s="508"/>
      <c r="E103" s="509">
        <f t="shared" ref="E103:R103" si="9">IF(COUNT(E73:E102)=0,"",MAX(E73:E102))</f>
        <v>27</v>
      </c>
      <c r="F103" s="10">
        <f t="shared" si="9"/>
        <v>26.7</v>
      </c>
      <c r="G103" s="218">
        <f t="shared" si="9"/>
        <v>28.2</v>
      </c>
      <c r="H103" s="495">
        <f t="shared" si="9"/>
        <v>5.7</v>
      </c>
      <c r="I103" s="496">
        <f t="shared" si="9"/>
        <v>3.3</v>
      </c>
      <c r="J103" s="10">
        <f t="shared" si="9"/>
        <v>7.7</v>
      </c>
      <c r="K103" s="644">
        <f t="shared" si="9"/>
        <v>7.7</v>
      </c>
      <c r="L103" s="774">
        <f t="shared" si="9"/>
        <v>28.9</v>
      </c>
      <c r="M103" s="627">
        <f t="shared" si="9"/>
        <v>63.5</v>
      </c>
      <c r="N103" s="511">
        <f t="shared" si="9"/>
        <v>83.6</v>
      </c>
      <c r="O103" s="897">
        <f t="shared" si="9"/>
        <v>27.6</v>
      </c>
      <c r="P103" s="513">
        <f t="shared" si="9"/>
        <v>205</v>
      </c>
      <c r="Q103" s="514">
        <f t="shared" si="9"/>
        <v>0.27</v>
      </c>
      <c r="R103" s="548">
        <f t="shared" si="9"/>
        <v>6</v>
      </c>
      <c r="S103" s="808">
        <f t="shared" ref="S103" si="10">IF(COUNT(S73:S102)=0,"",MAX(S73:S102))</f>
        <v>2</v>
      </c>
      <c r="T103" s="80"/>
      <c r="U103" s="1121"/>
      <c r="V103" s="1131"/>
      <c r="W103" s="1131"/>
      <c r="X103" s="1132"/>
    </row>
    <row r="104" spans="1:24" s="1" customFormat="1" ht="13.5" customHeight="1" x14ac:dyDescent="0.2">
      <c r="A104" s="1065"/>
      <c r="B104" s="1052" t="s">
        <v>239</v>
      </c>
      <c r="C104" s="1052"/>
      <c r="D104" s="229"/>
      <c r="E104" s="516">
        <f t="shared" ref="E104:Q104" si="11">IF(COUNT(E73:E102)=0,"",MIN(E73:E102))</f>
        <v>27</v>
      </c>
      <c r="F104" s="11">
        <f t="shared" si="11"/>
        <v>19.2</v>
      </c>
      <c r="G104" s="219">
        <f t="shared" si="11"/>
        <v>19.3</v>
      </c>
      <c r="H104" s="12">
        <f t="shared" si="11"/>
        <v>1.7</v>
      </c>
      <c r="I104" s="240">
        <f t="shared" si="11"/>
        <v>1.4</v>
      </c>
      <c r="J104" s="11">
        <f t="shared" si="11"/>
        <v>7.4</v>
      </c>
      <c r="K104" s="636">
        <f t="shared" si="11"/>
        <v>7.4</v>
      </c>
      <c r="L104" s="778">
        <f t="shared" si="11"/>
        <v>24.3</v>
      </c>
      <c r="M104" s="517">
        <f t="shared" si="11"/>
        <v>49.5</v>
      </c>
      <c r="N104" s="518">
        <f t="shared" si="11"/>
        <v>72.8</v>
      </c>
      <c r="O104" s="893">
        <f t="shared" si="11"/>
        <v>22.9</v>
      </c>
      <c r="P104" s="520">
        <f t="shared" si="11"/>
        <v>157</v>
      </c>
      <c r="Q104" s="521">
        <f t="shared" si="11"/>
        <v>0.05</v>
      </c>
      <c r="R104" s="836"/>
      <c r="S104" s="810"/>
      <c r="T104" s="80"/>
      <c r="U104" s="1121"/>
      <c r="V104" s="1131"/>
      <c r="W104" s="1131"/>
      <c r="X104" s="1132"/>
    </row>
    <row r="105" spans="1:24" s="1" customFormat="1" ht="13.5" customHeight="1" x14ac:dyDescent="0.2">
      <c r="A105" s="1065"/>
      <c r="B105" s="1052" t="s">
        <v>240</v>
      </c>
      <c r="C105" s="1052"/>
      <c r="D105" s="229"/>
      <c r="E105" s="523">
        <f t="shared" ref="E105:Q105" si="12">IF(COUNT(E73:E102)=0,"",AVERAGE(E73:E102))</f>
        <v>27</v>
      </c>
      <c r="F105" s="11">
        <f t="shared" si="12"/>
        <v>22.610000000000003</v>
      </c>
      <c r="G105" s="516">
        <f t="shared" si="12"/>
        <v>23.746666666666666</v>
      </c>
      <c r="H105" s="12">
        <f t="shared" si="12"/>
        <v>2.586666666666666</v>
      </c>
      <c r="I105" s="240">
        <f t="shared" si="12"/>
        <v>1.8800000000000001</v>
      </c>
      <c r="J105" s="11">
        <f t="shared" si="12"/>
        <v>7.5199999999999969</v>
      </c>
      <c r="K105" s="636">
        <f t="shared" si="12"/>
        <v>7.5299999999999976</v>
      </c>
      <c r="L105" s="778">
        <f t="shared" si="12"/>
        <v>27.376666666666672</v>
      </c>
      <c r="M105" s="517">
        <f t="shared" si="12"/>
        <v>57.995238095238108</v>
      </c>
      <c r="N105" s="518">
        <f t="shared" si="12"/>
        <v>78.276190476190465</v>
      </c>
      <c r="O105" s="893">
        <f t="shared" si="12"/>
        <v>25.580952380952382</v>
      </c>
      <c r="P105" s="524">
        <f t="shared" si="12"/>
        <v>180.42857142857142</v>
      </c>
      <c r="Q105" s="521">
        <f t="shared" si="12"/>
        <v>0.11952380952380952</v>
      </c>
      <c r="R105" s="836"/>
      <c r="S105" s="810"/>
      <c r="T105" s="80"/>
      <c r="U105" s="1121"/>
      <c r="V105" s="1131"/>
      <c r="W105" s="1131"/>
      <c r="X105" s="1132"/>
    </row>
    <row r="106" spans="1:24" s="1" customFormat="1" ht="13.5" customHeight="1" x14ac:dyDescent="0.2">
      <c r="A106" s="1065"/>
      <c r="B106" s="1053" t="s">
        <v>241</v>
      </c>
      <c r="C106" s="1053"/>
      <c r="D106" s="525"/>
      <c r="E106" s="232"/>
      <c r="F106" s="233"/>
      <c r="G106" s="527"/>
      <c r="H106" s="233"/>
      <c r="I106" s="527"/>
      <c r="J106" s="528"/>
      <c r="K106" s="529"/>
      <c r="L106" s="811"/>
      <c r="M106" s="532"/>
      <c r="N106" s="533"/>
      <c r="O106" s="894"/>
      <c r="P106" s="234"/>
      <c r="Q106" s="235"/>
      <c r="R106" s="535">
        <f>SUM(R73:R102)</f>
        <v>11</v>
      </c>
      <c r="S106" s="806">
        <f>SUM(S73:S102)</f>
        <v>2</v>
      </c>
      <c r="T106" s="80"/>
      <c r="U106" s="1133"/>
      <c r="V106" s="1134"/>
      <c r="W106" s="1134"/>
      <c r="X106" s="1135"/>
    </row>
    <row r="107" spans="1:24" ht="13.5" customHeight="1" x14ac:dyDescent="0.2">
      <c r="A107" s="1065" t="s">
        <v>213</v>
      </c>
      <c r="B107" s="329">
        <f>南八幡!B107</f>
        <v>45839</v>
      </c>
      <c r="C107" s="433" t="str">
        <f>IF(B107="","",IF(WEEKDAY(B107)=1,"(日)",IF(WEEKDAY(B107)=2,"(月)",IF(WEEKDAY(B107)=3,"(火)",IF(WEEKDAY(B107)=4,"(水)",IF(WEEKDAY(B107)=5,"(木)",IF(WEEKDAY(B107)=6,"(金)","(土)")))))))</f>
        <v>(火)</v>
      </c>
      <c r="D107" s="558" t="s">
        <v>409</v>
      </c>
      <c r="E107" s="494"/>
      <c r="F107" s="10">
        <v>26.9</v>
      </c>
      <c r="G107" s="496">
        <v>28.1</v>
      </c>
      <c r="H107" s="495">
        <v>2</v>
      </c>
      <c r="I107" s="218">
        <v>1.6</v>
      </c>
      <c r="J107" s="10">
        <v>7.7</v>
      </c>
      <c r="K107" s="644">
        <v>7.7</v>
      </c>
      <c r="L107" s="774">
        <v>29.1</v>
      </c>
      <c r="M107" s="627">
        <v>64.2</v>
      </c>
      <c r="N107" s="511">
        <v>80.400000000000006</v>
      </c>
      <c r="O107" s="897">
        <v>26</v>
      </c>
      <c r="P107" s="501">
        <v>170</v>
      </c>
      <c r="Q107" s="559">
        <v>0.1</v>
      </c>
      <c r="R107" s="500"/>
      <c r="S107" s="777"/>
      <c r="T107" s="80"/>
      <c r="U107" s="397" t="s">
        <v>284</v>
      </c>
      <c r="V107" s="398"/>
      <c r="W107" s="399">
        <v>45841</v>
      </c>
      <c r="X107" s="400"/>
    </row>
    <row r="108" spans="1:24" x14ac:dyDescent="0.2">
      <c r="A108" s="1065"/>
      <c r="B108" s="330">
        <f>南八幡!B108</f>
        <v>45840</v>
      </c>
      <c r="C108" s="434" t="str">
        <f t="shared" ref="C108:C137" si="13">IF(B108="","",IF(WEEKDAY(B108)=1,"(日)",IF(WEEKDAY(B108)=2,"(月)",IF(WEEKDAY(B108)=3,"(火)",IF(WEEKDAY(B108)=4,"(水)",IF(WEEKDAY(B108)=5,"(木)",IF(WEEKDAY(B108)=6,"(金)","(土)")))))))</f>
        <v>(水)</v>
      </c>
      <c r="D108" s="560" t="s">
        <v>405</v>
      </c>
      <c r="E108" s="504"/>
      <c r="F108" s="11">
        <v>27</v>
      </c>
      <c r="G108" s="221">
        <v>27.5</v>
      </c>
      <c r="H108" s="12">
        <v>1.9</v>
      </c>
      <c r="I108" s="219">
        <v>1.7</v>
      </c>
      <c r="J108" s="11">
        <v>7.7</v>
      </c>
      <c r="K108" s="369">
        <v>7.6</v>
      </c>
      <c r="L108" s="778">
        <v>29</v>
      </c>
      <c r="M108" s="635">
        <v>64.900000000000006</v>
      </c>
      <c r="N108" s="518">
        <v>80.599999999999994</v>
      </c>
      <c r="O108" s="895">
        <v>24.8</v>
      </c>
      <c r="P108" s="507">
        <v>180</v>
      </c>
      <c r="Q108" s="562">
        <v>0.1</v>
      </c>
      <c r="R108" s="506"/>
      <c r="S108" s="781"/>
      <c r="T108" s="80"/>
      <c r="U108" s="345" t="s">
        <v>2</v>
      </c>
      <c r="V108" s="346" t="s">
        <v>303</v>
      </c>
      <c r="W108" s="372">
        <v>33</v>
      </c>
      <c r="X108" s="350"/>
    </row>
    <row r="109" spans="1:24" x14ac:dyDescent="0.2">
      <c r="A109" s="1065"/>
      <c r="B109" s="330">
        <f>南八幡!B109</f>
        <v>45841</v>
      </c>
      <c r="C109" s="434" t="str">
        <f t="shared" si="13"/>
        <v>(木)</v>
      </c>
      <c r="D109" s="560" t="s">
        <v>405</v>
      </c>
      <c r="E109" s="504">
        <v>33</v>
      </c>
      <c r="F109" s="11">
        <v>27.1</v>
      </c>
      <c r="G109" s="221">
        <v>27.6</v>
      </c>
      <c r="H109" s="12">
        <v>2.5</v>
      </c>
      <c r="I109" s="219">
        <v>1.3</v>
      </c>
      <c r="J109" s="11">
        <v>7.7</v>
      </c>
      <c r="K109" s="369">
        <v>7.7</v>
      </c>
      <c r="L109" s="778">
        <v>28.9</v>
      </c>
      <c r="M109" s="635">
        <v>64</v>
      </c>
      <c r="N109" s="518">
        <v>81.400000000000006</v>
      </c>
      <c r="O109" s="895">
        <v>25.7</v>
      </c>
      <c r="P109" s="507">
        <v>169</v>
      </c>
      <c r="Q109" s="562">
        <v>0.11</v>
      </c>
      <c r="R109" s="506"/>
      <c r="S109" s="781"/>
      <c r="T109" s="80"/>
      <c r="U109" s="4" t="s">
        <v>19</v>
      </c>
      <c r="V109" s="5" t="s">
        <v>20</v>
      </c>
      <c r="W109" s="352" t="s">
        <v>21</v>
      </c>
      <c r="X109" s="5" t="s">
        <v>22</v>
      </c>
    </row>
    <row r="110" spans="1:24" x14ac:dyDescent="0.2">
      <c r="A110" s="1065"/>
      <c r="B110" s="330">
        <f>南八幡!B110</f>
        <v>45842</v>
      </c>
      <c r="C110" s="434" t="str">
        <f t="shared" si="13"/>
        <v>(金)</v>
      </c>
      <c r="D110" s="560" t="s">
        <v>409</v>
      </c>
      <c r="E110" s="504"/>
      <c r="F110" s="11">
        <v>27.5</v>
      </c>
      <c r="G110" s="221">
        <v>28.7</v>
      </c>
      <c r="H110" s="12">
        <v>2.2000000000000002</v>
      </c>
      <c r="I110" s="219">
        <v>1.4</v>
      </c>
      <c r="J110" s="11">
        <v>7.7</v>
      </c>
      <c r="K110" s="369">
        <v>7.6</v>
      </c>
      <c r="L110" s="778">
        <v>29.1</v>
      </c>
      <c r="M110" s="635">
        <v>65.599999999999994</v>
      </c>
      <c r="N110" s="518">
        <v>81.2</v>
      </c>
      <c r="O110" s="895">
        <v>26.1</v>
      </c>
      <c r="P110" s="507">
        <v>180</v>
      </c>
      <c r="Q110" s="562">
        <v>0.13</v>
      </c>
      <c r="R110" s="506"/>
      <c r="S110" s="781"/>
      <c r="T110" s="80"/>
      <c r="U110" s="2" t="s">
        <v>182</v>
      </c>
      <c r="V110" s="398" t="s">
        <v>11</v>
      </c>
      <c r="W110" s="353">
        <v>27.1</v>
      </c>
      <c r="X110" s="218">
        <v>27.6</v>
      </c>
    </row>
    <row r="111" spans="1:24" x14ac:dyDescent="0.2">
      <c r="A111" s="1065"/>
      <c r="B111" s="330">
        <f>南八幡!B111</f>
        <v>45843</v>
      </c>
      <c r="C111" s="434" t="str">
        <f t="shared" si="13"/>
        <v>(土)</v>
      </c>
      <c r="D111" s="560" t="s">
        <v>409</v>
      </c>
      <c r="E111" s="504"/>
      <c r="F111" s="11">
        <v>27.4</v>
      </c>
      <c r="G111" s="221">
        <v>28.3</v>
      </c>
      <c r="H111" s="12">
        <v>1.9</v>
      </c>
      <c r="I111" s="219">
        <v>1.1000000000000001</v>
      </c>
      <c r="J111" s="11">
        <v>7.7</v>
      </c>
      <c r="K111" s="369">
        <v>7.6</v>
      </c>
      <c r="L111" s="778">
        <v>28.7</v>
      </c>
      <c r="M111" s="635"/>
      <c r="N111" s="518"/>
      <c r="O111" s="895"/>
      <c r="P111" s="507"/>
      <c r="Q111" s="562"/>
      <c r="R111" s="506"/>
      <c r="S111" s="781"/>
      <c r="T111" s="80"/>
      <c r="U111" s="3" t="s">
        <v>183</v>
      </c>
      <c r="V111" s="921" t="s">
        <v>184</v>
      </c>
      <c r="W111" s="11">
        <v>2.5</v>
      </c>
      <c r="X111" s="219">
        <v>1.3</v>
      </c>
    </row>
    <row r="112" spans="1:24" x14ac:dyDescent="0.2">
      <c r="A112" s="1065"/>
      <c r="B112" s="330">
        <f>南八幡!B112</f>
        <v>45844</v>
      </c>
      <c r="C112" s="434" t="str">
        <f t="shared" si="13"/>
        <v>(日)</v>
      </c>
      <c r="D112" s="560" t="s">
        <v>410</v>
      </c>
      <c r="E112" s="504"/>
      <c r="F112" s="11">
        <v>27.5</v>
      </c>
      <c r="G112" s="221">
        <v>28.3</v>
      </c>
      <c r="H112" s="12">
        <v>2.2000000000000002</v>
      </c>
      <c r="I112" s="219">
        <v>1.4</v>
      </c>
      <c r="J112" s="11">
        <v>7.6</v>
      </c>
      <c r="K112" s="369">
        <v>7.6</v>
      </c>
      <c r="L112" s="778">
        <v>28.6</v>
      </c>
      <c r="M112" s="635"/>
      <c r="N112" s="518"/>
      <c r="O112" s="895"/>
      <c r="P112" s="507"/>
      <c r="Q112" s="562"/>
      <c r="R112" s="506"/>
      <c r="S112" s="781"/>
      <c r="T112" s="80"/>
      <c r="U112" s="3" t="s">
        <v>12</v>
      </c>
      <c r="V112" s="921"/>
      <c r="W112" s="11">
        <v>7.7</v>
      </c>
      <c r="X112" s="219">
        <v>7.7</v>
      </c>
    </row>
    <row r="113" spans="1:24" x14ac:dyDescent="0.2">
      <c r="A113" s="1065"/>
      <c r="B113" s="330">
        <f>南八幡!B113</f>
        <v>45845</v>
      </c>
      <c r="C113" s="434" t="str">
        <f t="shared" si="13"/>
        <v>(月)</v>
      </c>
      <c r="D113" s="560" t="s">
        <v>409</v>
      </c>
      <c r="E113" s="504"/>
      <c r="F113" s="11">
        <v>27.8</v>
      </c>
      <c r="G113" s="221">
        <v>28.7</v>
      </c>
      <c r="H113" s="12">
        <v>2.2000000000000002</v>
      </c>
      <c r="I113" s="219">
        <v>1.3</v>
      </c>
      <c r="J113" s="11">
        <v>7.6</v>
      </c>
      <c r="K113" s="369">
        <v>7.5</v>
      </c>
      <c r="L113" s="778">
        <v>28.9</v>
      </c>
      <c r="M113" s="635">
        <v>63.8</v>
      </c>
      <c r="N113" s="518">
        <v>82.2</v>
      </c>
      <c r="O113" s="895">
        <v>27.4</v>
      </c>
      <c r="P113" s="507">
        <v>175</v>
      </c>
      <c r="Q113" s="562">
        <v>0.04</v>
      </c>
      <c r="R113" s="506"/>
      <c r="S113" s="781"/>
      <c r="T113" s="80"/>
      <c r="U113" s="3" t="s">
        <v>185</v>
      </c>
      <c r="V113" s="921" t="s">
        <v>13</v>
      </c>
      <c r="W113" s="11"/>
      <c r="X113" s="219">
        <v>28.9</v>
      </c>
    </row>
    <row r="114" spans="1:24" x14ac:dyDescent="0.2">
      <c r="A114" s="1065"/>
      <c r="B114" s="330">
        <f>南八幡!B114</f>
        <v>45846</v>
      </c>
      <c r="C114" s="434" t="str">
        <f t="shared" si="13"/>
        <v>(火)</v>
      </c>
      <c r="D114" s="560" t="s">
        <v>409</v>
      </c>
      <c r="E114" s="504"/>
      <c r="F114" s="11">
        <v>28.1</v>
      </c>
      <c r="G114" s="221">
        <v>29.1</v>
      </c>
      <c r="H114" s="12">
        <v>2.2999999999999998</v>
      </c>
      <c r="I114" s="219">
        <v>1.2</v>
      </c>
      <c r="J114" s="11">
        <v>7.6</v>
      </c>
      <c r="K114" s="369">
        <v>7.5</v>
      </c>
      <c r="L114" s="778">
        <v>28.9</v>
      </c>
      <c r="M114" s="635">
        <v>65</v>
      </c>
      <c r="N114" s="518">
        <v>80.8</v>
      </c>
      <c r="O114" s="895">
        <v>26.4</v>
      </c>
      <c r="P114" s="507">
        <v>202</v>
      </c>
      <c r="Q114" s="562">
        <v>7.0000000000000007E-2</v>
      </c>
      <c r="R114" s="506">
        <v>22</v>
      </c>
      <c r="S114" s="781">
        <v>3</v>
      </c>
      <c r="T114" s="80"/>
      <c r="U114" s="3" t="s">
        <v>186</v>
      </c>
      <c r="V114" s="921" t="s">
        <v>311</v>
      </c>
      <c r="W114" s="112"/>
      <c r="X114" s="220">
        <v>64</v>
      </c>
    </row>
    <row r="115" spans="1:24" x14ac:dyDescent="0.2">
      <c r="A115" s="1065"/>
      <c r="B115" s="330">
        <f>南八幡!B115</f>
        <v>45847</v>
      </c>
      <c r="C115" s="434" t="str">
        <f t="shared" si="13"/>
        <v>(水)</v>
      </c>
      <c r="D115" s="560" t="s">
        <v>409</v>
      </c>
      <c r="E115" s="504"/>
      <c r="F115" s="11">
        <v>28.3</v>
      </c>
      <c r="G115" s="221">
        <v>29.5</v>
      </c>
      <c r="H115" s="12">
        <v>2.2000000000000002</v>
      </c>
      <c r="I115" s="219">
        <v>1.3</v>
      </c>
      <c r="J115" s="11">
        <v>7.6</v>
      </c>
      <c r="K115" s="369">
        <v>7.5</v>
      </c>
      <c r="L115" s="778">
        <v>28.8</v>
      </c>
      <c r="M115" s="635">
        <v>63.9</v>
      </c>
      <c r="N115" s="518">
        <v>81.8</v>
      </c>
      <c r="O115" s="895">
        <v>27.7</v>
      </c>
      <c r="P115" s="507">
        <v>194</v>
      </c>
      <c r="Q115" s="562">
        <v>0.1</v>
      </c>
      <c r="R115" s="506"/>
      <c r="S115" s="781"/>
      <c r="T115" s="80"/>
      <c r="U115" s="3" t="s">
        <v>187</v>
      </c>
      <c r="V115" s="921" t="s">
        <v>311</v>
      </c>
      <c r="W115" s="112"/>
      <c r="X115" s="220">
        <v>81.400000000000006</v>
      </c>
    </row>
    <row r="116" spans="1:24" x14ac:dyDescent="0.2">
      <c r="A116" s="1065"/>
      <c r="B116" s="330">
        <f>南八幡!B116</f>
        <v>45848</v>
      </c>
      <c r="C116" s="434" t="str">
        <f t="shared" si="13"/>
        <v>(木)</v>
      </c>
      <c r="D116" s="560" t="s">
        <v>409</v>
      </c>
      <c r="E116" s="504"/>
      <c r="F116" s="11">
        <v>28.3</v>
      </c>
      <c r="G116" s="221">
        <v>29.5</v>
      </c>
      <c r="H116" s="12">
        <v>2.2999999999999998</v>
      </c>
      <c r="I116" s="219">
        <v>1.3</v>
      </c>
      <c r="J116" s="11">
        <v>7.7</v>
      </c>
      <c r="K116" s="369">
        <v>7.5</v>
      </c>
      <c r="L116" s="778">
        <v>28.8</v>
      </c>
      <c r="M116" s="635">
        <v>63.8</v>
      </c>
      <c r="N116" s="518">
        <v>81.599999999999994</v>
      </c>
      <c r="O116" s="895">
        <v>26.7</v>
      </c>
      <c r="P116" s="507">
        <v>194</v>
      </c>
      <c r="Q116" s="562">
        <v>0.12</v>
      </c>
      <c r="R116" s="506"/>
      <c r="S116" s="781"/>
      <c r="T116" s="80"/>
      <c r="U116" s="3" t="s">
        <v>188</v>
      </c>
      <c r="V116" s="921" t="s">
        <v>311</v>
      </c>
      <c r="W116" s="112"/>
      <c r="X116" s="220">
        <v>50.2</v>
      </c>
    </row>
    <row r="117" spans="1:24" x14ac:dyDescent="0.2">
      <c r="A117" s="1065"/>
      <c r="B117" s="330">
        <f>南八幡!B117</f>
        <v>45849</v>
      </c>
      <c r="C117" s="434" t="str">
        <f t="shared" si="13"/>
        <v>(金)</v>
      </c>
      <c r="D117" s="560" t="s">
        <v>410</v>
      </c>
      <c r="E117" s="504"/>
      <c r="F117" s="11">
        <v>28.1</v>
      </c>
      <c r="G117" s="221">
        <v>27.5</v>
      </c>
      <c r="H117" s="12">
        <v>1.8</v>
      </c>
      <c r="I117" s="219">
        <v>1.2</v>
      </c>
      <c r="J117" s="11">
        <v>7.7</v>
      </c>
      <c r="K117" s="369">
        <v>7.5</v>
      </c>
      <c r="L117" s="778">
        <v>28.8</v>
      </c>
      <c r="M117" s="635">
        <v>63.7</v>
      </c>
      <c r="N117" s="518">
        <v>81</v>
      </c>
      <c r="O117" s="895">
        <v>26.2</v>
      </c>
      <c r="P117" s="507">
        <v>199</v>
      </c>
      <c r="Q117" s="562">
        <v>0.08</v>
      </c>
      <c r="R117" s="506"/>
      <c r="S117" s="781"/>
      <c r="T117" s="80"/>
      <c r="U117" s="3" t="s">
        <v>189</v>
      </c>
      <c r="V117" s="921" t="s">
        <v>311</v>
      </c>
      <c r="W117" s="112"/>
      <c r="X117" s="220">
        <v>31.2</v>
      </c>
    </row>
    <row r="118" spans="1:24" x14ac:dyDescent="0.2">
      <c r="A118" s="1065"/>
      <c r="B118" s="330">
        <f>南八幡!B118</f>
        <v>45850</v>
      </c>
      <c r="C118" s="434" t="str">
        <f t="shared" si="13"/>
        <v>(土)</v>
      </c>
      <c r="D118" s="560" t="s">
        <v>410</v>
      </c>
      <c r="E118" s="504"/>
      <c r="F118" s="11">
        <v>28</v>
      </c>
      <c r="G118" s="221">
        <v>28</v>
      </c>
      <c r="H118" s="12">
        <v>2.2000000000000002</v>
      </c>
      <c r="I118" s="219">
        <v>1.3</v>
      </c>
      <c r="J118" s="11">
        <v>7.7</v>
      </c>
      <c r="K118" s="369">
        <v>7.7</v>
      </c>
      <c r="L118" s="778">
        <v>28.9</v>
      </c>
      <c r="M118" s="635"/>
      <c r="N118" s="518"/>
      <c r="O118" s="895"/>
      <c r="P118" s="507"/>
      <c r="Q118" s="562"/>
      <c r="R118" s="506"/>
      <c r="S118" s="781"/>
      <c r="T118" s="80"/>
      <c r="U118" s="3" t="s">
        <v>190</v>
      </c>
      <c r="V118" s="921" t="s">
        <v>311</v>
      </c>
      <c r="W118" s="12"/>
      <c r="X118" s="221">
        <v>25.7</v>
      </c>
    </row>
    <row r="119" spans="1:24" x14ac:dyDescent="0.2">
      <c r="A119" s="1065"/>
      <c r="B119" s="330">
        <f>南八幡!B119</f>
        <v>45851</v>
      </c>
      <c r="C119" s="434" t="str">
        <f t="shared" si="13"/>
        <v>(日)</v>
      </c>
      <c r="D119" s="560" t="s">
        <v>409</v>
      </c>
      <c r="E119" s="504"/>
      <c r="F119" s="11">
        <v>27.9</v>
      </c>
      <c r="G119" s="221">
        <v>28.8</v>
      </c>
      <c r="H119" s="12">
        <v>2.5</v>
      </c>
      <c r="I119" s="219">
        <v>1.4</v>
      </c>
      <c r="J119" s="11">
        <v>7.7</v>
      </c>
      <c r="K119" s="369">
        <v>7.6</v>
      </c>
      <c r="L119" s="778">
        <v>29.1</v>
      </c>
      <c r="M119" s="635"/>
      <c r="N119" s="518"/>
      <c r="O119" s="895"/>
      <c r="P119" s="507"/>
      <c r="Q119" s="562"/>
      <c r="R119" s="506"/>
      <c r="S119" s="781"/>
      <c r="T119" s="80"/>
      <c r="U119" s="3" t="s">
        <v>191</v>
      </c>
      <c r="V119" s="921" t="s">
        <v>311</v>
      </c>
      <c r="W119" s="15"/>
      <c r="X119" s="222">
        <v>169</v>
      </c>
    </row>
    <row r="120" spans="1:24" x14ac:dyDescent="0.2">
      <c r="A120" s="1065"/>
      <c r="B120" s="330">
        <f>南八幡!B120</f>
        <v>45852</v>
      </c>
      <c r="C120" s="434" t="str">
        <f t="shared" si="13"/>
        <v>(月)</v>
      </c>
      <c r="D120" s="560" t="s">
        <v>407</v>
      </c>
      <c r="E120" s="504"/>
      <c r="F120" s="11">
        <v>27.4</v>
      </c>
      <c r="G120" s="221">
        <v>27.4</v>
      </c>
      <c r="H120" s="12">
        <v>2.9</v>
      </c>
      <c r="I120" s="219">
        <v>1.7</v>
      </c>
      <c r="J120" s="11">
        <v>7.5</v>
      </c>
      <c r="K120" s="369">
        <v>7.6</v>
      </c>
      <c r="L120" s="778">
        <v>30.4</v>
      </c>
      <c r="M120" s="635">
        <v>63.5</v>
      </c>
      <c r="N120" s="518">
        <v>81.8</v>
      </c>
      <c r="O120" s="895">
        <v>29.3</v>
      </c>
      <c r="P120" s="507">
        <v>198</v>
      </c>
      <c r="Q120" s="562">
        <v>0.15</v>
      </c>
      <c r="R120" s="506"/>
      <c r="S120" s="781"/>
      <c r="T120" s="80"/>
      <c r="U120" s="3" t="s">
        <v>192</v>
      </c>
      <c r="V120" s="921" t="s">
        <v>311</v>
      </c>
      <c r="W120" s="13"/>
      <c r="X120" s="223">
        <v>0.11</v>
      </c>
    </row>
    <row r="121" spans="1:24" x14ac:dyDescent="0.2">
      <c r="A121" s="1065"/>
      <c r="B121" s="330">
        <f>南八幡!B121</f>
        <v>45853</v>
      </c>
      <c r="C121" s="434" t="str">
        <f t="shared" si="13"/>
        <v>(火)</v>
      </c>
      <c r="D121" s="560" t="s">
        <v>407</v>
      </c>
      <c r="E121" s="504"/>
      <c r="F121" s="11">
        <v>27.6</v>
      </c>
      <c r="G121" s="221">
        <v>27.8</v>
      </c>
      <c r="H121" s="12">
        <v>2</v>
      </c>
      <c r="I121" s="219">
        <v>1.6</v>
      </c>
      <c r="J121" s="11">
        <v>7.5</v>
      </c>
      <c r="K121" s="369">
        <v>7.6</v>
      </c>
      <c r="L121" s="778">
        <v>29.8</v>
      </c>
      <c r="M121" s="635">
        <v>64</v>
      </c>
      <c r="N121" s="518">
        <v>81.599999999999994</v>
      </c>
      <c r="O121" s="895">
        <v>28.3</v>
      </c>
      <c r="P121" s="507">
        <v>191</v>
      </c>
      <c r="Q121" s="562">
        <v>0.09</v>
      </c>
      <c r="R121" s="506"/>
      <c r="S121" s="781"/>
      <c r="T121" s="80"/>
      <c r="U121" s="3" t="s">
        <v>14</v>
      </c>
      <c r="V121" s="921" t="s">
        <v>311</v>
      </c>
      <c r="W121" s="11"/>
      <c r="X121" s="224">
        <v>2.8</v>
      </c>
    </row>
    <row r="122" spans="1:24" x14ac:dyDescent="0.2">
      <c r="A122" s="1065"/>
      <c r="B122" s="330">
        <f>南八幡!B122</f>
        <v>45854</v>
      </c>
      <c r="C122" s="434" t="str">
        <f t="shared" si="13"/>
        <v>(水)</v>
      </c>
      <c r="D122" s="560" t="s">
        <v>407</v>
      </c>
      <c r="E122" s="504"/>
      <c r="F122" s="11">
        <v>27.5</v>
      </c>
      <c r="G122" s="221">
        <v>27.9</v>
      </c>
      <c r="H122" s="12">
        <v>2.2000000000000002</v>
      </c>
      <c r="I122" s="219">
        <v>1.4</v>
      </c>
      <c r="J122" s="11">
        <v>7.6</v>
      </c>
      <c r="K122" s="369">
        <v>7.6</v>
      </c>
      <c r="L122" s="778">
        <v>29.1</v>
      </c>
      <c r="M122" s="635">
        <v>62.2</v>
      </c>
      <c r="N122" s="518">
        <v>82.2</v>
      </c>
      <c r="O122" s="895">
        <v>26.3</v>
      </c>
      <c r="P122" s="507">
        <v>178</v>
      </c>
      <c r="Q122" s="562">
        <v>7.0000000000000007E-2</v>
      </c>
      <c r="R122" s="506"/>
      <c r="S122" s="781"/>
      <c r="T122" s="80"/>
      <c r="U122" s="3" t="s">
        <v>15</v>
      </c>
      <c r="V122" s="921" t="s">
        <v>311</v>
      </c>
      <c r="W122" s="11"/>
      <c r="X122" s="224">
        <v>0.8</v>
      </c>
    </row>
    <row r="123" spans="1:24" x14ac:dyDescent="0.2">
      <c r="A123" s="1065"/>
      <c r="B123" s="330">
        <f>南八幡!B123</f>
        <v>45855</v>
      </c>
      <c r="C123" s="434" t="str">
        <f t="shared" si="13"/>
        <v>(木)</v>
      </c>
      <c r="D123" s="560" t="s">
        <v>409</v>
      </c>
      <c r="E123" s="504"/>
      <c r="F123" s="11">
        <v>27.3</v>
      </c>
      <c r="G123" s="221">
        <v>28.7</v>
      </c>
      <c r="H123" s="12">
        <v>3.8</v>
      </c>
      <c r="I123" s="219">
        <v>1.8</v>
      </c>
      <c r="J123" s="11">
        <v>7.4</v>
      </c>
      <c r="K123" s="369">
        <v>7.5</v>
      </c>
      <c r="L123" s="778">
        <v>28.3</v>
      </c>
      <c r="M123" s="635">
        <v>61.2</v>
      </c>
      <c r="N123" s="518">
        <v>81.400000000000006</v>
      </c>
      <c r="O123" s="895">
        <v>24.3</v>
      </c>
      <c r="P123" s="507">
        <v>169</v>
      </c>
      <c r="Q123" s="562">
        <v>0.2</v>
      </c>
      <c r="R123" s="506"/>
      <c r="S123" s="781"/>
      <c r="T123" s="80"/>
      <c r="U123" s="3" t="s">
        <v>193</v>
      </c>
      <c r="V123" s="921" t="s">
        <v>311</v>
      </c>
      <c r="W123" s="11"/>
      <c r="X123" s="224">
        <v>6.9</v>
      </c>
    </row>
    <row r="124" spans="1:24" x14ac:dyDescent="0.2">
      <c r="A124" s="1065"/>
      <c r="B124" s="330">
        <f>南八幡!B124</f>
        <v>45856</v>
      </c>
      <c r="C124" s="434" t="str">
        <f t="shared" si="13"/>
        <v>(金)</v>
      </c>
      <c r="D124" s="560" t="s">
        <v>409</v>
      </c>
      <c r="E124" s="504"/>
      <c r="F124" s="11">
        <v>27.1</v>
      </c>
      <c r="G124" s="221">
        <v>28.9</v>
      </c>
      <c r="H124" s="12">
        <v>4.2</v>
      </c>
      <c r="I124" s="219">
        <v>2.1</v>
      </c>
      <c r="J124" s="11">
        <v>7.4</v>
      </c>
      <c r="K124" s="369">
        <v>7.5</v>
      </c>
      <c r="L124" s="778">
        <v>27.4</v>
      </c>
      <c r="M124" s="635">
        <v>60.3</v>
      </c>
      <c r="N124" s="518">
        <v>82.8</v>
      </c>
      <c r="O124" s="895">
        <v>24.5</v>
      </c>
      <c r="P124" s="507">
        <v>177</v>
      </c>
      <c r="Q124" s="562">
        <v>0.17</v>
      </c>
      <c r="R124" s="506"/>
      <c r="S124" s="781"/>
      <c r="T124" s="80"/>
      <c r="U124" s="3" t="s">
        <v>194</v>
      </c>
      <c r="V124" s="921" t="s">
        <v>311</v>
      </c>
      <c r="W124" s="13"/>
      <c r="X124" s="225">
        <v>2.7E-2</v>
      </c>
    </row>
    <row r="125" spans="1:24" x14ac:dyDescent="0.2">
      <c r="A125" s="1065"/>
      <c r="B125" s="330">
        <f>南八幡!B125</f>
        <v>45857</v>
      </c>
      <c r="C125" s="434" t="str">
        <f t="shared" si="13"/>
        <v>(土)</v>
      </c>
      <c r="D125" s="560" t="s">
        <v>409</v>
      </c>
      <c r="E125" s="504"/>
      <c r="F125" s="11">
        <v>27.4</v>
      </c>
      <c r="G125" s="221">
        <v>28.3</v>
      </c>
      <c r="H125" s="12">
        <v>3.1</v>
      </c>
      <c r="I125" s="219">
        <v>1.6</v>
      </c>
      <c r="J125" s="11">
        <v>7.5</v>
      </c>
      <c r="K125" s="369">
        <v>7.3</v>
      </c>
      <c r="L125" s="778">
        <v>27.6</v>
      </c>
      <c r="M125" s="635"/>
      <c r="N125" s="518"/>
      <c r="O125" s="895"/>
      <c r="P125" s="507"/>
      <c r="Q125" s="562"/>
      <c r="R125" s="506"/>
      <c r="S125" s="781"/>
      <c r="T125" s="80"/>
      <c r="U125" s="3" t="s">
        <v>278</v>
      </c>
      <c r="V125" s="921" t="s">
        <v>311</v>
      </c>
      <c r="W125" s="13"/>
      <c r="X125" s="225">
        <v>1.66</v>
      </c>
    </row>
    <row r="126" spans="1:24" x14ac:dyDescent="0.2">
      <c r="A126" s="1065"/>
      <c r="B126" s="330">
        <f>南八幡!B126</f>
        <v>45858</v>
      </c>
      <c r="C126" s="434" t="str">
        <f t="shared" si="13"/>
        <v>(日)</v>
      </c>
      <c r="D126" s="560" t="s">
        <v>409</v>
      </c>
      <c r="E126" s="504"/>
      <c r="F126" s="11">
        <v>27.7</v>
      </c>
      <c r="G126" s="221">
        <v>29</v>
      </c>
      <c r="H126" s="12">
        <v>2.7</v>
      </c>
      <c r="I126" s="219">
        <v>1.5</v>
      </c>
      <c r="J126" s="11">
        <v>7.6</v>
      </c>
      <c r="K126" s="369">
        <v>7.4</v>
      </c>
      <c r="L126" s="778">
        <v>28.4</v>
      </c>
      <c r="M126" s="635"/>
      <c r="N126" s="518"/>
      <c r="O126" s="895"/>
      <c r="P126" s="507"/>
      <c r="Q126" s="562"/>
      <c r="R126" s="506"/>
      <c r="S126" s="781"/>
      <c r="T126" s="80"/>
      <c r="U126" s="3" t="s">
        <v>195</v>
      </c>
      <c r="V126" s="921" t="s">
        <v>311</v>
      </c>
      <c r="W126" s="13"/>
      <c r="X126" s="225">
        <v>2.25</v>
      </c>
    </row>
    <row r="127" spans="1:24" x14ac:dyDescent="0.2">
      <c r="A127" s="1065"/>
      <c r="B127" s="330">
        <f>南八幡!B127</f>
        <v>45859</v>
      </c>
      <c r="C127" s="434" t="str">
        <f t="shared" si="13"/>
        <v>(月)</v>
      </c>
      <c r="D127" s="560" t="s">
        <v>409</v>
      </c>
      <c r="E127" s="504"/>
      <c r="F127" s="11">
        <v>27.9</v>
      </c>
      <c r="G127" s="221">
        <v>29.3</v>
      </c>
      <c r="H127" s="12">
        <v>2.8</v>
      </c>
      <c r="I127" s="219">
        <v>1.5</v>
      </c>
      <c r="J127" s="11">
        <v>7.5</v>
      </c>
      <c r="K127" s="369">
        <v>7.5</v>
      </c>
      <c r="L127" s="778">
        <v>27.7</v>
      </c>
      <c r="M127" s="635"/>
      <c r="N127" s="518"/>
      <c r="O127" s="895"/>
      <c r="P127" s="507"/>
      <c r="Q127" s="562"/>
      <c r="R127" s="506"/>
      <c r="S127" s="781"/>
      <c r="T127" s="80"/>
      <c r="U127" s="3" t="s">
        <v>196</v>
      </c>
      <c r="V127" s="921" t="s">
        <v>311</v>
      </c>
      <c r="W127" s="13"/>
      <c r="X127" s="225">
        <v>0.108</v>
      </c>
    </row>
    <row r="128" spans="1:24" x14ac:dyDescent="0.2">
      <c r="A128" s="1065"/>
      <c r="B128" s="330">
        <f>南八幡!B128</f>
        <v>45860</v>
      </c>
      <c r="C128" s="434" t="str">
        <f t="shared" si="13"/>
        <v>(火)</v>
      </c>
      <c r="D128" s="560" t="s">
        <v>409</v>
      </c>
      <c r="E128" s="504"/>
      <c r="F128" s="11">
        <v>27.7</v>
      </c>
      <c r="G128" s="221">
        <v>29.5</v>
      </c>
      <c r="H128" s="12">
        <v>2.9</v>
      </c>
      <c r="I128" s="219">
        <v>1.5</v>
      </c>
      <c r="J128" s="11">
        <v>7.6</v>
      </c>
      <c r="K128" s="369">
        <v>7.4</v>
      </c>
      <c r="L128" s="778">
        <v>27.3</v>
      </c>
      <c r="M128" s="635">
        <v>60.1</v>
      </c>
      <c r="N128" s="518">
        <v>84</v>
      </c>
      <c r="O128" s="895">
        <v>24.1</v>
      </c>
      <c r="P128" s="507">
        <v>180</v>
      </c>
      <c r="Q128" s="562">
        <v>0.15</v>
      </c>
      <c r="R128" s="506"/>
      <c r="S128" s="781"/>
      <c r="T128" s="80"/>
      <c r="U128" s="3" t="s">
        <v>197</v>
      </c>
      <c r="V128" s="921" t="s">
        <v>311</v>
      </c>
      <c r="W128" s="11"/>
      <c r="X128" s="224">
        <v>20.9</v>
      </c>
    </row>
    <row r="129" spans="1:24" x14ac:dyDescent="0.2">
      <c r="A129" s="1065"/>
      <c r="B129" s="330">
        <f>南八幡!B129</f>
        <v>45861</v>
      </c>
      <c r="C129" s="434" t="str">
        <f t="shared" si="13"/>
        <v>(水)</v>
      </c>
      <c r="D129" s="560" t="s">
        <v>409</v>
      </c>
      <c r="E129" s="504"/>
      <c r="F129" s="11">
        <v>28.1</v>
      </c>
      <c r="G129" s="221">
        <v>29.6</v>
      </c>
      <c r="H129" s="12">
        <v>2.6</v>
      </c>
      <c r="I129" s="219">
        <v>1.4</v>
      </c>
      <c r="J129" s="11">
        <v>7.6</v>
      </c>
      <c r="K129" s="369">
        <v>7.5</v>
      </c>
      <c r="L129" s="778">
        <v>27.4</v>
      </c>
      <c r="M129" s="635">
        <v>60</v>
      </c>
      <c r="N129" s="518">
        <v>80.2</v>
      </c>
      <c r="O129" s="895">
        <v>24.1</v>
      </c>
      <c r="P129" s="507">
        <v>202</v>
      </c>
      <c r="Q129" s="562">
        <v>0.13</v>
      </c>
      <c r="R129" s="506"/>
      <c r="S129" s="781"/>
      <c r="T129" s="80"/>
      <c r="U129" s="3" t="s">
        <v>17</v>
      </c>
      <c r="V129" s="921" t="s">
        <v>311</v>
      </c>
      <c r="W129" s="11"/>
      <c r="X129" s="224">
        <v>23.4</v>
      </c>
    </row>
    <row r="130" spans="1:24" x14ac:dyDescent="0.2">
      <c r="A130" s="1065"/>
      <c r="B130" s="330">
        <f>南八幡!B130</f>
        <v>45862</v>
      </c>
      <c r="C130" s="434" t="str">
        <f t="shared" si="13"/>
        <v>(木)</v>
      </c>
      <c r="D130" s="560" t="s">
        <v>409</v>
      </c>
      <c r="E130" s="504"/>
      <c r="F130" s="11">
        <v>28.4</v>
      </c>
      <c r="G130" s="221">
        <v>30.1</v>
      </c>
      <c r="H130" s="12">
        <v>2.6</v>
      </c>
      <c r="I130" s="219">
        <v>1.4</v>
      </c>
      <c r="J130" s="11">
        <v>7.7</v>
      </c>
      <c r="K130" s="369">
        <v>7.5</v>
      </c>
      <c r="L130" s="778">
        <v>27.9</v>
      </c>
      <c r="M130" s="635">
        <v>62.7</v>
      </c>
      <c r="N130" s="518">
        <v>80.400000000000006</v>
      </c>
      <c r="O130" s="895">
        <v>25.1</v>
      </c>
      <c r="P130" s="507">
        <v>190</v>
      </c>
      <c r="Q130" s="562">
        <v>0.1</v>
      </c>
      <c r="R130" s="506"/>
      <c r="S130" s="781"/>
      <c r="T130" s="80"/>
      <c r="U130" s="3" t="s">
        <v>198</v>
      </c>
      <c r="V130" s="921" t="s">
        <v>184</v>
      </c>
      <c r="W130" s="11"/>
      <c r="X130" s="286">
        <v>7</v>
      </c>
    </row>
    <row r="131" spans="1:24" x14ac:dyDescent="0.2">
      <c r="A131" s="1065"/>
      <c r="B131" s="330">
        <f>南八幡!B131</f>
        <v>45863</v>
      </c>
      <c r="C131" s="434" t="str">
        <f t="shared" si="13"/>
        <v>(金)</v>
      </c>
      <c r="D131" s="560" t="s">
        <v>409</v>
      </c>
      <c r="E131" s="504"/>
      <c r="F131" s="11">
        <v>28.6</v>
      </c>
      <c r="G131" s="221">
        <v>30.2</v>
      </c>
      <c r="H131" s="12">
        <v>2.7</v>
      </c>
      <c r="I131" s="219">
        <v>1.3</v>
      </c>
      <c r="J131" s="11">
        <v>7.7</v>
      </c>
      <c r="K131" s="369">
        <v>7.5</v>
      </c>
      <c r="L131" s="778">
        <v>27.8</v>
      </c>
      <c r="M131" s="635">
        <v>61.1</v>
      </c>
      <c r="N131" s="518">
        <v>80.599999999999994</v>
      </c>
      <c r="O131" s="895">
        <v>26.6</v>
      </c>
      <c r="P131" s="507">
        <v>190</v>
      </c>
      <c r="Q131" s="562">
        <v>0.08</v>
      </c>
      <c r="R131" s="506"/>
      <c r="S131" s="781"/>
      <c r="T131" s="80"/>
      <c r="U131" s="3" t="s">
        <v>199</v>
      </c>
      <c r="V131" s="921" t="s">
        <v>311</v>
      </c>
      <c r="W131" s="112"/>
      <c r="X131" s="286">
        <v>1</v>
      </c>
    </row>
    <row r="132" spans="1:24" x14ac:dyDescent="0.2">
      <c r="A132" s="1065"/>
      <c r="B132" s="330">
        <f>南八幡!B132</f>
        <v>45864</v>
      </c>
      <c r="C132" s="434" t="str">
        <f t="shared" si="13"/>
        <v>(土)</v>
      </c>
      <c r="D132" s="560" t="s">
        <v>409</v>
      </c>
      <c r="E132" s="504"/>
      <c r="F132" s="11">
        <v>28.8</v>
      </c>
      <c r="G132" s="221">
        <v>30.3</v>
      </c>
      <c r="H132" s="12">
        <v>1.9</v>
      </c>
      <c r="I132" s="219">
        <v>1.1000000000000001</v>
      </c>
      <c r="J132" s="11">
        <v>7.7</v>
      </c>
      <c r="K132" s="369">
        <v>7.5</v>
      </c>
      <c r="L132" s="778">
        <v>27.7</v>
      </c>
      <c r="M132" s="635"/>
      <c r="N132" s="518"/>
      <c r="O132" s="895"/>
      <c r="P132" s="507"/>
      <c r="Q132" s="562"/>
      <c r="R132" s="506"/>
      <c r="S132" s="781"/>
      <c r="T132" s="80"/>
      <c r="U132" s="3"/>
      <c r="V132" s="287"/>
      <c r="W132" s="288"/>
      <c r="X132" s="287"/>
    </row>
    <row r="133" spans="1:24" x14ac:dyDescent="0.2">
      <c r="A133" s="1065"/>
      <c r="B133" s="330">
        <f>南八幡!B133</f>
        <v>45865</v>
      </c>
      <c r="C133" s="434" t="str">
        <f t="shared" si="13"/>
        <v>(日)</v>
      </c>
      <c r="D133" s="560" t="s">
        <v>409</v>
      </c>
      <c r="E133" s="504"/>
      <c r="F133" s="11">
        <v>29</v>
      </c>
      <c r="G133" s="221">
        <v>30.4</v>
      </c>
      <c r="H133" s="12">
        <v>2.1</v>
      </c>
      <c r="I133" s="219">
        <v>1.2</v>
      </c>
      <c r="J133" s="11">
        <v>7.7</v>
      </c>
      <c r="K133" s="369">
        <v>7.5</v>
      </c>
      <c r="L133" s="778">
        <v>27.7</v>
      </c>
      <c r="M133" s="635"/>
      <c r="N133" s="518"/>
      <c r="O133" s="895"/>
      <c r="P133" s="507"/>
      <c r="Q133" s="562"/>
      <c r="R133" s="506"/>
      <c r="S133" s="781"/>
      <c r="T133" s="80"/>
      <c r="U133" s="3"/>
      <c r="V133" s="287"/>
      <c r="W133" s="288"/>
      <c r="X133" s="287"/>
    </row>
    <row r="134" spans="1:24" x14ac:dyDescent="0.2">
      <c r="A134" s="1065"/>
      <c r="B134" s="330">
        <f>南八幡!B134</f>
        <v>45866</v>
      </c>
      <c r="C134" s="434" t="str">
        <f t="shared" si="13"/>
        <v>(月)</v>
      </c>
      <c r="D134" s="560" t="s">
        <v>409</v>
      </c>
      <c r="E134" s="504"/>
      <c r="F134" s="11">
        <v>29.1</v>
      </c>
      <c r="G134" s="221">
        <v>30.9</v>
      </c>
      <c r="H134" s="12">
        <v>1.9</v>
      </c>
      <c r="I134" s="219">
        <v>1.3</v>
      </c>
      <c r="J134" s="11">
        <v>7.7</v>
      </c>
      <c r="K134" s="369">
        <v>7.6</v>
      </c>
      <c r="L134" s="778">
        <v>27.8</v>
      </c>
      <c r="M134" s="635">
        <v>61.3</v>
      </c>
      <c r="N134" s="518">
        <v>79</v>
      </c>
      <c r="O134" s="895">
        <v>24.2</v>
      </c>
      <c r="P134" s="507">
        <v>160</v>
      </c>
      <c r="Q134" s="562">
        <v>0.09</v>
      </c>
      <c r="R134" s="506"/>
      <c r="S134" s="781"/>
      <c r="T134" s="80"/>
      <c r="U134" s="373"/>
      <c r="V134" s="374"/>
      <c r="W134" s="375"/>
      <c r="X134" s="374"/>
    </row>
    <row r="135" spans="1:24" x14ac:dyDescent="0.2">
      <c r="A135" s="1065"/>
      <c r="B135" s="330">
        <f>南八幡!B135</f>
        <v>45867</v>
      </c>
      <c r="C135" s="434" t="str">
        <f t="shared" si="13"/>
        <v>(火)</v>
      </c>
      <c r="D135" s="560" t="s">
        <v>409</v>
      </c>
      <c r="E135" s="504"/>
      <c r="F135" s="11">
        <v>29.4</v>
      </c>
      <c r="G135" s="221">
        <v>30.8</v>
      </c>
      <c r="H135" s="12">
        <v>2.1</v>
      </c>
      <c r="I135" s="219">
        <v>1.4</v>
      </c>
      <c r="J135" s="11">
        <v>7.7</v>
      </c>
      <c r="K135" s="369">
        <v>7.6</v>
      </c>
      <c r="L135" s="778">
        <v>27.9</v>
      </c>
      <c r="M135" s="635">
        <v>60.3</v>
      </c>
      <c r="N135" s="518">
        <v>79.400000000000006</v>
      </c>
      <c r="O135" s="895">
        <v>25.4</v>
      </c>
      <c r="P135" s="507">
        <v>186</v>
      </c>
      <c r="Q135" s="562">
        <v>0.05</v>
      </c>
      <c r="R135" s="506"/>
      <c r="S135" s="781"/>
      <c r="T135" s="80"/>
      <c r="U135" s="102" t="s">
        <v>23</v>
      </c>
      <c r="V135" s="394" t="s">
        <v>24</v>
      </c>
      <c r="W135" s="394" t="s">
        <v>24</v>
      </c>
      <c r="X135" s="103" t="s">
        <v>24</v>
      </c>
    </row>
    <row r="136" spans="1:24" x14ac:dyDescent="0.2">
      <c r="A136" s="1065"/>
      <c r="B136" s="330">
        <f>南八幡!B136</f>
        <v>45868</v>
      </c>
      <c r="C136" s="434" t="str">
        <f t="shared" si="13"/>
        <v>(水)</v>
      </c>
      <c r="D136" s="560" t="s">
        <v>409</v>
      </c>
      <c r="E136" s="504"/>
      <c r="F136" s="11">
        <v>29.8</v>
      </c>
      <c r="G136" s="221">
        <v>30.1</v>
      </c>
      <c r="H136" s="12">
        <v>1.8</v>
      </c>
      <c r="I136" s="219">
        <v>1.4</v>
      </c>
      <c r="J136" s="11">
        <v>7.7</v>
      </c>
      <c r="K136" s="369">
        <v>7.6</v>
      </c>
      <c r="L136" s="778">
        <v>27.8</v>
      </c>
      <c r="M136" s="635">
        <v>60</v>
      </c>
      <c r="N136" s="518">
        <v>80.8</v>
      </c>
      <c r="O136" s="895">
        <v>27</v>
      </c>
      <c r="P136" s="507">
        <v>200</v>
      </c>
      <c r="Q136" s="562">
        <v>0.1</v>
      </c>
      <c r="R136" s="506">
        <v>1</v>
      </c>
      <c r="S136" s="781"/>
      <c r="T136" s="80"/>
      <c r="U136" s="1121" t="s">
        <v>449</v>
      </c>
      <c r="V136" s="1122"/>
      <c r="W136" s="1122"/>
      <c r="X136" s="1123"/>
    </row>
    <row r="137" spans="1:24" x14ac:dyDescent="0.2">
      <c r="A137" s="1065"/>
      <c r="B137" s="330">
        <f>南八幡!B137</f>
        <v>45869</v>
      </c>
      <c r="C137" s="434" t="str">
        <f t="shared" si="13"/>
        <v>(木)</v>
      </c>
      <c r="D137" s="573" t="s">
        <v>409</v>
      </c>
      <c r="E137" s="564"/>
      <c r="F137" s="368">
        <v>29.3</v>
      </c>
      <c r="G137" s="298">
        <v>29.5</v>
      </c>
      <c r="H137" s="566">
        <v>1.7</v>
      </c>
      <c r="I137" s="565">
        <v>1.3</v>
      </c>
      <c r="J137" s="368">
        <v>7.7</v>
      </c>
      <c r="K137" s="371">
        <v>7.6</v>
      </c>
      <c r="L137" s="818">
        <v>27.6</v>
      </c>
      <c r="M137" s="689">
        <v>60.1</v>
      </c>
      <c r="N137" s="765">
        <v>81.2</v>
      </c>
      <c r="O137" s="900">
        <v>26.4</v>
      </c>
      <c r="P137" s="569">
        <v>167</v>
      </c>
      <c r="Q137" s="570">
        <v>0.06</v>
      </c>
      <c r="R137" s="574"/>
      <c r="S137" s="814"/>
      <c r="T137" s="80"/>
      <c r="U137" s="1124"/>
      <c r="V137" s="1122"/>
      <c r="W137" s="1122"/>
      <c r="X137" s="1123"/>
    </row>
    <row r="138" spans="1:24" s="1" customFormat="1" ht="13.5" customHeight="1" x14ac:dyDescent="0.2">
      <c r="A138" s="1065"/>
      <c r="B138" s="1051" t="s">
        <v>238</v>
      </c>
      <c r="C138" s="1051"/>
      <c r="D138" s="508"/>
      <c r="E138" s="509">
        <f t="shared" ref="E138:R138" si="14">IF(COUNT(E107:E137)=0,"",MAX(E107:E137))</f>
        <v>33</v>
      </c>
      <c r="F138" s="10">
        <f t="shared" si="14"/>
        <v>29.8</v>
      </c>
      <c r="G138" s="218">
        <f t="shared" si="14"/>
        <v>30.9</v>
      </c>
      <c r="H138" s="495">
        <f t="shared" si="14"/>
        <v>4.2</v>
      </c>
      <c r="I138" s="496">
        <f t="shared" si="14"/>
        <v>2.1</v>
      </c>
      <c r="J138" s="10">
        <f t="shared" si="14"/>
        <v>7.7</v>
      </c>
      <c r="K138" s="644">
        <f t="shared" si="14"/>
        <v>7.7</v>
      </c>
      <c r="L138" s="774">
        <f t="shared" si="14"/>
        <v>30.4</v>
      </c>
      <c r="M138" s="627">
        <f t="shared" si="14"/>
        <v>65.599999999999994</v>
      </c>
      <c r="N138" s="511">
        <f t="shared" si="14"/>
        <v>84</v>
      </c>
      <c r="O138" s="897">
        <f t="shared" si="14"/>
        <v>29.3</v>
      </c>
      <c r="P138" s="513">
        <f t="shared" si="14"/>
        <v>202</v>
      </c>
      <c r="Q138" s="514">
        <f t="shared" si="14"/>
        <v>0.2</v>
      </c>
      <c r="R138" s="548">
        <f t="shared" si="14"/>
        <v>22</v>
      </c>
      <c r="S138" s="808">
        <f t="shared" ref="S138" si="15">IF(COUNT(S107:S137)=0,"",MAX(S107:S137))</f>
        <v>3</v>
      </c>
      <c r="T138" s="80"/>
      <c r="U138" s="1124"/>
      <c r="V138" s="1122"/>
      <c r="W138" s="1122"/>
      <c r="X138" s="1123"/>
    </row>
    <row r="139" spans="1:24" s="1" customFormat="1" ht="13.5" customHeight="1" x14ac:dyDescent="0.2">
      <c r="A139" s="1065"/>
      <c r="B139" s="1052" t="s">
        <v>239</v>
      </c>
      <c r="C139" s="1052"/>
      <c r="D139" s="229"/>
      <c r="E139" s="516">
        <f t="shared" ref="E139:Q139" si="16">IF(COUNT(E107:E137)=0,"",MIN(E107:E137))</f>
        <v>33</v>
      </c>
      <c r="F139" s="11">
        <f t="shared" si="16"/>
        <v>26.9</v>
      </c>
      <c r="G139" s="219">
        <f t="shared" si="16"/>
        <v>27.4</v>
      </c>
      <c r="H139" s="12">
        <f t="shared" si="16"/>
        <v>1.7</v>
      </c>
      <c r="I139" s="221">
        <f t="shared" si="16"/>
        <v>1.1000000000000001</v>
      </c>
      <c r="J139" s="11">
        <f t="shared" si="16"/>
        <v>7.4</v>
      </c>
      <c r="K139" s="369">
        <f t="shared" si="16"/>
        <v>7.3</v>
      </c>
      <c r="L139" s="778">
        <f t="shared" si="16"/>
        <v>27.3</v>
      </c>
      <c r="M139" s="635">
        <f t="shared" si="16"/>
        <v>60</v>
      </c>
      <c r="N139" s="518">
        <f t="shared" si="16"/>
        <v>79</v>
      </c>
      <c r="O139" s="893">
        <f t="shared" si="16"/>
        <v>24.1</v>
      </c>
      <c r="P139" s="520">
        <f t="shared" si="16"/>
        <v>160</v>
      </c>
      <c r="Q139" s="521">
        <f t="shared" si="16"/>
        <v>0.04</v>
      </c>
      <c r="R139" s="836"/>
      <c r="S139" s="810"/>
      <c r="T139" s="80"/>
      <c r="U139" s="1124"/>
      <c r="V139" s="1122"/>
      <c r="W139" s="1122"/>
      <c r="X139" s="1123"/>
    </row>
    <row r="140" spans="1:24" s="1" customFormat="1" ht="13.5" customHeight="1" x14ac:dyDescent="0.2">
      <c r="A140" s="1065"/>
      <c r="B140" s="1052" t="s">
        <v>240</v>
      </c>
      <c r="C140" s="1052"/>
      <c r="D140" s="229"/>
      <c r="E140" s="523">
        <f t="shared" ref="E140:Q140" si="17">IF(COUNT(E107:E137)=0,"",AVERAGE(E107:E137))</f>
        <v>33</v>
      </c>
      <c r="F140" s="307">
        <f t="shared" si="17"/>
        <v>28</v>
      </c>
      <c r="G140" s="539">
        <f t="shared" si="17"/>
        <v>28.977419354838705</v>
      </c>
      <c r="H140" s="540">
        <f t="shared" si="17"/>
        <v>2.3935483870967742</v>
      </c>
      <c r="I140" s="541">
        <f t="shared" si="17"/>
        <v>1.4193548387096773</v>
      </c>
      <c r="J140" s="307">
        <f t="shared" si="17"/>
        <v>7.6290322580645133</v>
      </c>
      <c r="K140" s="675">
        <f t="shared" si="17"/>
        <v>7.5451612903225795</v>
      </c>
      <c r="L140" s="782">
        <f t="shared" si="17"/>
        <v>28.4258064516129</v>
      </c>
      <c r="M140" s="677">
        <f t="shared" si="17"/>
        <v>62.531818181818174</v>
      </c>
      <c r="N140" s="763">
        <f t="shared" si="17"/>
        <v>81.2</v>
      </c>
      <c r="O140" s="898">
        <f t="shared" si="17"/>
        <v>26.027272727272727</v>
      </c>
      <c r="P140" s="550">
        <f t="shared" si="17"/>
        <v>184.13636363636363</v>
      </c>
      <c r="Q140" s="551">
        <f t="shared" si="17"/>
        <v>0.1040909090909091</v>
      </c>
      <c r="R140" s="837"/>
      <c r="S140" s="823"/>
      <c r="T140" s="80"/>
      <c r="U140" s="1124"/>
      <c r="V140" s="1122"/>
      <c r="W140" s="1122"/>
      <c r="X140" s="1123"/>
    </row>
    <row r="141" spans="1:24" s="1" customFormat="1" ht="13.5" customHeight="1" x14ac:dyDescent="0.2">
      <c r="A141" s="1065"/>
      <c r="B141" s="1053" t="s">
        <v>241</v>
      </c>
      <c r="C141" s="1053"/>
      <c r="D141" s="525"/>
      <c r="E141" s="232"/>
      <c r="F141" s="232"/>
      <c r="G141" s="390"/>
      <c r="H141" s="232"/>
      <c r="I141" s="390"/>
      <c r="J141" s="528"/>
      <c r="K141" s="529"/>
      <c r="L141" s="811"/>
      <c r="M141" s="662"/>
      <c r="N141" s="533"/>
      <c r="O141" s="899"/>
      <c r="P141" s="234"/>
      <c r="Q141" s="235"/>
      <c r="R141" s="557">
        <f>SUM(R107:R137)</f>
        <v>23</v>
      </c>
      <c r="S141" s="817">
        <f>SUM(S107:S137)</f>
        <v>3</v>
      </c>
      <c r="T141" s="80"/>
      <c r="U141" s="1125"/>
      <c r="V141" s="1126"/>
      <c r="W141" s="1126"/>
      <c r="X141" s="1127"/>
    </row>
    <row r="142" spans="1:24" ht="13.5" customHeight="1" x14ac:dyDescent="0.2">
      <c r="A142" s="1103" t="s">
        <v>214</v>
      </c>
      <c r="B142" s="391">
        <f>南八幡!B142</f>
        <v>45870</v>
      </c>
      <c r="C142" s="434" t="str">
        <f>IF(B142="","",IF(WEEKDAY(B142)=1,"(日)",IF(WEEKDAY(B142)=2,"(月)",IF(WEEKDAY(B142)=3,"(火)",IF(WEEKDAY(B142)=4,"(水)",IF(WEEKDAY(B142)=5,"(木)",IF(WEEKDAY(B142)=6,"(金)","(土)")))))))</f>
        <v>(金)</v>
      </c>
      <c r="D142" s="558" t="s">
        <v>410</v>
      </c>
      <c r="E142" s="494"/>
      <c r="F142" s="10">
        <v>28.8</v>
      </c>
      <c r="G142" s="496">
        <v>28.6</v>
      </c>
      <c r="H142" s="495">
        <v>1.4</v>
      </c>
      <c r="I142" s="218">
        <v>1.1000000000000001</v>
      </c>
      <c r="J142" s="10">
        <v>7.8</v>
      </c>
      <c r="K142" s="644">
        <v>7.6</v>
      </c>
      <c r="L142" s="774">
        <v>28.4</v>
      </c>
      <c r="M142" s="627">
        <v>60.1</v>
      </c>
      <c r="N142" s="511">
        <v>79.2</v>
      </c>
      <c r="O142" s="897">
        <v>27.8</v>
      </c>
      <c r="P142" s="501">
        <v>166</v>
      </c>
      <c r="Q142" s="559">
        <v>0.08</v>
      </c>
      <c r="R142" s="500"/>
      <c r="S142" s="777"/>
      <c r="T142" s="80"/>
      <c r="U142" s="397" t="s">
        <v>284</v>
      </c>
      <c r="V142" s="398"/>
      <c r="W142" s="399">
        <v>45876</v>
      </c>
      <c r="X142" s="400"/>
    </row>
    <row r="143" spans="1:24" x14ac:dyDescent="0.2">
      <c r="A143" s="1103"/>
      <c r="B143" s="330">
        <f>南八幡!B143</f>
        <v>45871</v>
      </c>
      <c r="C143" s="434" t="str">
        <f t="shared" ref="C143:C172" si="18">IF(B143="","",IF(WEEKDAY(B143)=1,"(日)",IF(WEEKDAY(B143)=2,"(月)",IF(WEEKDAY(B143)=3,"(火)",IF(WEEKDAY(B143)=4,"(水)",IF(WEEKDAY(B143)=5,"(木)",IF(WEEKDAY(B143)=6,"(金)","(土)")))))))</f>
        <v>(土)</v>
      </c>
      <c r="D143" s="560" t="s">
        <v>410</v>
      </c>
      <c r="E143" s="504"/>
      <c r="F143" s="11">
        <v>28.9</v>
      </c>
      <c r="G143" s="221">
        <v>29.2</v>
      </c>
      <c r="H143" s="12">
        <v>1.7</v>
      </c>
      <c r="I143" s="219">
        <v>1.2</v>
      </c>
      <c r="J143" s="11">
        <v>7.7</v>
      </c>
      <c r="K143" s="369">
        <v>7.6</v>
      </c>
      <c r="L143" s="778">
        <v>28.1</v>
      </c>
      <c r="M143" s="635"/>
      <c r="N143" s="518"/>
      <c r="O143" s="895"/>
      <c r="P143" s="507"/>
      <c r="Q143" s="562"/>
      <c r="R143" s="506"/>
      <c r="S143" s="781"/>
      <c r="T143" s="80"/>
      <c r="U143" s="345" t="s">
        <v>2</v>
      </c>
      <c r="V143" s="346" t="s">
        <v>303</v>
      </c>
      <c r="W143" s="357">
        <v>33.299999999999997</v>
      </c>
      <c r="X143" s="350"/>
    </row>
    <row r="144" spans="1:24" x14ac:dyDescent="0.2">
      <c r="A144" s="1103"/>
      <c r="B144" s="330">
        <f>南八幡!B144</f>
        <v>45872</v>
      </c>
      <c r="C144" s="434" t="str">
        <f t="shared" si="18"/>
        <v>(日)</v>
      </c>
      <c r="D144" s="560" t="s">
        <v>409</v>
      </c>
      <c r="E144" s="504"/>
      <c r="F144" s="11">
        <v>28.8</v>
      </c>
      <c r="G144" s="221">
        <v>29.6</v>
      </c>
      <c r="H144" s="12">
        <v>2.2999999999999998</v>
      </c>
      <c r="I144" s="219">
        <v>1.4</v>
      </c>
      <c r="J144" s="11">
        <v>7.6</v>
      </c>
      <c r="K144" s="369">
        <v>7.5</v>
      </c>
      <c r="L144" s="778">
        <v>29.4</v>
      </c>
      <c r="M144" s="635"/>
      <c r="N144" s="518"/>
      <c r="O144" s="895"/>
      <c r="P144" s="507"/>
      <c r="Q144" s="562"/>
      <c r="R144" s="506"/>
      <c r="S144" s="781"/>
      <c r="T144" s="80"/>
      <c r="U144" s="4" t="s">
        <v>19</v>
      </c>
      <c r="V144" s="5" t="s">
        <v>20</v>
      </c>
      <c r="W144" s="352" t="s">
        <v>21</v>
      </c>
      <c r="X144" s="5" t="s">
        <v>22</v>
      </c>
    </row>
    <row r="145" spans="1:24" x14ac:dyDescent="0.2">
      <c r="A145" s="1103"/>
      <c r="B145" s="330">
        <f>南八幡!B145</f>
        <v>45873</v>
      </c>
      <c r="C145" s="434" t="str">
        <f t="shared" si="18"/>
        <v>(月)</v>
      </c>
      <c r="D145" s="560" t="s">
        <v>409</v>
      </c>
      <c r="E145" s="504"/>
      <c r="F145" s="11">
        <v>28.6</v>
      </c>
      <c r="G145" s="221">
        <v>30.3</v>
      </c>
      <c r="H145" s="12">
        <v>3</v>
      </c>
      <c r="I145" s="219">
        <v>1.8</v>
      </c>
      <c r="J145" s="11">
        <v>7.5</v>
      </c>
      <c r="K145" s="369">
        <v>7.5</v>
      </c>
      <c r="L145" s="778">
        <v>28.3</v>
      </c>
      <c r="M145" s="635">
        <v>58.1</v>
      </c>
      <c r="N145" s="518">
        <v>79.400000000000006</v>
      </c>
      <c r="O145" s="895">
        <v>28.6</v>
      </c>
      <c r="P145" s="507">
        <v>182</v>
      </c>
      <c r="Q145" s="562">
        <v>0.19</v>
      </c>
      <c r="R145" s="506"/>
      <c r="S145" s="781"/>
      <c r="T145" s="80"/>
      <c r="U145" s="2" t="s">
        <v>182</v>
      </c>
      <c r="V145" s="398" t="s">
        <v>11</v>
      </c>
      <c r="W145" s="353">
        <v>29.3</v>
      </c>
      <c r="X145" s="218">
        <v>30</v>
      </c>
    </row>
    <row r="146" spans="1:24" x14ac:dyDescent="0.2">
      <c r="A146" s="1103"/>
      <c r="B146" s="330">
        <f>南八幡!B146</f>
        <v>45874</v>
      </c>
      <c r="C146" s="434" t="str">
        <f t="shared" si="18"/>
        <v>(火)</v>
      </c>
      <c r="D146" s="560" t="s">
        <v>409</v>
      </c>
      <c r="E146" s="504"/>
      <c r="F146" s="11">
        <v>29.1</v>
      </c>
      <c r="G146" s="221">
        <v>30.3</v>
      </c>
      <c r="H146" s="12">
        <v>2.5</v>
      </c>
      <c r="I146" s="219">
        <v>1.6</v>
      </c>
      <c r="J146" s="11">
        <v>7.5</v>
      </c>
      <c r="K146" s="369">
        <v>7.5</v>
      </c>
      <c r="L146" s="778">
        <v>28.6</v>
      </c>
      <c r="M146" s="635">
        <v>59</v>
      </c>
      <c r="N146" s="518">
        <v>78.2</v>
      </c>
      <c r="O146" s="895">
        <v>26.2</v>
      </c>
      <c r="P146" s="507">
        <v>214</v>
      </c>
      <c r="Q146" s="562">
        <v>0.17</v>
      </c>
      <c r="R146" s="506"/>
      <c r="S146" s="781"/>
      <c r="T146" s="80"/>
      <c r="U146" s="3" t="s">
        <v>183</v>
      </c>
      <c r="V146" s="921" t="s">
        <v>184</v>
      </c>
      <c r="W146" s="11">
        <v>2.1</v>
      </c>
      <c r="X146" s="219">
        <v>1.5</v>
      </c>
    </row>
    <row r="147" spans="1:24" x14ac:dyDescent="0.2">
      <c r="A147" s="1103"/>
      <c r="B147" s="330">
        <f>南八幡!B147</f>
        <v>45875</v>
      </c>
      <c r="C147" s="434" t="str">
        <f t="shared" si="18"/>
        <v>(水)</v>
      </c>
      <c r="D147" s="560" t="s">
        <v>405</v>
      </c>
      <c r="E147" s="504"/>
      <c r="F147" s="11">
        <v>29.2</v>
      </c>
      <c r="G147" s="221">
        <v>31.2</v>
      </c>
      <c r="H147" s="12">
        <v>2.6</v>
      </c>
      <c r="I147" s="219">
        <v>1.5</v>
      </c>
      <c r="J147" s="11">
        <v>7.6</v>
      </c>
      <c r="K147" s="369">
        <v>7.5</v>
      </c>
      <c r="L147" s="778">
        <v>28.9</v>
      </c>
      <c r="M147" s="635">
        <v>60</v>
      </c>
      <c r="N147" s="518">
        <v>80.599999999999994</v>
      </c>
      <c r="O147" s="895">
        <v>28.4</v>
      </c>
      <c r="P147" s="507">
        <v>191</v>
      </c>
      <c r="Q147" s="562">
        <v>0.14000000000000001</v>
      </c>
      <c r="R147" s="506"/>
      <c r="S147" s="781"/>
      <c r="T147" s="80"/>
      <c r="U147" s="3" t="s">
        <v>12</v>
      </c>
      <c r="V147" s="921"/>
      <c r="W147" s="11">
        <v>7.6</v>
      </c>
      <c r="X147" s="219">
        <v>7.7</v>
      </c>
    </row>
    <row r="148" spans="1:24" x14ac:dyDescent="0.2">
      <c r="A148" s="1103"/>
      <c r="B148" s="330">
        <f>南八幡!B148</f>
        <v>45876</v>
      </c>
      <c r="C148" s="434" t="str">
        <f t="shared" si="18"/>
        <v>(木)</v>
      </c>
      <c r="D148" s="560" t="s">
        <v>405</v>
      </c>
      <c r="E148" s="504">
        <v>33.299999999999997</v>
      </c>
      <c r="F148" s="11">
        <v>29.3</v>
      </c>
      <c r="G148" s="221">
        <v>30</v>
      </c>
      <c r="H148" s="12">
        <v>2.1</v>
      </c>
      <c r="I148" s="219">
        <v>1.5</v>
      </c>
      <c r="J148" s="11">
        <v>7.6</v>
      </c>
      <c r="K148" s="369">
        <v>7.7</v>
      </c>
      <c r="L148" s="778">
        <v>29</v>
      </c>
      <c r="M148" s="635">
        <v>60.7</v>
      </c>
      <c r="N148" s="518">
        <v>81.400000000000006</v>
      </c>
      <c r="O148" s="895">
        <v>28.6</v>
      </c>
      <c r="P148" s="507">
        <v>186</v>
      </c>
      <c r="Q148" s="562">
        <v>0.12</v>
      </c>
      <c r="R148" s="506"/>
      <c r="S148" s="781"/>
      <c r="T148" s="80"/>
      <c r="U148" s="3" t="s">
        <v>185</v>
      </c>
      <c r="V148" s="921" t="s">
        <v>13</v>
      </c>
      <c r="W148" s="11"/>
      <c r="X148" s="219">
        <v>29</v>
      </c>
    </row>
    <row r="149" spans="1:24" x14ac:dyDescent="0.2">
      <c r="A149" s="1103"/>
      <c r="B149" s="330">
        <f>南八幡!B149</f>
        <v>45877</v>
      </c>
      <c r="C149" s="434" t="str">
        <f t="shared" si="18"/>
        <v>(金)</v>
      </c>
      <c r="D149" s="560" t="s">
        <v>409</v>
      </c>
      <c r="E149" s="504"/>
      <c r="F149" s="11">
        <v>29.6</v>
      </c>
      <c r="G149" s="221">
        <v>31.2</v>
      </c>
      <c r="H149" s="12">
        <v>1.9</v>
      </c>
      <c r="I149" s="219">
        <v>1.5</v>
      </c>
      <c r="J149" s="11">
        <v>7.7</v>
      </c>
      <c r="K149" s="369">
        <v>7.7</v>
      </c>
      <c r="L149" s="778">
        <v>28.9</v>
      </c>
      <c r="M149" s="635">
        <v>61.3</v>
      </c>
      <c r="N149" s="518">
        <v>80</v>
      </c>
      <c r="O149" s="895">
        <v>28.9</v>
      </c>
      <c r="P149" s="507">
        <v>183</v>
      </c>
      <c r="Q149" s="562">
        <v>0.09</v>
      </c>
      <c r="R149" s="506">
        <v>40</v>
      </c>
      <c r="S149" s="781">
        <v>7</v>
      </c>
      <c r="T149" s="80"/>
      <c r="U149" s="3" t="s">
        <v>186</v>
      </c>
      <c r="V149" s="921" t="s">
        <v>311</v>
      </c>
      <c r="W149" s="112"/>
      <c r="X149" s="220">
        <v>60.7</v>
      </c>
    </row>
    <row r="150" spans="1:24" x14ac:dyDescent="0.2">
      <c r="A150" s="1103"/>
      <c r="B150" s="330">
        <f>南八幡!B150</f>
        <v>45878</v>
      </c>
      <c r="C150" s="434" t="str">
        <f t="shared" si="18"/>
        <v>(土)</v>
      </c>
      <c r="D150" s="560" t="s">
        <v>409</v>
      </c>
      <c r="E150" s="504"/>
      <c r="F150" s="11">
        <v>29.7</v>
      </c>
      <c r="G150" s="221">
        <v>30.4</v>
      </c>
      <c r="H150" s="12">
        <v>2</v>
      </c>
      <c r="I150" s="219">
        <v>1.7</v>
      </c>
      <c r="J150" s="11">
        <v>7.6</v>
      </c>
      <c r="K150" s="369">
        <v>7.7</v>
      </c>
      <c r="L150" s="778">
        <v>29.6</v>
      </c>
      <c r="M150" s="635"/>
      <c r="N150" s="518"/>
      <c r="O150" s="895"/>
      <c r="P150" s="507"/>
      <c r="Q150" s="562"/>
      <c r="R150" s="506"/>
      <c r="S150" s="781"/>
      <c r="T150" s="80"/>
      <c r="U150" s="3" t="s">
        <v>187</v>
      </c>
      <c r="V150" s="921" t="s">
        <v>311</v>
      </c>
      <c r="W150" s="112"/>
      <c r="X150" s="220">
        <v>81.400000000000006</v>
      </c>
    </row>
    <row r="151" spans="1:24" x14ac:dyDescent="0.2">
      <c r="A151" s="1103"/>
      <c r="B151" s="330">
        <f>南八幡!B151</f>
        <v>45879</v>
      </c>
      <c r="C151" s="434" t="str">
        <f t="shared" si="18"/>
        <v>(日)</v>
      </c>
      <c r="D151" s="560" t="s">
        <v>407</v>
      </c>
      <c r="E151" s="504"/>
      <c r="F151" s="11">
        <v>29.3</v>
      </c>
      <c r="G151" s="221">
        <v>29</v>
      </c>
      <c r="H151" s="12">
        <v>1.8</v>
      </c>
      <c r="I151" s="219">
        <v>1.8</v>
      </c>
      <c r="J151" s="11">
        <v>7.6</v>
      </c>
      <c r="K151" s="369">
        <v>7.7</v>
      </c>
      <c r="L151" s="778">
        <v>29.7</v>
      </c>
      <c r="M151" s="635"/>
      <c r="N151" s="518"/>
      <c r="O151" s="895"/>
      <c r="P151" s="507"/>
      <c r="Q151" s="562"/>
      <c r="R151" s="506"/>
      <c r="S151" s="781"/>
      <c r="T151" s="80"/>
      <c r="U151" s="3" t="s">
        <v>188</v>
      </c>
      <c r="V151" s="921" t="s">
        <v>311</v>
      </c>
      <c r="W151" s="112"/>
      <c r="X151" s="220">
        <v>48.8</v>
      </c>
    </row>
    <row r="152" spans="1:24" x14ac:dyDescent="0.2">
      <c r="A152" s="1103"/>
      <c r="B152" s="330">
        <f>南八幡!B152</f>
        <v>45880</v>
      </c>
      <c r="C152" s="434" t="str">
        <f t="shared" si="18"/>
        <v>(月)</v>
      </c>
      <c r="D152" s="560" t="s">
        <v>410</v>
      </c>
      <c r="E152" s="504"/>
      <c r="F152" s="11">
        <v>29.1</v>
      </c>
      <c r="G152" s="221">
        <v>29.4</v>
      </c>
      <c r="H152" s="12">
        <v>2</v>
      </c>
      <c r="I152" s="219">
        <v>1.8</v>
      </c>
      <c r="J152" s="11">
        <v>7.6</v>
      </c>
      <c r="K152" s="369">
        <v>7.7</v>
      </c>
      <c r="L152" s="778">
        <v>30.2</v>
      </c>
      <c r="M152" s="635"/>
      <c r="N152" s="518"/>
      <c r="O152" s="895"/>
      <c r="P152" s="507"/>
      <c r="Q152" s="562"/>
      <c r="R152" s="506"/>
      <c r="S152" s="781"/>
      <c r="T152" s="80"/>
      <c r="U152" s="3" t="s">
        <v>189</v>
      </c>
      <c r="V152" s="921" t="s">
        <v>311</v>
      </c>
      <c r="W152" s="112"/>
      <c r="X152" s="220">
        <v>32.6</v>
      </c>
    </row>
    <row r="153" spans="1:24" x14ac:dyDescent="0.2">
      <c r="A153" s="1103"/>
      <c r="B153" s="330">
        <f>南八幡!B153</f>
        <v>45881</v>
      </c>
      <c r="C153" s="434" t="str">
        <f t="shared" si="18"/>
        <v>(火)</v>
      </c>
      <c r="D153" s="560" t="s">
        <v>410</v>
      </c>
      <c r="E153" s="504"/>
      <c r="F153" s="11">
        <v>28.7</v>
      </c>
      <c r="G153" s="221">
        <v>29</v>
      </c>
      <c r="H153" s="12">
        <v>2</v>
      </c>
      <c r="I153" s="219">
        <v>1.9</v>
      </c>
      <c r="J153" s="11">
        <v>7.7</v>
      </c>
      <c r="K153" s="369">
        <v>7.8</v>
      </c>
      <c r="L153" s="778">
        <v>29.9</v>
      </c>
      <c r="M153" s="635">
        <v>64.5</v>
      </c>
      <c r="N153" s="518">
        <v>81.8</v>
      </c>
      <c r="O153" s="895">
        <v>28.9</v>
      </c>
      <c r="P153" s="507">
        <v>196</v>
      </c>
      <c r="Q153" s="562">
        <v>0.12</v>
      </c>
      <c r="R153" s="506"/>
      <c r="S153" s="781"/>
      <c r="T153" s="80"/>
      <c r="U153" s="3" t="s">
        <v>190</v>
      </c>
      <c r="V153" s="921" t="s">
        <v>311</v>
      </c>
      <c r="W153" s="12"/>
      <c r="X153" s="221">
        <v>28.6</v>
      </c>
    </row>
    <row r="154" spans="1:24" x14ac:dyDescent="0.2">
      <c r="A154" s="1103"/>
      <c r="B154" s="330">
        <f>南八幡!B154</f>
        <v>45882</v>
      </c>
      <c r="C154" s="434" t="str">
        <f t="shared" si="18"/>
        <v>(水)</v>
      </c>
      <c r="D154" s="560" t="s">
        <v>410</v>
      </c>
      <c r="E154" s="504"/>
      <c r="F154" s="11">
        <v>28.6</v>
      </c>
      <c r="G154" s="221">
        <v>29.4</v>
      </c>
      <c r="H154" s="12">
        <v>1.9</v>
      </c>
      <c r="I154" s="219">
        <v>1.7</v>
      </c>
      <c r="J154" s="11">
        <v>7.6</v>
      </c>
      <c r="K154" s="369">
        <v>7.8</v>
      </c>
      <c r="L154" s="778">
        <v>30.6</v>
      </c>
      <c r="M154" s="635">
        <v>64.400000000000006</v>
      </c>
      <c r="N154" s="518">
        <v>82</v>
      </c>
      <c r="O154" s="895">
        <v>31.5</v>
      </c>
      <c r="P154" s="507">
        <v>186</v>
      </c>
      <c r="Q154" s="562">
        <v>0.09</v>
      </c>
      <c r="R154" s="506"/>
      <c r="S154" s="781"/>
      <c r="T154" s="80"/>
      <c r="U154" s="3" t="s">
        <v>191</v>
      </c>
      <c r="V154" s="921" t="s">
        <v>311</v>
      </c>
      <c r="W154" s="15"/>
      <c r="X154" s="222">
        <v>186</v>
      </c>
    </row>
    <row r="155" spans="1:24" x14ac:dyDescent="0.2">
      <c r="A155" s="1103"/>
      <c r="B155" s="330">
        <f>南八幡!B155</f>
        <v>45883</v>
      </c>
      <c r="C155" s="434" t="str">
        <f t="shared" si="18"/>
        <v>(木)</v>
      </c>
      <c r="D155" s="560" t="s">
        <v>410</v>
      </c>
      <c r="E155" s="504"/>
      <c r="F155" s="11">
        <v>28.4</v>
      </c>
      <c r="G155" s="221">
        <v>29.2</v>
      </c>
      <c r="H155" s="12">
        <v>1.9</v>
      </c>
      <c r="I155" s="219">
        <v>1.8</v>
      </c>
      <c r="J155" s="11">
        <v>7.5</v>
      </c>
      <c r="K155" s="369">
        <v>7.7</v>
      </c>
      <c r="L155" s="778">
        <v>30.7</v>
      </c>
      <c r="M155" s="635">
        <v>65.599999999999994</v>
      </c>
      <c r="N155" s="518">
        <v>85.6</v>
      </c>
      <c r="O155" s="895">
        <v>30.3</v>
      </c>
      <c r="P155" s="507">
        <v>190</v>
      </c>
      <c r="Q155" s="562">
        <v>0.09</v>
      </c>
      <c r="R155" s="506"/>
      <c r="S155" s="781"/>
      <c r="T155" s="80"/>
      <c r="U155" s="3" t="s">
        <v>192</v>
      </c>
      <c r="V155" s="921" t="s">
        <v>311</v>
      </c>
      <c r="W155" s="13"/>
      <c r="X155" s="223">
        <v>0.12</v>
      </c>
    </row>
    <row r="156" spans="1:24" x14ac:dyDescent="0.2">
      <c r="A156" s="1103"/>
      <c r="B156" s="330">
        <f>南八幡!B156</f>
        <v>45884</v>
      </c>
      <c r="C156" s="434" t="str">
        <f t="shared" si="18"/>
        <v>(金)</v>
      </c>
      <c r="D156" s="560" t="s">
        <v>409</v>
      </c>
      <c r="E156" s="504"/>
      <c r="F156" s="11">
        <v>28.7</v>
      </c>
      <c r="G156" s="221">
        <v>30.4</v>
      </c>
      <c r="H156" s="12">
        <v>2.5</v>
      </c>
      <c r="I156" s="219">
        <v>1.9</v>
      </c>
      <c r="J156" s="11">
        <v>7.6</v>
      </c>
      <c r="K156" s="369">
        <v>7.7</v>
      </c>
      <c r="L156" s="778">
        <v>30.9</v>
      </c>
      <c r="M156" s="635">
        <v>66.5</v>
      </c>
      <c r="N156" s="518">
        <v>85</v>
      </c>
      <c r="O156" s="895">
        <v>31.1</v>
      </c>
      <c r="P156" s="507">
        <v>172</v>
      </c>
      <c r="Q156" s="562">
        <v>0.12</v>
      </c>
      <c r="R156" s="506"/>
      <c r="S156" s="781"/>
      <c r="T156" s="80"/>
      <c r="U156" s="3" t="s">
        <v>14</v>
      </c>
      <c r="V156" s="921" t="s">
        <v>311</v>
      </c>
      <c r="W156" s="11"/>
      <c r="X156" s="224">
        <v>3</v>
      </c>
    </row>
    <row r="157" spans="1:24" x14ac:dyDescent="0.2">
      <c r="A157" s="1103"/>
      <c r="B157" s="330">
        <f>南八幡!B157</f>
        <v>45885</v>
      </c>
      <c r="C157" s="434" t="str">
        <f t="shared" si="18"/>
        <v>(土)</v>
      </c>
      <c r="D157" s="560" t="s">
        <v>409</v>
      </c>
      <c r="E157" s="504"/>
      <c r="F157" s="11">
        <v>28.7</v>
      </c>
      <c r="G157" s="221">
        <v>29.6</v>
      </c>
      <c r="H157" s="12">
        <v>1.8</v>
      </c>
      <c r="I157" s="219">
        <v>1.7</v>
      </c>
      <c r="J157" s="11">
        <v>7.6</v>
      </c>
      <c r="K157" s="369">
        <v>7.7</v>
      </c>
      <c r="L157" s="778">
        <v>31.6</v>
      </c>
      <c r="M157" s="635"/>
      <c r="N157" s="518"/>
      <c r="O157" s="895"/>
      <c r="P157" s="507"/>
      <c r="Q157" s="562"/>
      <c r="R157" s="506"/>
      <c r="S157" s="781"/>
      <c r="T157" s="80"/>
      <c r="U157" s="3" t="s">
        <v>15</v>
      </c>
      <c r="V157" s="921" t="s">
        <v>311</v>
      </c>
      <c r="W157" s="11"/>
      <c r="X157" s="224">
        <v>0.9</v>
      </c>
    </row>
    <row r="158" spans="1:24" x14ac:dyDescent="0.2">
      <c r="A158" s="1103"/>
      <c r="B158" s="330">
        <f>南八幡!B158</f>
        <v>45886</v>
      </c>
      <c r="C158" s="434" t="str">
        <f t="shared" si="18"/>
        <v>(日)</v>
      </c>
      <c r="D158" s="560" t="s">
        <v>409</v>
      </c>
      <c r="E158" s="504"/>
      <c r="F158" s="11">
        <v>28.8</v>
      </c>
      <c r="G158" s="221">
        <v>29.6</v>
      </c>
      <c r="H158" s="12">
        <v>1.8</v>
      </c>
      <c r="I158" s="219">
        <v>1.6</v>
      </c>
      <c r="J158" s="11">
        <v>7.6</v>
      </c>
      <c r="K158" s="369">
        <v>7.7</v>
      </c>
      <c r="L158" s="778">
        <v>31.4</v>
      </c>
      <c r="M158" s="635"/>
      <c r="N158" s="518"/>
      <c r="O158" s="895"/>
      <c r="P158" s="507"/>
      <c r="Q158" s="562"/>
      <c r="R158" s="506"/>
      <c r="S158" s="781"/>
      <c r="T158" s="80"/>
      <c r="U158" s="3" t="s">
        <v>193</v>
      </c>
      <c r="V158" s="921" t="s">
        <v>311</v>
      </c>
      <c r="W158" s="11"/>
      <c r="X158" s="224">
        <v>6.3</v>
      </c>
    </row>
    <row r="159" spans="1:24" x14ac:dyDescent="0.2">
      <c r="A159" s="1103"/>
      <c r="B159" s="330">
        <f>南八幡!B159</f>
        <v>45887</v>
      </c>
      <c r="C159" s="434" t="str">
        <f t="shared" si="18"/>
        <v>(月)</v>
      </c>
      <c r="D159" s="560" t="s">
        <v>409</v>
      </c>
      <c r="E159" s="504"/>
      <c r="F159" s="11">
        <v>28.7</v>
      </c>
      <c r="G159" s="221">
        <v>30.2</v>
      </c>
      <c r="H159" s="12">
        <v>2.5</v>
      </c>
      <c r="I159" s="219">
        <v>1.9</v>
      </c>
      <c r="J159" s="11">
        <v>7.6</v>
      </c>
      <c r="K159" s="369">
        <v>7.7</v>
      </c>
      <c r="L159" s="778">
        <v>31.6</v>
      </c>
      <c r="M159" s="635">
        <v>67.900000000000006</v>
      </c>
      <c r="N159" s="518">
        <v>86.8</v>
      </c>
      <c r="O159" s="895">
        <v>32</v>
      </c>
      <c r="P159" s="507">
        <v>176</v>
      </c>
      <c r="Q159" s="562">
        <v>0.13</v>
      </c>
      <c r="R159" s="506"/>
      <c r="S159" s="781"/>
      <c r="T159" s="80"/>
      <c r="U159" s="3" t="s">
        <v>194</v>
      </c>
      <c r="V159" s="921" t="s">
        <v>311</v>
      </c>
      <c r="W159" s="13"/>
      <c r="X159" s="225">
        <v>1.7999999999999999E-2</v>
      </c>
    </row>
    <row r="160" spans="1:24" x14ac:dyDescent="0.2">
      <c r="A160" s="1103"/>
      <c r="B160" s="330">
        <f>南八幡!B160</f>
        <v>45888</v>
      </c>
      <c r="C160" s="434" t="str">
        <f t="shared" si="18"/>
        <v>(火)</v>
      </c>
      <c r="D160" s="560" t="s">
        <v>409</v>
      </c>
      <c r="E160" s="504"/>
      <c r="F160" s="11">
        <v>29</v>
      </c>
      <c r="G160" s="221">
        <v>30</v>
      </c>
      <c r="H160" s="12">
        <v>2.4</v>
      </c>
      <c r="I160" s="219">
        <v>2</v>
      </c>
      <c r="J160" s="11">
        <v>7.6</v>
      </c>
      <c r="K160" s="369">
        <v>7.7</v>
      </c>
      <c r="L160" s="778">
        <v>31.4</v>
      </c>
      <c r="M160" s="635">
        <v>68.2</v>
      </c>
      <c r="N160" s="518">
        <v>85.4</v>
      </c>
      <c r="O160" s="895">
        <v>30.6</v>
      </c>
      <c r="P160" s="507">
        <v>177</v>
      </c>
      <c r="Q160" s="562">
        <v>0.13</v>
      </c>
      <c r="R160" s="506"/>
      <c r="S160" s="781"/>
      <c r="T160" s="80"/>
      <c r="U160" s="3" t="s">
        <v>278</v>
      </c>
      <c r="V160" s="921" t="s">
        <v>311</v>
      </c>
      <c r="W160" s="13"/>
      <c r="X160" s="225">
        <v>1.31</v>
      </c>
    </row>
    <row r="161" spans="1:24" x14ac:dyDescent="0.2">
      <c r="A161" s="1103"/>
      <c r="B161" s="330">
        <f>南八幡!B161</f>
        <v>45889</v>
      </c>
      <c r="C161" s="434" t="str">
        <f t="shared" si="18"/>
        <v>(水)</v>
      </c>
      <c r="D161" s="560" t="s">
        <v>409</v>
      </c>
      <c r="E161" s="504"/>
      <c r="F161" s="11">
        <v>29.2</v>
      </c>
      <c r="G161" s="221">
        <v>30.4</v>
      </c>
      <c r="H161" s="12">
        <v>2.2999999999999998</v>
      </c>
      <c r="I161" s="219">
        <v>1.8</v>
      </c>
      <c r="J161" s="11">
        <v>7.7</v>
      </c>
      <c r="K161" s="369">
        <v>7.7</v>
      </c>
      <c r="L161" s="778">
        <v>31.6</v>
      </c>
      <c r="M161" s="635">
        <v>66.7</v>
      </c>
      <c r="N161" s="518">
        <v>85.2</v>
      </c>
      <c r="O161" s="895">
        <v>29.6</v>
      </c>
      <c r="P161" s="507">
        <v>174</v>
      </c>
      <c r="Q161" s="562">
        <v>7.0000000000000007E-2</v>
      </c>
      <c r="R161" s="506"/>
      <c r="S161" s="781"/>
      <c r="T161" s="80"/>
      <c r="U161" s="3" t="s">
        <v>195</v>
      </c>
      <c r="V161" s="921" t="s">
        <v>311</v>
      </c>
      <c r="W161" s="13"/>
      <c r="X161" s="225">
        <v>1.68</v>
      </c>
    </row>
    <row r="162" spans="1:24" x14ac:dyDescent="0.2">
      <c r="A162" s="1103"/>
      <c r="B162" s="330">
        <f>南八幡!B162</f>
        <v>45890</v>
      </c>
      <c r="C162" s="434" t="str">
        <f t="shared" si="18"/>
        <v>(木)</v>
      </c>
      <c r="D162" s="560" t="s">
        <v>409</v>
      </c>
      <c r="E162" s="504"/>
      <c r="F162" s="11">
        <v>29.4</v>
      </c>
      <c r="G162" s="221">
        <v>30.8</v>
      </c>
      <c r="H162" s="12">
        <v>2.7</v>
      </c>
      <c r="I162" s="219">
        <v>1.9</v>
      </c>
      <c r="J162" s="11">
        <v>7.6</v>
      </c>
      <c r="K162" s="369">
        <v>7.8</v>
      </c>
      <c r="L162" s="778">
        <v>30.7</v>
      </c>
      <c r="M162" s="635">
        <v>66</v>
      </c>
      <c r="N162" s="518">
        <v>84</v>
      </c>
      <c r="O162" s="895">
        <v>29.2</v>
      </c>
      <c r="P162" s="507">
        <v>184</v>
      </c>
      <c r="Q162" s="562">
        <v>0.1</v>
      </c>
      <c r="R162" s="506"/>
      <c r="S162" s="781"/>
      <c r="T162" s="80"/>
      <c r="U162" s="3" t="s">
        <v>196</v>
      </c>
      <c r="V162" s="921" t="s">
        <v>311</v>
      </c>
      <c r="W162" s="13"/>
      <c r="X162" s="225">
        <v>0.14799999999999999</v>
      </c>
    </row>
    <row r="163" spans="1:24" x14ac:dyDescent="0.2">
      <c r="A163" s="1103"/>
      <c r="B163" s="330">
        <f>南八幡!B163</f>
        <v>45891</v>
      </c>
      <c r="C163" s="434" t="str">
        <f t="shared" si="18"/>
        <v>(金)</v>
      </c>
      <c r="D163" s="560" t="s">
        <v>409</v>
      </c>
      <c r="E163" s="504"/>
      <c r="F163" s="11">
        <v>29.5</v>
      </c>
      <c r="G163" s="221">
        <v>30.6</v>
      </c>
      <c r="H163" s="12">
        <v>2.2999999999999998</v>
      </c>
      <c r="I163" s="219">
        <v>1.9</v>
      </c>
      <c r="J163" s="11">
        <v>7.6</v>
      </c>
      <c r="K163" s="369">
        <v>7.8</v>
      </c>
      <c r="L163" s="778">
        <v>30.9</v>
      </c>
      <c r="M163" s="635">
        <v>58.9</v>
      </c>
      <c r="N163" s="518">
        <v>84.6</v>
      </c>
      <c r="O163" s="895">
        <v>30.3</v>
      </c>
      <c r="P163" s="507">
        <v>175</v>
      </c>
      <c r="Q163" s="562">
        <v>0.06</v>
      </c>
      <c r="R163" s="506"/>
      <c r="S163" s="781"/>
      <c r="T163" s="80"/>
      <c r="U163" s="3" t="s">
        <v>197</v>
      </c>
      <c r="V163" s="921" t="s">
        <v>311</v>
      </c>
      <c r="W163" s="11"/>
      <c r="X163" s="224">
        <v>20.5</v>
      </c>
    </row>
    <row r="164" spans="1:24" x14ac:dyDescent="0.2">
      <c r="A164" s="1103"/>
      <c r="B164" s="330">
        <f>南八幡!B164</f>
        <v>45892</v>
      </c>
      <c r="C164" s="434" t="str">
        <f t="shared" si="18"/>
        <v>(土)</v>
      </c>
      <c r="D164" s="560" t="s">
        <v>409</v>
      </c>
      <c r="E164" s="504"/>
      <c r="F164" s="11">
        <v>29.7</v>
      </c>
      <c r="G164" s="221">
        <v>30.6</v>
      </c>
      <c r="H164" s="12">
        <v>1.8</v>
      </c>
      <c r="I164" s="219">
        <v>1.6</v>
      </c>
      <c r="J164" s="11">
        <v>7.7</v>
      </c>
      <c r="K164" s="369">
        <v>7.7</v>
      </c>
      <c r="L164" s="778">
        <v>30.9</v>
      </c>
      <c r="M164" s="635"/>
      <c r="N164" s="518"/>
      <c r="O164" s="895"/>
      <c r="P164" s="507"/>
      <c r="Q164" s="562"/>
      <c r="R164" s="506"/>
      <c r="S164" s="781"/>
      <c r="T164" s="80"/>
      <c r="U164" s="3" t="s">
        <v>17</v>
      </c>
      <c r="V164" s="921" t="s">
        <v>311</v>
      </c>
      <c r="W164" s="11"/>
      <c r="X164" s="224">
        <v>23.4</v>
      </c>
    </row>
    <row r="165" spans="1:24" x14ac:dyDescent="0.2">
      <c r="A165" s="1103"/>
      <c r="B165" s="330">
        <f>南八幡!B165</f>
        <v>45893</v>
      </c>
      <c r="C165" s="434" t="str">
        <f t="shared" si="18"/>
        <v>(日)</v>
      </c>
      <c r="D165" s="560" t="s">
        <v>409</v>
      </c>
      <c r="E165" s="504"/>
      <c r="F165" s="11">
        <v>29.9</v>
      </c>
      <c r="G165" s="221">
        <v>31</v>
      </c>
      <c r="H165" s="12">
        <v>2.2999999999999998</v>
      </c>
      <c r="I165" s="219">
        <v>1.7</v>
      </c>
      <c r="J165" s="11">
        <v>7.7</v>
      </c>
      <c r="K165" s="369">
        <v>7.7</v>
      </c>
      <c r="L165" s="778">
        <v>31.2</v>
      </c>
      <c r="M165" s="635"/>
      <c r="N165" s="518"/>
      <c r="O165" s="895"/>
      <c r="P165" s="507"/>
      <c r="Q165" s="562"/>
      <c r="R165" s="506"/>
      <c r="S165" s="781"/>
      <c r="T165" s="80"/>
      <c r="U165" s="3" t="s">
        <v>198</v>
      </c>
      <c r="V165" s="921" t="s">
        <v>184</v>
      </c>
      <c r="W165" s="11"/>
      <c r="X165" s="286">
        <v>7</v>
      </c>
    </row>
    <row r="166" spans="1:24" x14ac:dyDescent="0.2">
      <c r="A166" s="1103"/>
      <c r="B166" s="330">
        <f>南八幡!B166</f>
        <v>45894</v>
      </c>
      <c r="C166" s="434" t="str">
        <f t="shared" si="18"/>
        <v>(月)</v>
      </c>
      <c r="D166" s="560" t="s">
        <v>409</v>
      </c>
      <c r="E166" s="504"/>
      <c r="F166" s="1010" t="s">
        <v>452</v>
      </c>
      <c r="G166" s="221">
        <v>30.9</v>
      </c>
      <c r="H166" s="12">
        <v>2.2999999999999998</v>
      </c>
      <c r="I166" s="219">
        <v>1.8</v>
      </c>
      <c r="J166" s="11">
        <v>7.7</v>
      </c>
      <c r="K166" s="369">
        <v>7.8</v>
      </c>
      <c r="L166" s="778">
        <v>31.4</v>
      </c>
      <c r="M166" s="635">
        <v>59.7</v>
      </c>
      <c r="N166" s="518">
        <v>84.6</v>
      </c>
      <c r="O166" s="895">
        <v>30.5</v>
      </c>
      <c r="P166" s="507">
        <v>194</v>
      </c>
      <c r="Q166" s="562">
        <v>0.08</v>
      </c>
      <c r="R166" s="506"/>
      <c r="S166" s="781"/>
      <c r="T166" s="80"/>
      <c r="U166" s="3" t="s">
        <v>199</v>
      </c>
      <c r="V166" s="921" t="s">
        <v>311</v>
      </c>
      <c r="W166" s="112"/>
      <c r="X166" s="286">
        <v>2</v>
      </c>
    </row>
    <row r="167" spans="1:24" x14ac:dyDescent="0.2">
      <c r="A167" s="1103"/>
      <c r="B167" s="330">
        <f>南八幡!B167</f>
        <v>45895</v>
      </c>
      <c r="C167" s="434" t="str">
        <f t="shared" si="18"/>
        <v>(火)</v>
      </c>
      <c r="D167" s="560" t="s">
        <v>409</v>
      </c>
      <c r="E167" s="504"/>
      <c r="F167" s="11">
        <v>30.2</v>
      </c>
      <c r="G167" s="221">
        <v>31.2</v>
      </c>
      <c r="H167" s="12">
        <v>2.2999999999999998</v>
      </c>
      <c r="I167" s="219">
        <v>1.8</v>
      </c>
      <c r="J167" s="11">
        <v>7.7</v>
      </c>
      <c r="K167" s="369">
        <v>7.7</v>
      </c>
      <c r="L167" s="778">
        <v>31.7</v>
      </c>
      <c r="M167" s="635">
        <v>70.2</v>
      </c>
      <c r="N167" s="518">
        <v>84.8</v>
      </c>
      <c r="O167" s="895">
        <v>30.9</v>
      </c>
      <c r="P167" s="507">
        <v>211</v>
      </c>
      <c r="Q167" s="562">
        <v>0.1</v>
      </c>
      <c r="R167" s="506"/>
      <c r="S167" s="781"/>
      <c r="T167" s="80"/>
      <c r="U167" s="3"/>
      <c r="V167" s="287"/>
      <c r="W167" s="288"/>
      <c r="X167" s="287"/>
    </row>
    <row r="168" spans="1:24" x14ac:dyDescent="0.2">
      <c r="A168" s="1103"/>
      <c r="B168" s="330">
        <f>南八幡!B168</f>
        <v>45896</v>
      </c>
      <c r="C168" s="434" t="str">
        <f t="shared" si="18"/>
        <v>(水)</v>
      </c>
      <c r="D168" s="560" t="s">
        <v>409</v>
      </c>
      <c r="E168" s="504"/>
      <c r="F168" s="11">
        <v>30.1</v>
      </c>
      <c r="G168" s="221">
        <v>31</v>
      </c>
      <c r="H168" s="12">
        <v>2.2000000000000002</v>
      </c>
      <c r="I168" s="219">
        <v>1.8</v>
      </c>
      <c r="J168" s="11">
        <v>7.7</v>
      </c>
      <c r="K168" s="369">
        <v>7.8</v>
      </c>
      <c r="L168" s="778">
        <v>32</v>
      </c>
      <c r="M168" s="635">
        <v>71.599999999999994</v>
      </c>
      <c r="N168" s="518">
        <v>84.8</v>
      </c>
      <c r="O168" s="895">
        <v>30.5</v>
      </c>
      <c r="P168" s="507">
        <v>181</v>
      </c>
      <c r="Q168" s="562">
        <v>0.09</v>
      </c>
      <c r="R168" s="506"/>
      <c r="S168" s="781"/>
      <c r="T168" s="80"/>
      <c r="U168" s="3"/>
      <c r="V168" s="287"/>
      <c r="W168" s="288"/>
      <c r="X168" s="287"/>
    </row>
    <row r="169" spans="1:24" x14ac:dyDescent="0.2">
      <c r="A169" s="1103"/>
      <c r="B169" s="330">
        <f>南八幡!B169</f>
        <v>45897</v>
      </c>
      <c r="C169" s="434" t="str">
        <f t="shared" si="18"/>
        <v>(木)</v>
      </c>
      <c r="D169" s="560" t="s">
        <v>410</v>
      </c>
      <c r="E169" s="504"/>
      <c r="F169" s="11">
        <v>30.2</v>
      </c>
      <c r="G169" s="221">
        <v>30.5</v>
      </c>
      <c r="H169" s="12">
        <v>2.1</v>
      </c>
      <c r="I169" s="219">
        <v>2</v>
      </c>
      <c r="J169" s="11">
        <v>7.7</v>
      </c>
      <c r="K169" s="369">
        <v>7.8</v>
      </c>
      <c r="L169" s="778">
        <v>32</v>
      </c>
      <c r="M169" s="635">
        <v>71.599999999999994</v>
      </c>
      <c r="N169" s="518">
        <v>85</v>
      </c>
      <c r="O169" s="895">
        <v>32.1</v>
      </c>
      <c r="P169" s="507">
        <v>197</v>
      </c>
      <c r="Q169" s="562">
        <v>0.09</v>
      </c>
      <c r="R169" s="506"/>
      <c r="S169" s="781"/>
      <c r="T169" s="80"/>
      <c r="U169" s="373"/>
      <c r="V169" s="374"/>
      <c r="W169" s="375"/>
      <c r="X169" s="374"/>
    </row>
    <row r="170" spans="1:24" x14ac:dyDescent="0.2">
      <c r="A170" s="1103"/>
      <c r="B170" s="330">
        <f>南八幡!B170</f>
        <v>45898</v>
      </c>
      <c r="C170" s="434" t="str">
        <f t="shared" si="18"/>
        <v>(金)</v>
      </c>
      <c r="D170" s="560" t="s">
        <v>409</v>
      </c>
      <c r="E170" s="504"/>
      <c r="F170" s="11">
        <v>30.2</v>
      </c>
      <c r="G170" s="221">
        <v>31</v>
      </c>
      <c r="H170" s="12">
        <v>2.5</v>
      </c>
      <c r="I170" s="219">
        <v>1.9</v>
      </c>
      <c r="J170" s="11">
        <v>7.7</v>
      </c>
      <c r="K170" s="369">
        <v>7.8</v>
      </c>
      <c r="L170" s="778">
        <v>32</v>
      </c>
      <c r="M170" s="635">
        <v>71.7</v>
      </c>
      <c r="N170" s="518">
        <v>85.4</v>
      </c>
      <c r="O170" s="895">
        <v>28.9</v>
      </c>
      <c r="P170" s="507">
        <v>195</v>
      </c>
      <c r="Q170" s="562">
        <v>0.11</v>
      </c>
      <c r="R170" s="506"/>
      <c r="S170" s="781"/>
      <c r="T170" s="80"/>
      <c r="U170" s="102" t="s">
        <v>23</v>
      </c>
      <c r="V170" s="394" t="s">
        <v>24</v>
      </c>
      <c r="W170" s="394" t="s">
        <v>24</v>
      </c>
      <c r="X170" s="103" t="s">
        <v>24</v>
      </c>
    </row>
    <row r="171" spans="1:24" ht="13.5" customHeight="1" x14ac:dyDescent="0.2">
      <c r="A171" s="1103"/>
      <c r="B171" s="330">
        <f>南八幡!B171</f>
        <v>45899</v>
      </c>
      <c r="C171" s="434" t="str">
        <f t="shared" si="18"/>
        <v>(土)</v>
      </c>
      <c r="D171" s="560" t="s">
        <v>409</v>
      </c>
      <c r="E171" s="504"/>
      <c r="F171" s="11">
        <v>30.1</v>
      </c>
      <c r="G171" s="221">
        <v>31.3</v>
      </c>
      <c r="H171" s="12">
        <v>2.2999999999999998</v>
      </c>
      <c r="I171" s="219">
        <v>1.8</v>
      </c>
      <c r="J171" s="11">
        <v>7.6</v>
      </c>
      <c r="K171" s="369">
        <v>7.7</v>
      </c>
      <c r="L171" s="778">
        <v>32.799999999999997</v>
      </c>
      <c r="M171" s="635"/>
      <c r="N171" s="518"/>
      <c r="O171" s="895"/>
      <c r="P171" s="507"/>
      <c r="Q171" s="562"/>
      <c r="R171" s="506"/>
      <c r="S171" s="781"/>
      <c r="T171" s="80"/>
      <c r="U171" s="1121" t="s">
        <v>453</v>
      </c>
      <c r="V171" s="1131"/>
      <c r="W171" s="1131"/>
      <c r="X171" s="1132"/>
    </row>
    <row r="172" spans="1:24" x14ac:dyDescent="0.2">
      <c r="A172" s="1103"/>
      <c r="B172" s="330">
        <f>南八幡!B172</f>
        <v>45900</v>
      </c>
      <c r="C172" s="434" t="str">
        <f t="shared" si="18"/>
        <v>(日)</v>
      </c>
      <c r="D172" s="573" t="s">
        <v>409</v>
      </c>
      <c r="E172" s="564"/>
      <c r="F172" s="368">
        <v>30</v>
      </c>
      <c r="G172" s="298">
        <v>31.2</v>
      </c>
      <c r="H172" s="566">
        <v>2.7</v>
      </c>
      <c r="I172" s="565">
        <v>2.1</v>
      </c>
      <c r="J172" s="368">
        <v>7.7</v>
      </c>
      <c r="K172" s="371">
        <v>7.7</v>
      </c>
      <c r="L172" s="818">
        <v>33.299999999999997</v>
      </c>
      <c r="M172" s="689"/>
      <c r="N172" s="765"/>
      <c r="O172" s="900"/>
      <c r="P172" s="569"/>
      <c r="Q172" s="570"/>
      <c r="R172" s="574"/>
      <c r="S172" s="814"/>
      <c r="T172" s="80"/>
      <c r="U172" s="1121"/>
      <c r="V172" s="1131"/>
      <c r="W172" s="1131"/>
      <c r="X172" s="1132"/>
    </row>
    <row r="173" spans="1:24" s="1" customFormat="1" ht="13.5" customHeight="1" x14ac:dyDescent="0.2">
      <c r="A173" s="1103"/>
      <c r="B173" s="1051" t="s">
        <v>238</v>
      </c>
      <c r="C173" s="1051"/>
      <c r="D173" s="508"/>
      <c r="E173" s="509">
        <f t="shared" ref="E173:R173" si="19">IF(COUNT(E142:E172)=0,"",MAX(E142:E172))</f>
        <v>33.299999999999997</v>
      </c>
      <c r="F173" s="10">
        <f t="shared" si="19"/>
        <v>30.2</v>
      </c>
      <c r="G173" s="218">
        <f t="shared" si="19"/>
        <v>31.3</v>
      </c>
      <c r="H173" s="495">
        <f t="shared" si="19"/>
        <v>3</v>
      </c>
      <c r="I173" s="496">
        <f t="shared" si="19"/>
        <v>2.1</v>
      </c>
      <c r="J173" s="10">
        <f t="shared" si="19"/>
        <v>7.8</v>
      </c>
      <c r="K173" s="644">
        <f t="shared" si="19"/>
        <v>7.8</v>
      </c>
      <c r="L173" s="774">
        <f t="shared" si="19"/>
        <v>33.299999999999997</v>
      </c>
      <c r="M173" s="627">
        <f t="shared" si="19"/>
        <v>71.7</v>
      </c>
      <c r="N173" s="511">
        <f t="shared" si="19"/>
        <v>86.8</v>
      </c>
      <c r="O173" s="897">
        <f t="shared" si="19"/>
        <v>32.1</v>
      </c>
      <c r="P173" s="513">
        <f t="shared" si="19"/>
        <v>214</v>
      </c>
      <c r="Q173" s="514">
        <f t="shared" si="19"/>
        <v>0.19</v>
      </c>
      <c r="R173" s="548">
        <f t="shared" si="19"/>
        <v>40</v>
      </c>
      <c r="S173" s="808">
        <f t="shared" ref="S173" si="20">IF(COUNT(S142:S172)=0,"",MAX(S142:S172))</f>
        <v>7</v>
      </c>
      <c r="T173" s="80"/>
      <c r="U173" s="1121"/>
      <c r="V173" s="1131"/>
      <c r="W173" s="1131"/>
      <c r="X173" s="1132"/>
    </row>
    <row r="174" spans="1:24" s="1" customFormat="1" ht="13.5" customHeight="1" x14ac:dyDescent="0.2">
      <c r="A174" s="1103"/>
      <c r="B174" s="1052" t="s">
        <v>239</v>
      </c>
      <c r="C174" s="1052"/>
      <c r="D174" s="229"/>
      <c r="E174" s="516">
        <f t="shared" ref="E174:Q174" si="21">IF(COUNT(E142:E172)=0,"",MIN(E142:E172))</f>
        <v>33.299999999999997</v>
      </c>
      <c r="F174" s="11">
        <f t="shared" si="21"/>
        <v>28.4</v>
      </c>
      <c r="G174" s="219">
        <f t="shared" si="21"/>
        <v>28.6</v>
      </c>
      <c r="H174" s="12">
        <f t="shared" si="21"/>
        <v>1.4</v>
      </c>
      <c r="I174" s="221">
        <f t="shared" si="21"/>
        <v>1.1000000000000001</v>
      </c>
      <c r="J174" s="11">
        <f t="shared" si="21"/>
        <v>7.5</v>
      </c>
      <c r="K174" s="369">
        <f t="shared" si="21"/>
        <v>7.5</v>
      </c>
      <c r="L174" s="778">
        <f t="shared" si="21"/>
        <v>28.1</v>
      </c>
      <c r="M174" s="635">
        <f t="shared" si="21"/>
        <v>58.1</v>
      </c>
      <c r="N174" s="518">
        <f t="shared" si="21"/>
        <v>78.2</v>
      </c>
      <c r="O174" s="893">
        <f t="shared" si="21"/>
        <v>26.2</v>
      </c>
      <c r="P174" s="520">
        <f t="shared" si="21"/>
        <v>166</v>
      </c>
      <c r="Q174" s="521">
        <f t="shared" si="21"/>
        <v>0.06</v>
      </c>
      <c r="R174" s="836"/>
      <c r="S174" s="810"/>
      <c r="T174" s="80"/>
      <c r="U174" s="1121"/>
      <c r="V174" s="1131"/>
      <c r="W174" s="1131"/>
      <c r="X174" s="1132"/>
    </row>
    <row r="175" spans="1:24" s="1" customFormat="1" ht="13.5" customHeight="1" x14ac:dyDescent="0.2">
      <c r="A175" s="1103"/>
      <c r="B175" s="1052" t="s">
        <v>240</v>
      </c>
      <c r="C175" s="1052"/>
      <c r="D175" s="229"/>
      <c r="E175" s="523">
        <f t="shared" ref="E175:Q175" si="22">IF(COUNT(E142:E172)=0,"",AVERAGE(E142:E172))</f>
        <v>33.299999999999997</v>
      </c>
      <c r="F175" s="307">
        <f t="shared" si="22"/>
        <v>29.283333333333342</v>
      </c>
      <c r="G175" s="539">
        <f t="shared" si="22"/>
        <v>30.229032258064514</v>
      </c>
      <c r="H175" s="540">
        <f t="shared" si="22"/>
        <v>2.1903225806451605</v>
      </c>
      <c r="I175" s="541">
        <f t="shared" si="22"/>
        <v>1.7258064516129028</v>
      </c>
      <c r="J175" s="307">
        <f t="shared" si="22"/>
        <v>7.6354838709677368</v>
      </c>
      <c r="K175" s="675">
        <f t="shared" si="22"/>
        <v>7.693548387096774</v>
      </c>
      <c r="L175" s="782">
        <f t="shared" si="22"/>
        <v>30.570967741935483</v>
      </c>
      <c r="M175" s="677">
        <f t="shared" si="22"/>
        <v>64.635000000000005</v>
      </c>
      <c r="N175" s="763">
        <f t="shared" si="22"/>
        <v>83.189999999999984</v>
      </c>
      <c r="O175" s="898">
        <f t="shared" si="22"/>
        <v>29.745000000000005</v>
      </c>
      <c r="P175" s="550">
        <f t="shared" si="22"/>
        <v>186.5</v>
      </c>
      <c r="Q175" s="551">
        <f t="shared" si="22"/>
        <v>0.1085</v>
      </c>
      <c r="R175" s="837"/>
      <c r="S175" s="823"/>
      <c r="T175" s="80"/>
      <c r="U175" s="1121"/>
      <c r="V175" s="1131"/>
      <c r="W175" s="1131"/>
      <c r="X175" s="1132"/>
    </row>
    <row r="176" spans="1:24" s="1" customFormat="1" ht="13.5" customHeight="1" x14ac:dyDescent="0.2">
      <c r="A176" s="1103"/>
      <c r="B176" s="1053" t="s">
        <v>241</v>
      </c>
      <c r="C176" s="1053"/>
      <c r="D176" s="525"/>
      <c r="E176" s="232"/>
      <c r="F176" s="232"/>
      <c r="G176" s="390"/>
      <c r="H176" s="232"/>
      <c r="I176" s="390"/>
      <c r="J176" s="528"/>
      <c r="K176" s="529"/>
      <c r="L176" s="811"/>
      <c r="M176" s="662"/>
      <c r="N176" s="533"/>
      <c r="O176" s="899"/>
      <c r="P176" s="234"/>
      <c r="Q176" s="235"/>
      <c r="R176" s="557">
        <f>SUM(R142:R172)</f>
        <v>40</v>
      </c>
      <c r="S176" s="817">
        <f>SUM(S142:S172)</f>
        <v>7</v>
      </c>
      <c r="T176" s="80"/>
      <c r="U176" s="1133"/>
      <c r="V176" s="1134"/>
      <c r="W176" s="1134"/>
      <c r="X176" s="1135"/>
    </row>
    <row r="177" spans="1:24" ht="13.5" customHeight="1" x14ac:dyDescent="0.2">
      <c r="A177" s="1107" t="s">
        <v>215</v>
      </c>
      <c r="B177" s="329">
        <f>南八幡!B177</f>
        <v>45901</v>
      </c>
      <c r="C177" s="433" t="str">
        <f>IF(B177="","",IF(WEEKDAY(B177)=1,"(日)",IF(WEEKDAY(B177)=2,"(月)",IF(WEEKDAY(B177)=3,"(火)",IF(WEEKDAY(B177)=4,"(水)",IF(WEEKDAY(B177)=5,"(木)",IF(WEEKDAY(B177)=6,"(金)","(土)")))))))</f>
        <v>(月)</v>
      </c>
      <c r="D177" s="558" t="s">
        <v>409</v>
      </c>
      <c r="E177" s="494"/>
      <c r="F177" s="10">
        <v>30.1</v>
      </c>
      <c r="G177" s="496">
        <v>31.2</v>
      </c>
      <c r="H177" s="495">
        <v>3.1</v>
      </c>
      <c r="I177" s="218">
        <v>2.2999999999999998</v>
      </c>
      <c r="J177" s="10">
        <v>7.6</v>
      </c>
      <c r="K177" s="644">
        <v>7.7</v>
      </c>
      <c r="L177" s="774">
        <v>33.200000000000003</v>
      </c>
      <c r="M177" s="627">
        <v>70.5</v>
      </c>
      <c r="N177" s="511">
        <v>88.6</v>
      </c>
      <c r="O177" s="897">
        <v>34.4</v>
      </c>
      <c r="P177" s="501">
        <v>194</v>
      </c>
      <c r="Q177" s="559">
        <v>0.15</v>
      </c>
      <c r="R177" s="500"/>
      <c r="S177" s="777"/>
      <c r="T177" s="80"/>
      <c r="U177" s="397" t="s">
        <v>284</v>
      </c>
      <c r="V177" s="398"/>
      <c r="W177" s="399">
        <v>45904</v>
      </c>
      <c r="X177" s="400"/>
    </row>
    <row r="178" spans="1:24" x14ac:dyDescent="0.2">
      <c r="A178" s="1108"/>
      <c r="B178" s="330">
        <f>南八幡!B178</f>
        <v>45902</v>
      </c>
      <c r="C178" s="434" t="str">
        <f t="shared" ref="C178:C206" si="23">IF(B178="","",IF(WEEKDAY(B178)=1,"(日)",IF(WEEKDAY(B178)=2,"(月)",IF(WEEKDAY(B178)=3,"(火)",IF(WEEKDAY(B178)=4,"(水)",IF(WEEKDAY(B178)=5,"(木)",IF(WEEKDAY(B178)=6,"(金)","(土)")))))))</f>
        <v>(火)</v>
      </c>
      <c r="D178" s="560" t="s">
        <v>409</v>
      </c>
      <c r="E178" s="504"/>
      <c r="F178" s="11">
        <v>30.3</v>
      </c>
      <c r="G178" s="221">
        <v>31.5</v>
      </c>
      <c r="H178" s="12">
        <v>2.7</v>
      </c>
      <c r="I178" s="219">
        <v>2</v>
      </c>
      <c r="J178" s="11">
        <v>7.8</v>
      </c>
      <c r="K178" s="369">
        <v>7.8</v>
      </c>
      <c r="L178" s="778">
        <v>33</v>
      </c>
      <c r="M178" s="635">
        <v>70.599999999999994</v>
      </c>
      <c r="N178" s="518">
        <v>88.2</v>
      </c>
      <c r="O178" s="895">
        <v>32.5</v>
      </c>
      <c r="P178" s="507">
        <v>168</v>
      </c>
      <c r="Q178" s="562">
        <v>0.09</v>
      </c>
      <c r="R178" s="506"/>
      <c r="S178" s="781"/>
      <c r="T178" s="80"/>
      <c r="U178" s="345" t="s">
        <v>2</v>
      </c>
      <c r="V178" s="346" t="s">
        <v>303</v>
      </c>
      <c r="W178" s="372">
        <v>30.7</v>
      </c>
      <c r="X178" s="350"/>
    </row>
    <row r="179" spans="1:24" x14ac:dyDescent="0.2">
      <c r="A179" s="1108"/>
      <c r="B179" s="330">
        <f>南八幡!B179</f>
        <v>45903</v>
      </c>
      <c r="C179" s="434" t="str">
        <f t="shared" si="23"/>
        <v>(水)</v>
      </c>
      <c r="D179" s="560" t="s">
        <v>405</v>
      </c>
      <c r="E179" s="504"/>
      <c r="F179" s="11">
        <v>30.1</v>
      </c>
      <c r="G179" s="221">
        <v>31.5</v>
      </c>
      <c r="H179" s="12">
        <v>2.2999999999999998</v>
      </c>
      <c r="I179" s="219">
        <v>1.7</v>
      </c>
      <c r="J179" s="11">
        <v>7.8</v>
      </c>
      <c r="K179" s="369">
        <v>7.9</v>
      </c>
      <c r="L179" s="778">
        <v>32.5</v>
      </c>
      <c r="M179" s="635">
        <v>68.599999999999994</v>
      </c>
      <c r="N179" s="518">
        <v>86</v>
      </c>
      <c r="O179" s="895">
        <v>31.4</v>
      </c>
      <c r="P179" s="507">
        <v>195</v>
      </c>
      <c r="Q179" s="562">
        <v>0.09</v>
      </c>
      <c r="R179" s="506"/>
      <c r="S179" s="781"/>
      <c r="T179" s="80"/>
      <c r="U179" s="4" t="s">
        <v>19</v>
      </c>
      <c r="V179" s="5" t="s">
        <v>20</v>
      </c>
      <c r="W179" s="352" t="s">
        <v>21</v>
      </c>
      <c r="X179" s="5" t="s">
        <v>22</v>
      </c>
    </row>
    <row r="180" spans="1:24" x14ac:dyDescent="0.2">
      <c r="A180" s="1108"/>
      <c r="B180" s="330">
        <f>南八幡!B180</f>
        <v>45904</v>
      </c>
      <c r="C180" s="434" t="str">
        <f t="shared" si="23"/>
        <v>(木)</v>
      </c>
      <c r="D180" s="560" t="s">
        <v>406</v>
      </c>
      <c r="E180" s="504">
        <v>30.7</v>
      </c>
      <c r="F180" s="11">
        <v>29.9</v>
      </c>
      <c r="G180" s="221">
        <v>30.6</v>
      </c>
      <c r="H180" s="12">
        <v>2.5</v>
      </c>
      <c r="I180" s="219">
        <v>1.8</v>
      </c>
      <c r="J180" s="11">
        <v>7.8</v>
      </c>
      <c r="K180" s="369">
        <v>7.8</v>
      </c>
      <c r="L180" s="778">
        <v>32.5</v>
      </c>
      <c r="M180" s="635">
        <v>68.2</v>
      </c>
      <c r="N180" s="518">
        <v>86.4</v>
      </c>
      <c r="O180" s="895">
        <v>31.9</v>
      </c>
      <c r="P180" s="507">
        <v>201</v>
      </c>
      <c r="Q180" s="562">
        <v>0.15</v>
      </c>
      <c r="R180" s="506"/>
      <c r="S180" s="781"/>
      <c r="T180" s="80"/>
      <c r="U180" s="2" t="s">
        <v>182</v>
      </c>
      <c r="V180" s="398" t="s">
        <v>11</v>
      </c>
      <c r="W180" s="353">
        <v>29.9</v>
      </c>
      <c r="X180" s="218">
        <v>30.6</v>
      </c>
    </row>
    <row r="181" spans="1:24" x14ac:dyDescent="0.2">
      <c r="A181" s="1108"/>
      <c r="B181" s="330">
        <f>南八幡!B181</f>
        <v>45905</v>
      </c>
      <c r="C181" s="434" t="str">
        <f t="shared" si="23"/>
        <v>(金)</v>
      </c>
      <c r="D181" s="560" t="s">
        <v>407</v>
      </c>
      <c r="E181" s="504"/>
      <c r="F181" s="11">
        <v>29.5</v>
      </c>
      <c r="G181" s="221">
        <v>29.3</v>
      </c>
      <c r="H181" s="12">
        <v>2</v>
      </c>
      <c r="I181" s="219">
        <v>1.8</v>
      </c>
      <c r="J181" s="11">
        <v>7.8</v>
      </c>
      <c r="K181" s="369">
        <v>7.8</v>
      </c>
      <c r="L181" s="778">
        <v>32.4</v>
      </c>
      <c r="M181" s="635">
        <v>68.900000000000006</v>
      </c>
      <c r="N181" s="518">
        <v>87.2</v>
      </c>
      <c r="O181" s="895">
        <v>31.6</v>
      </c>
      <c r="P181" s="507">
        <v>243</v>
      </c>
      <c r="Q181" s="562">
        <v>0.12</v>
      </c>
      <c r="R181" s="506"/>
      <c r="S181" s="781"/>
      <c r="T181" s="80"/>
      <c r="U181" s="3" t="s">
        <v>183</v>
      </c>
      <c r="V181" s="921" t="s">
        <v>184</v>
      </c>
      <c r="W181" s="11">
        <v>2.5</v>
      </c>
      <c r="X181" s="219">
        <v>1.8</v>
      </c>
    </row>
    <row r="182" spans="1:24" x14ac:dyDescent="0.2">
      <c r="A182" s="1108"/>
      <c r="B182" s="330">
        <f>南八幡!B182</f>
        <v>45906</v>
      </c>
      <c r="C182" s="434" t="str">
        <f t="shared" si="23"/>
        <v>(土)</v>
      </c>
      <c r="D182" s="560" t="s">
        <v>409</v>
      </c>
      <c r="E182" s="504"/>
      <c r="F182" s="11">
        <v>29.5</v>
      </c>
      <c r="G182" s="221">
        <v>30.1</v>
      </c>
      <c r="H182" s="12">
        <v>2.2000000000000002</v>
      </c>
      <c r="I182" s="219">
        <v>1.7</v>
      </c>
      <c r="J182" s="11">
        <v>7.7</v>
      </c>
      <c r="K182" s="369">
        <v>7.7</v>
      </c>
      <c r="L182" s="778">
        <v>32.200000000000003</v>
      </c>
      <c r="M182" s="635"/>
      <c r="N182" s="518"/>
      <c r="O182" s="895"/>
      <c r="P182" s="507"/>
      <c r="Q182" s="562"/>
      <c r="R182" s="506"/>
      <c r="S182" s="781"/>
      <c r="T182" s="80"/>
      <c r="U182" s="3" t="s">
        <v>12</v>
      </c>
      <c r="V182" s="921"/>
      <c r="W182" s="11">
        <v>7.8</v>
      </c>
      <c r="X182" s="219">
        <v>7.8</v>
      </c>
    </row>
    <row r="183" spans="1:24" x14ac:dyDescent="0.2">
      <c r="A183" s="1108"/>
      <c r="B183" s="330">
        <f>南八幡!B183</f>
        <v>45907</v>
      </c>
      <c r="C183" s="434" t="str">
        <f t="shared" si="23"/>
        <v>(日)</v>
      </c>
      <c r="D183" s="560" t="s">
        <v>409</v>
      </c>
      <c r="E183" s="504"/>
      <c r="F183" s="11">
        <v>29.2</v>
      </c>
      <c r="G183" s="221">
        <v>30.5</v>
      </c>
      <c r="H183" s="12">
        <v>3.5</v>
      </c>
      <c r="I183" s="219">
        <v>2.2999999999999998</v>
      </c>
      <c r="J183" s="11">
        <v>7.7</v>
      </c>
      <c r="K183" s="369">
        <v>7.8</v>
      </c>
      <c r="L183" s="778">
        <v>32.5</v>
      </c>
      <c r="M183" s="635"/>
      <c r="N183" s="518"/>
      <c r="O183" s="895"/>
      <c r="P183" s="507"/>
      <c r="Q183" s="562"/>
      <c r="R183" s="506"/>
      <c r="S183" s="781"/>
      <c r="T183" s="80"/>
      <c r="U183" s="3" t="s">
        <v>185</v>
      </c>
      <c r="V183" s="921" t="s">
        <v>13</v>
      </c>
      <c r="W183" s="11"/>
      <c r="X183" s="219">
        <v>32.5</v>
      </c>
    </row>
    <row r="184" spans="1:24" x14ac:dyDescent="0.2">
      <c r="A184" s="1108"/>
      <c r="B184" s="330">
        <f>南八幡!B184</f>
        <v>45908</v>
      </c>
      <c r="C184" s="434" t="str">
        <f t="shared" si="23"/>
        <v>(月)</v>
      </c>
      <c r="D184" s="560" t="s">
        <v>409</v>
      </c>
      <c r="E184" s="504"/>
      <c r="F184" s="11">
        <v>28.4</v>
      </c>
      <c r="G184" s="221">
        <v>30.4</v>
      </c>
      <c r="H184" s="12">
        <v>3.7</v>
      </c>
      <c r="I184" s="219">
        <v>2.9</v>
      </c>
      <c r="J184" s="11">
        <v>7.5</v>
      </c>
      <c r="K184" s="369">
        <v>7.5</v>
      </c>
      <c r="L184" s="778">
        <v>32.4</v>
      </c>
      <c r="M184" s="635">
        <v>64.5</v>
      </c>
      <c r="N184" s="518">
        <v>86.4</v>
      </c>
      <c r="O184" s="895">
        <v>30.6</v>
      </c>
      <c r="P184" s="507">
        <v>163</v>
      </c>
      <c r="Q184" s="562">
        <v>0.23</v>
      </c>
      <c r="R184" s="506"/>
      <c r="S184" s="781"/>
      <c r="T184" s="80"/>
      <c r="U184" s="3" t="s">
        <v>186</v>
      </c>
      <c r="V184" s="921" t="s">
        <v>311</v>
      </c>
      <c r="W184" s="112"/>
      <c r="X184" s="220">
        <v>68.2</v>
      </c>
    </row>
    <row r="185" spans="1:24" x14ac:dyDescent="0.2">
      <c r="A185" s="1108"/>
      <c r="B185" s="330">
        <f>南八幡!B185</f>
        <v>45909</v>
      </c>
      <c r="C185" s="434" t="str">
        <f t="shared" si="23"/>
        <v>(火)</v>
      </c>
      <c r="D185" s="560" t="s">
        <v>409</v>
      </c>
      <c r="E185" s="504"/>
      <c r="F185" s="11">
        <v>28.8</v>
      </c>
      <c r="G185" s="221">
        <v>30.4</v>
      </c>
      <c r="H185" s="12">
        <v>3.7</v>
      </c>
      <c r="I185" s="219">
        <v>2.8</v>
      </c>
      <c r="J185" s="11">
        <v>7.5</v>
      </c>
      <c r="K185" s="369">
        <v>7.6</v>
      </c>
      <c r="L185" s="778">
        <v>32.5</v>
      </c>
      <c r="M185" s="635">
        <v>66.7</v>
      </c>
      <c r="N185" s="518">
        <v>88</v>
      </c>
      <c r="O185" s="895">
        <v>31.9</v>
      </c>
      <c r="P185" s="507">
        <v>186</v>
      </c>
      <c r="Q185" s="562">
        <v>0.22</v>
      </c>
      <c r="R185" s="506"/>
      <c r="S185" s="781"/>
      <c r="T185" s="80"/>
      <c r="U185" s="3" t="s">
        <v>187</v>
      </c>
      <c r="V185" s="921" t="s">
        <v>311</v>
      </c>
      <c r="W185" s="112"/>
      <c r="X185" s="220">
        <v>86.4</v>
      </c>
    </row>
    <row r="186" spans="1:24" x14ac:dyDescent="0.2">
      <c r="A186" s="1108"/>
      <c r="B186" s="330">
        <f>南八幡!B186</f>
        <v>45910</v>
      </c>
      <c r="C186" s="434" t="str">
        <f t="shared" si="23"/>
        <v>(水)</v>
      </c>
      <c r="D186" s="560" t="s">
        <v>409</v>
      </c>
      <c r="E186" s="504"/>
      <c r="F186" s="11">
        <v>29.2</v>
      </c>
      <c r="G186" s="221">
        <v>30.4</v>
      </c>
      <c r="H186" s="12">
        <v>3.5</v>
      </c>
      <c r="I186" s="219">
        <v>2.8</v>
      </c>
      <c r="J186" s="11">
        <v>7.6</v>
      </c>
      <c r="K186" s="369">
        <v>7.6</v>
      </c>
      <c r="L186" s="778">
        <v>32</v>
      </c>
      <c r="M186" s="635">
        <v>67.099999999999994</v>
      </c>
      <c r="N186" s="518">
        <v>84.6</v>
      </c>
      <c r="O186" s="895">
        <v>27.5</v>
      </c>
      <c r="P186" s="507">
        <v>189</v>
      </c>
      <c r="Q186" s="562">
        <v>0.22</v>
      </c>
      <c r="R186" s="506"/>
      <c r="S186" s="781"/>
      <c r="T186" s="80"/>
      <c r="U186" s="3" t="s">
        <v>188</v>
      </c>
      <c r="V186" s="921" t="s">
        <v>311</v>
      </c>
      <c r="W186" s="112"/>
      <c r="X186" s="220">
        <v>53</v>
      </c>
    </row>
    <row r="187" spans="1:24" x14ac:dyDescent="0.2">
      <c r="A187" s="1108"/>
      <c r="B187" s="330">
        <f>南八幡!B187</f>
        <v>45911</v>
      </c>
      <c r="C187" s="434" t="str">
        <f t="shared" si="23"/>
        <v>(木)</v>
      </c>
      <c r="D187" s="560" t="s">
        <v>409</v>
      </c>
      <c r="E187" s="504"/>
      <c r="F187" s="11">
        <v>29.4</v>
      </c>
      <c r="G187" s="221">
        <v>30.7</v>
      </c>
      <c r="H187" s="12">
        <v>4.8</v>
      </c>
      <c r="I187" s="219">
        <v>2.7</v>
      </c>
      <c r="J187" s="11">
        <v>7.7</v>
      </c>
      <c r="K187" s="369">
        <v>7.6</v>
      </c>
      <c r="L187" s="778">
        <v>31.6</v>
      </c>
      <c r="M187" s="635">
        <v>66.599999999999994</v>
      </c>
      <c r="N187" s="518">
        <v>85</v>
      </c>
      <c r="O187" s="895">
        <v>31.1</v>
      </c>
      <c r="P187" s="507">
        <v>235</v>
      </c>
      <c r="Q187" s="562">
        <v>0.21</v>
      </c>
      <c r="R187" s="506"/>
      <c r="S187" s="781"/>
      <c r="T187" s="80"/>
      <c r="U187" s="3" t="s">
        <v>189</v>
      </c>
      <c r="V187" s="921" t="s">
        <v>311</v>
      </c>
      <c r="W187" s="112"/>
      <c r="X187" s="220">
        <v>33.4</v>
      </c>
    </row>
    <row r="188" spans="1:24" x14ac:dyDescent="0.2">
      <c r="A188" s="1108"/>
      <c r="B188" s="330">
        <f>南八幡!B188</f>
        <v>45912</v>
      </c>
      <c r="C188" s="434" t="str">
        <f t="shared" si="23"/>
        <v>(金)</v>
      </c>
      <c r="D188" s="560" t="s">
        <v>409</v>
      </c>
      <c r="E188" s="504"/>
      <c r="F188" s="11">
        <v>29</v>
      </c>
      <c r="G188" s="221">
        <v>29.2</v>
      </c>
      <c r="H188" s="12">
        <v>3.4</v>
      </c>
      <c r="I188" s="219">
        <v>2.6</v>
      </c>
      <c r="J188" s="11">
        <v>7.6</v>
      </c>
      <c r="K188" s="369">
        <v>7.7</v>
      </c>
      <c r="L188" s="778">
        <v>31.6</v>
      </c>
      <c r="M188" s="635">
        <v>66.5</v>
      </c>
      <c r="N188" s="518">
        <v>87.2</v>
      </c>
      <c r="O188" s="895">
        <v>30.5</v>
      </c>
      <c r="P188" s="507">
        <v>166</v>
      </c>
      <c r="Q188" s="562">
        <v>0.16</v>
      </c>
      <c r="R188" s="506"/>
      <c r="S188" s="781"/>
      <c r="T188" s="80"/>
      <c r="U188" s="3" t="s">
        <v>190</v>
      </c>
      <c r="V188" s="921" t="s">
        <v>311</v>
      </c>
      <c r="W188" s="12"/>
      <c r="X188" s="221">
        <v>31.9</v>
      </c>
    </row>
    <row r="189" spans="1:24" x14ac:dyDescent="0.2">
      <c r="A189" s="1108"/>
      <c r="B189" s="330">
        <f>南八幡!B189</f>
        <v>45913</v>
      </c>
      <c r="C189" s="434" t="str">
        <f t="shared" si="23"/>
        <v>(土)</v>
      </c>
      <c r="D189" s="560" t="s">
        <v>410</v>
      </c>
      <c r="E189" s="504"/>
      <c r="F189" s="11">
        <v>28.8</v>
      </c>
      <c r="G189" s="221">
        <v>29.4</v>
      </c>
      <c r="H189" s="12">
        <v>3.3</v>
      </c>
      <c r="I189" s="219">
        <v>2.5</v>
      </c>
      <c r="J189" s="11">
        <v>7.6</v>
      </c>
      <c r="K189" s="369">
        <v>7.6</v>
      </c>
      <c r="L189" s="778">
        <v>31.4</v>
      </c>
      <c r="M189" s="635"/>
      <c r="N189" s="518"/>
      <c r="O189" s="895"/>
      <c r="P189" s="507"/>
      <c r="Q189" s="562"/>
      <c r="R189" s="506"/>
      <c r="S189" s="781"/>
      <c r="T189" s="80"/>
      <c r="U189" s="3" t="s">
        <v>191</v>
      </c>
      <c r="V189" s="921" t="s">
        <v>311</v>
      </c>
      <c r="W189" s="15"/>
      <c r="X189" s="222">
        <v>201</v>
      </c>
    </row>
    <row r="190" spans="1:24" x14ac:dyDescent="0.2">
      <c r="A190" s="1108"/>
      <c r="B190" s="330">
        <f>南八幡!B190</f>
        <v>45914</v>
      </c>
      <c r="C190" s="434" t="str">
        <f t="shared" si="23"/>
        <v>(日)</v>
      </c>
      <c r="D190" s="560" t="s">
        <v>409</v>
      </c>
      <c r="E190" s="504"/>
      <c r="F190" s="11">
        <v>28.6</v>
      </c>
      <c r="G190" s="221">
        <v>29.6</v>
      </c>
      <c r="H190" s="12">
        <v>4</v>
      </c>
      <c r="I190" s="219">
        <v>2.5</v>
      </c>
      <c r="J190" s="11">
        <v>7.6</v>
      </c>
      <c r="K190" s="369">
        <v>7.7</v>
      </c>
      <c r="L190" s="778">
        <v>31.6</v>
      </c>
      <c r="M190" s="635"/>
      <c r="N190" s="518"/>
      <c r="O190" s="895"/>
      <c r="P190" s="507"/>
      <c r="Q190" s="562"/>
      <c r="R190" s="506"/>
      <c r="S190" s="781"/>
      <c r="T190" s="80"/>
      <c r="U190" s="3" t="s">
        <v>192</v>
      </c>
      <c r="V190" s="921" t="s">
        <v>311</v>
      </c>
      <c r="W190" s="13"/>
      <c r="X190" s="223">
        <v>0.15</v>
      </c>
    </row>
    <row r="191" spans="1:24" x14ac:dyDescent="0.2">
      <c r="A191" s="1108"/>
      <c r="B191" s="330">
        <f>南八幡!B191</f>
        <v>45915</v>
      </c>
      <c r="C191" s="434" t="str">
        <f t="shared" si="23"/>
        <v>(月)</v>
      </c>
      <c r="D191" s="560" t="s">
        <v>409</v>
      </c>
      <c r="E191" s="504"/>
      <c r="F191" s="11">
        <v>27.8</v>
      </c>
      <c r="G191" s="221">
        <v>28.6</v>
      </c>
      <c r="H191" s="12">
        <v>4.4000000000000004</v>
      </c>
      <c r="I191" s="219">
        <v>2.9</v>
      </c>
      <c r="J191" s="11">
        <v>7.5</v>
      </c>
      <c r="K191" s="369">
        <v>7.7</v>
      </c>
      <c r="L191" s="778">
        <v>32.5</v>
      </c>
      <c r="M191" s="635"/>
      <c r="N191" s="518"/>
      <c r="O191" s="895"/>
      <c r="P191" s="507"/>
      <c r="Q191" s="562"/>
      <c r="R191" s="506"/>
      <c r="S191" s="781"/>
      <c r="T191" s="80"/>
      <c r="U191" s="3" t="s">
        <v>14</v>
      </c>
      <c r="V191" s="921" t="s">
        <v>311</v>
      </c>
      <c r="W191" s="11"/>
      <c r="X191" s="224">
        <v>2.7</v>
      </c>
    </row>
    <row r="192" spans="1:24" x14ac:dyDescent="0.2">
      <c r="A192" s="1108"/>
      <c r="B192" s="330">
        <f>南八幡!B192</f>
        <v>45916</v>
      </c>
      <c r="C192" s="434" t="str">
        <f t="shared" si="23"/>
        <v>(火)</v>
      </c>
      <c r="D192" s="560" t="s">
        <v>410</v>
      </c>
      <c r="E192" s="504"/>
      <c r="F192" s="11">
        <v>27.8</v>
      </c>
      <c r="G192" s="221">
        <v>29.3</v>
      </c>
      <c r="H192" s="12">
        <v>4.8</v>
      </c>
      <c r="I192" s="219">
        <v>3</v>
      </c>
      <c r="J192" s="11">
        <v>7.5</v>
      </c>
      <c r="K192" s="369">
        <v>7.7</v>
      </c>
      <c r="L192" s="778">
        <v>33.299999999999997</v>
      </c>
      <c r="M192" s="635">
        <v>67</v>
      </c>
      <c r="N192" s="518">
        <v>88.8</v>
      </c>
      <c r="O192" s="895">
        <v>32.700000000000003</v>
      </c>
      <c r="P192" s="507">
        <v>185</v>
      </c>
      <c r="Q192" s="562">
        <v>0.31</v>
      </c>
      <c r="R192" s="506"/>
      <c r="S192" s="781"/>
      <c r="T192" s="80"/>
      <c r="U192" s="3" t="s">
        <v>15</v>
      </c>
      <c r="V192" s="921" t="s">
        <v>311</v>
      </c>
      <c r="W192" s="11"/>
      <c r="X192" s="224">
        <v>0.9</v>
      </c>
    </row>
    <row r="193" spans="1:24" x14ac:dyDescent="0.2">
      <c r="A193" s="1108"/>
      <c r="B193" s="330">
        <f>南八幡!B193</f>
        <v>45917</v>
      </c>
      <c r="C193" s="434" t="str">
        <f t="shared" si="23"/>
        <v>(水)</v>
      </c>
      <c r="D193" s="560" t="s">
        <v>409</v>
      </c>
      <c r="E193" s="504"/>
      <c r="F193" s="11">
        <v>28.4</v>
      </c>
      <c r="G193" s="221">
        <v>29.6</v>
      </c>
      <c r="H193" s="12">
        <v>4.5</v>
      </c>
      <c r="I193" s="219">
        <v>3</v>
      </c>
      <c r="J193" s="11">
        <v>7.6</v>
      </c>
      <c r="K193" s="369">
        <v>7.7</v>
      </c>
      <c r="L193" s="778">
        <v>32.700000000000003</v>
      </c>
      <c r="M193" s="635">
        <v>68.2</v>
      </c>
      <c r="N193" s="518">
        <v>86.2</v>
      </c>
      <c r="O193" s="895">
        <v>29.2</v>
      </c>
      <c r="P193" s="507">
        <v>191</v>
      </c>
      <c r="Q193" s="562">
        <v>0.25</v>
      </c>
      <c r="R193" s="506"/>
      <c r="S193" s="781"/>
      <c r="T193" s="80"/>
      <c r="U193" s="3" t="s">
        <v>193</v>
      </c>
      <c r="V193" s="921" t="s">
        <v>311</v>
      </c>
      <c r="W193" s="11"/>
      <c r="X193" s="224">
        <v>6.6</v>
      </c>
    </row>
    <row r="194" spans="1:24" x14ac:dyDescent="0.2">
      <c r="A194" s="1108"/>
      <c r="B194" s="330">
        <f>南八幡!B194</f>
        <v>45918</v>
      </c>
      <c r="C194" s="434" t="str">
        <f t="shared" si="23"/>
        <v>(木)</v>
      </c>
      <c r="D194" s="560" t="s">
        <v>409</v>
      </c>
      <c r="E194" s="504"/>
      <c r="F194" s="11">
        <v>28.5</v>
      </c>
      <c r="G194" s="221">
        <v>29.9</v>
      </c>
      <c r="H194" s="12">
        <v>4.4000000000000004</v>
      </c>
      <c r="I194" s="219">
        <v>3.1</v>
      </c>
      <c r="J194" s="11">
        <v>7.6</v>
      </c>
      <c r="K194" s="369">
        <v>7.7</v>
      </c>
      <c r="L194" s="778">
        <v>32.200000000000003</v>
      </c>
      <c r="M194" s="635">
        <v>67.099999999999994</v>
      </c>
      <c r="N194" s="518">
        <v>85.2</v>
      </c>
      <c r="O194" s="895">
        <v>31.4</v>
      </c>
      <c r="P194" s="507">
        <v>230</v>
      </c>
      <c r="Q194" s="562">
        <v>0.22</v>
      </c>
      <c r="R194" s="506"/>
      <c r="S194" s="781"/>
      <c r="T194" s="80"/>
      <c r="U194" s="3" t="s">
        <v>194</v>
      </c>
      <c r="V194" s="921" t="s">
        <v>311</v>
      </c>
      <c r="W194" s="13"/>
      <c r="X194" s="225">
        <v>1.9E-2</v>
      </c>
    </row>
    <row r="195" spans="1:24" x14ac:dyDescent="0.2">
      <c r="A195" s="1108"/>
      <c r="B195" s="330">
        <f>南八幡!B195</f>
        <v>45919</v>
      </c>
      <c r="C195" s="434" t="str">
        <f t="shared" si="23"/>
        <v>(金)</v>
      </c>
      <c r="D195" s="560" t="s">
        <v>410</v>
      </c>
      <c r="E195" s="504"/>
      <c r="F195" s="11">
        <v>28.4</v>
      </c>
      <c r="G195" s="221">
        <v>27.9</v>
      </c>
      <c r="H195" s="12">
        <v>3.7</v>
      </c>
      <c r="I195" s="219">
        <v>2.9</v>
      </c>
      <c r="J195" s="11">
        <v>7.6</v>
      </c>
      <c r="K195" s="369">
        <v>7.7</v>
      </c>
      <c r="L195" s="778">
        <v>32</v>
      </c>
      <c r="M195" s="635">
        <v>67.8</v>
      </c>
      <c r="N195" s="518">
        <v>95</v>
      </c>
      <c r="O195" s="895">
        <v>32.299999999999997</v>
      </c>
      <c r="P195" s="507">
        <v>214</v>
      </c>
      <c r="Q195" s="562">
        <v>0.2</v>
      </c>
      <c r="R195" s="506">
        <v>8</v>
      </c>
      <c r="S195" s="781">
        <v>5</v>
      </c>
      <c r="T195" s="80"/>
      <c r="U195" s="3" t="s">
        <v>278</v>
      </c>
      <c r="V195" s="921" t="s">
        <v>311</v>
      </c>
      <c r="W195" s="13"/>
      <c r="X195" s="225">
        <v>1.68</v>
      </c>
    </row>
    <row r="196" spans="1:24" x14ac:dyDescent="0.2">
      <c r="A196" s="1108"/>
      <c r="B196" s="330">
        <f>南八幡!B196</f>
        <v>45920</v>
      </c>
      <c r="C196" s="434" t="str">
        <f t="shared" si="23"/>
        <v>(土)</v>
      </c>
      <c r="D196" s="560" t="s">
        <v>410</v>
      </c>
      <c r="E196" s="504"/>
      <c r="F196" s="11">
        <v>28.5</v>
      </c>
      <c r="G196" s="221">
        <v>28.9</v>
      </c>
      <c r="H196" s="12">
        <v>3.3</v>
      </c>
      <c r="I196" s="219">
        <v>2.5</v>
      </c>
      <c r="J196" s="11">
        <v>7.7</v>
      </c>
      <c r="K196" s="369">
        <v>7.8</v>
      </c>
      <c r="L196" s="778">
        <v>31.6</v>
      </c>
      <c r="M196" s="635"/>
      <c r="N196" s="518"/>
      <c r="O196" s="895"/>
      <c r="P196" s="507"/>
      <c r="Q196" s="562"/>
      <c r="R196" s="506"/>
      <c r="S196" s="781"/>
      <c r="T196" s="80"/>
      <c r="U196" s="3" t="s">
        <v>195</v>
      </c>
      <c r="V196" s="921" t="s">
        <v>311</v>
      </c>
      <c r="W196" s="13"/>
      <c r="X196" s="225">
        <v>2.34</v>
      </c>
    </row>
    <row r="197" spans="1:24" x14ac:dyDescent="0.2">
      <c r="A197" s="1108"/>
      <c r="B197" s="330">
        <f>南八幡!B197</f>
        <v>45921</v>
      </c>
      <c r="C197" s="434" t="str">
        <f t="shared" si="23"/>
        <v>(日)</v>
      </c>
      <c r="D197" s="560" t="s">
        <v>409</v>
      </c>
      <c r="E197" s="504"/>
      <c r="F197" s="11">
        <v>28.1</v>
      </c>
      <c r="G197" s="221">
        <v>28.8</v>
      </c>
      <c r="H197" s="12">
        <v>4.5999999999999996</v>
      </c>
      <c r="I197" s="219">
        <v>2.8</v>
      </c>
      <c r="J197" s="11">
        <v>7.6</v>
      </c>
      <c r="K197" s="369">
        <v>7.8</v>
      </c>
      <c r="L197" s="778">
        <v>31.5</v>
      </c>
      <c r="M197" s="635"/>
      <c r="N197" s="518"/>
      <c r="O197" s="895"/>
      <c r="P197" s="507"/>
      <c r="Q197" s="562"/>
      <c r="R197" s="506"/>
      <c r="S197" s="781"/>
      <c r="T197" s="80"/>
      <c r="U197" s="3" t="s">
        <v>196</v>
      </c>
      <c r="V197" s="921" t="s">
        <v>311</v>
      </c>
      <c r="W197" s="13"/>
      <c r="X197" s="225">
        <v>0.21199999999999999</v>
      </c>
    </row>
    <row r="198" spans="1:24" x14ac:dyDescent="0.2">
      <c r="A198" s="1108"/>
      <c r="B198" s="330">
        <f>南八幡!B198</f>
        <v>45922</v>
      </c>
      <c r="C198" s="434" t="str">
        <f t="shared" si="23"/>
        <v>(月)</v>
      </c>
      <c r="D198" s="560" t="s">
        <v>409</v>
      </c>
      <c r="E198" s="504"/>
      <c r="F198" s="11">
        <v>27.1</v>
      </c>
      <c r="G198" s="221">
        <v>27.2</v>
      </c>
      <c r="H198" s="12">
        <v>4.7</v>
      </c>
      <c r="I198" s="219">
        <v>3.6</v>
      </c>
      <c r="J198" s="11">
        <v>7.6</v>
      </c>
      <c r="K198" s="369">
        <v>7.7</v>
      </c>
      <c r="L198" s="778">
        <v>32</v>
      </c>
      <c r="M198" s="635">
        <v>67.599999999999994</v>
      </c>
      <c r="N198" s="518">
        <v>90</v>
      </c>
      <c r="O198" s="895">
        <v>30.3</v>
      </c>
      <c r="P198" s="507">
        <v>215</v>
      </c>
      <c r="Q198" s="562">
        <v>0.21</v>
      </c>
      <c r="R198" s="506"/>
      <c r="S198" s="781"/>
      <c r="T198" s="80"/>
      <c r="U198" s="3" t="s">
        <v>197</v>
      </c>
      <c r="V198" s="921" t="s">
        <v>311</v>
      </c>
      <c r="W198" s="11"/>
      <c r="X198" s="224">
        <v>22.3</v>
      </c>
    </row>
    <row r="199" spans="1:24" x14ac:dyDescent="0.2">
      <c r="A199" s="1108"/>
      <c r="B199" s="330">
        <f>南八幡!B199</f>
        <v>45923</v>
      </c>
      <c r="C199" s="434" t="str">
        <f t="shared" si="23"/>
        <v>(火)</v>
      </c>
      <c r="D199" s="560" t="s">
        <v>409</v>
      </c>
      <c r="E199" s="504"/>
      <c r="F199" s="11">
        <v>27.5</v>
      </c>
      <c r="G199" s="221">
        <v>27.1</v>
      </c>
      <c r="H199" s="12">
        <v>4.7</v>
      </c>
      <c r="I199" s="219">
        <v>3.2</v>
      </c>
      <c r="J199" s="11">
        <v>7.7</v>
      </c>
      <c r="K199" s="369">
        <v>7.8</v>
      </c>
      <c r="L199" s="778">
        <v>32.1</v>
      </c>
      <c r="M199" s="635"/>
      <c r="N199" s="518"/>
      <c r="O199" s="895"/>
      <c r="P199" s="507"/>
      <c r="Q199" s="562"/>
      <c r="R199" s="506"/>
      <c r="S199" s="781"/>
      <c r="T199" s="80"/>
      <c r="U199" s="3" t="s">
        <v>17</v>
      </c>
      <c r="V199" s="921" t="s">
        <v>311</v>
      </c>
      <c r="W199" s="11"/>
      <c r="X199" s="224">
        <v>27.2</v>
      </c>
    </row>
    <row r="200" spans="1:24" x14ac:dyDescent="0.2">
      <c r="A200" s="1108"/>
      <c r="B200" s="330">
        <f>南八幡!B200</f>
        <v>45924</v>
      </c>
      <c r="C200" s="434" t="str">
        <f t="shared" si="23"/>
        <v>(水)</v>
      </c>
      <c r="D200" s="560" t="s">
        <v>409</v>
      </c>
      <c r="E200" s="504"/>
      <c r="F200" s="11">
        <v>26.8</v>
      </c>
      <c r="G200" s="221">
        <v>26.9</v>
      </c>
      <c r="H200" s="12">
        <v>5.4</v>
      </c>
      <c r="I200" s="219">
        <v>3.2</v>
      </c>
      <c r="J200" s="11">
        <v>7.7</v>
      </c>
      <c r="K200" s="369">
        <v>7.9</v>
      </c>
      <c r="L200" s="778">
        <v>32.200000000000003</v>
      </c>
      <c r="M200" s="635">
        <v>67.2</v>
      </c>
      <c r="N200" s="518">
        <v>91</v>
      </c>
      <c r="O200" s="895">
        <v>32.1</v>
      </c>
      <c r="P200" s="507">
        <v>217</v>
      </c>
      <c r="Q200" s="562">
        <v>0.19</v>
      </c>
      <c r="R200" s="506"/>
      <c r="S200" s="781"/>
      <c r="T200" s="80"/>
      <c r="U200" s="3" t="s">
        <v>198</v>
      </c>
      <c r="V200" s="921" t="s">
        <v>184</v>
      </c>
      <c r="W200" s="11"/>
      <c r="X200" s="286">
        <v>7</v>
      </c>
    </row>
    <row r="201" spans="1:24" x14ac:dyDescent="0.2">
      <c r="A201" s="1108"/>
      <c r="B201" s="330">
        <f>南八幡!B201</f>
        <v>45925</v>
      </c>
      <c r="C201" s="434" t="str">
        <f t="shared" si="23"/>
        <v>(木)</v>
      </c>
      <c r="D201" s="560" t="s">
        <v>409</v>
      </c>
      <c r="E201" s="504"/>
      <c r="F201" s="11">
        <v>26.6</v>
      </c>
      <c r="G201" s="221">
        <v>27.2</v>
      </c>
      <c r="H201" s="12">
        <v>4.0999999999999996</v>
      </c>
      <c r="I201" s="219">
        <v>3.6</v>
      </c>
      <c r="J201" s="11">
        <v>7.7</v>
      </c>
      <c r="K201" s="369">
        <v>7.8</v>
      </c>
      <c r="L201" s="778">
        <v>32.4</v>
      </c>
      <c r="M201" s="635">
        <v>68.900000000000006</v>
      </c>
      <c r="N201" s="518">
        <v>88</v>
      </c>
      <c r="O201" s="895">
        <v>30.6</v>
      </c>
      <c r="P201" s="507">
        <v>193</v>
      </c>
      <c r="Q201" s="562">
        <v>0.2</v>
      </c>
      <c r="R201" s="506"/>
      <c r="S201" s="781"/>
      <c r="T201" s="80"/>
      <c r="U201" s="3" t="s">
        <v>199</v>
      </c>
      <c r="V201" s="921" t="s">
        <v>311</v>
      </c>
      <c r="W201" s="112"/>
      <c r="X201" s="286">
        <v>1</v>
      </c>
    </row>
    <row r="202" spans="1:24" x14ac:dyDescent="0.2">
      <c r="A202" s="1108"/>
      <c r="B202" s="330">
        <f>南八幡!B202</f>
        <v>45926</v>
      </c>
      <c r="C202" s="434" t="str">
        <f t="shared" si="23"/>
        <v>(金)</v>
      </c>
      <c r="D202" s="560" t="s">
        <v>409</v>
      </c>
      <c r="E202" s="504"/>
      <c r="F202" s="11">
        <v>26.5</v>
      </c>
      <c r="G202" s="221">
        <v>27.4</v>
      </c>
      <c r="H202" s="12">
        <v>4.4000000000000004</v>
      </c>
      <c r="I202" s="219">
        <v>3.5</v>
      </c>
      <c r="J202" s="11">
        <v>7.7</v>
      </c>
      <c r="K202" s="369">
        <v>7.8</v>
      </c>
      <c r="L202" s="778">
        <v>32.200000000000003</v>
      </c>
      <c r="M202" s="635">
        <v>69.599999999999994</v>
      </c>
      <c r="N202" s="518">
        <v>86.4</v>
      </c>
      <c r="O202" s="895">
        <v>28.3</v>
      </c>
      <c r="P202" s="507">
        <v>199</v>
      </c>
      <c r="Q202" s="562">
        <v>0.18</v>
      </c>
      <c r="R202" s="506"/>
      <c r="S202" s="781"/>
      <c r="T202" s="80"/>
      <c r="U202" s="3"/>
      <c r="V202" s="287"/>
      <c r="W202" s="288"/>
      <c r="X202" s="287"/>
    </row>
    <row r="203" spans="1:24" x14ac:dyDescent="0.2">
      <c r="A203" s="1108"/>
      <c r="B203" s="330">
        <f>南八幡!B203</f>
        <v>45927</v>
      </c>
      <c r="C203" s="434" t="str">
        <f t="shared" si="23"/>
        <v>(土)</v>
      </c>
      <c r="D203" s="560" t="s">
        <v>410</v>
      </c>
      <c r="E203" s="504"/>
      <c r="F203" s="11">
        <v>26.4</v>
      </c>
      <c r="G203" s="221">
        <v>26.5</v>
      </c>
      <c r="H203" s="12">
        <v>3.8</v>
      </c>
      <c r="I203" s="219">
        <v>3</v>
      </c>
      <c r="J203" s="11">
        <v>7.7</v>
      </c>
      <c r="K203" s="369">
        <v>7.8</v>
      </c>
      <c r="L203" s="778">
        <v>32.1</v>
      </c>
      <c r="M203" s="635"/>
      <c r="N203" s="518"/>
      <c r="O203" s="895"/>
      <c r="P203" s="507"/>
      <c r="Q203" s="562"/>
      <c r="R203" s="506"/>
      <c r="S203" s="781"/>
      <c r="T203" s="80"/>
      <c r="U203" s="3"/>
      <c r="V203" s="287"/>
      <c r="W203" s="288"/>
      <c r="X203" s="287"/>
    </row>
    <row r="204" spans="1:24" x14ac:dyDescent="0.2">
      <c r="A204" s="1108"/>
      <c r="B204" s="330">
        <f>南八幡!B204</f>
        <v>45928</v>
      </c>
      <c r="C204" s="434" t="str">
        <f t="shared" si="23"/>
        <v>(日)</v>
      </c>
      <c r="D204" s="560" t="s">
        <v>409</v>
      </c>
      <c r="E204" s="504"/>
      <c r="F204" s="11">
        <v>26.5</v>
      </c>
      <c r="G204" s="221">
        <v>27.1</v>
      </c>
      <c r="H204" s="12">
        <v>3.3</v>
      </c>
      <c r="I204" s="219">
        <v>3</v>
      </c>
      <c r="J204" s="11">
        <v>7.7</v>
      </c>
      <c r="K204" s="369">
        <v>7.8</v>
      </c>
      <c r="L204" s="778">
        <v>32.200000000000003</v>
      </c>
      <c r="M204" s="635"/>
      <c r="N204" s="518"/>
      <c r="O204" s="895"/>
      <c r="P204" s="507"/>
      <c r="Q204" s="562"/>
      <c r="R204" s="506"/>
      <c r="S204" s="781"/>
      <c r="T204" s="80"/>
      <c r="U204" s="373"/>
      <c r="V204" s="374"/>
      <c r="W204" s="375"/>
      <c r="X204" s="374"/>
    </row>
    <row r="205" spans="1:24" x14ac:dyDescent="0.2">
      <c r="A205" s="1108"/>
      <c r="B205" s="330">
        <f>南八幡!B205</f>
        <v>45929</v>
      </c>
      <c r="C205" s="434" t="str">
        <f t="shared" si="23"/>
        <v>(月)</v>
      </c>
      <c r="D205" s="560" t="s">
        <v>410</v>
      </c>
      <c r="E205" s="504"/>
      <c r="F205" s="11">
        <v>26.2</v>
      </c>
      <c r="G205" s="221">
        <v>27.3</v>
      </c>
      <c r="H205" s="12">
        <v>3.9</v>
      </c>
      <c r="I205" s="219">
        <v>3.1</v>
      </c>
      <c r="J205" s="11">
        <v>7.7</v>
      </c>
      <c r="K205" s="369">
        <v>7.8</v>
      </c>
      <c r="L205" s="778">
        <v>32.6</v>
      </c>
      <c r="M205" s="635">
        <v>69.400000000000006</v>
      </c>
      <c r="N205" s="518">
        <v>86.6</v>
      </c>
      <c r="O205" s="895">
        <v>29.2</v>
      </c>
      <c r="P205" s="507">
        <v>209</v>
      </c>
      <c r="Q205" s="562">
        <v>0.2</v>
      </c>
      <c r="R205" s="506"/>
      <c r="S205" s="781"/>
      <c r="T205" s="80"/>
      <c r="U205" s="102" t="s">
        <v>23</v>
      </c>
      <c r="V205" s="394" t="s">
        <v>24</v>
      </c>
      <c r="W205" s="394" t="s">
        <v>24</v>
      </c>
      <c r="X205" s="103" t="s">
        <v>24</v>
      </c>
    </row>
    <row r="206" spans="1:24" x14ac:dyDescent="0.2">
      <c r="A206" s="1108"/>
      <c r="B206" s="330">
        <f>南八幡!B206</f>
        <v>45930</v>
      </c>
      <c r="C206" s="434" t="str">
        <f t="shared" si="23"/>
        <v>(火)</v>
      </c>
      <c r="D206" s="563" t="s">
        <v>410</v>
      </c>
      <c r="E206" s="504"/>
      <c r="F206" s="368">
        <v>26.1</v>
      </c>
      <c r="G206" s="565">
        <v>26</v>
      </c>
      <c r="H206" s="566">
        <v>3.3</v>
      </c>
      <c r="I206" s="298">
        <v>3.2</v>
      </c>
      <c r="J206" s="368">
        <v>7.7</v>
      </c>
      <c r="K206" s="371">
        <v>7.8</v>
      </c>
      <c r="L206" s="818">
        <v>32.799999999999997</v>
      </c>
      <c r="M206" s="635">
        <v>69.099999999999994</v>
      </c>
      <c r="N206" s="518">
        <v>88.2</v>
      </c>
      <c r="O206" s="895">
        <v>30.9</v>
      </c>
      <c r="P206" s="507">
        <v>215</v>
      </c>
      <c r="Q206" s="562">
        <v>0.19</v>
      </c>
      <c r="R206" s="506"/>
      <c r="S206" s="781"/>
      <c r="T206" s="80"/>
      <c r="U206" s="1121" t="s">
        <v>455</v>
      </c>
      <c r="V206" s="1122"/>
      <c r="W206" s="1122"/>
      <c r="X206" s="1123"/>
    </row>
    <row r="207" spans="1:24" s="1" customFormat="1" ht="13.5" customHeight="1" x14ac:dyDescent="0.2">
      <c r="A207" s="1108"/>
      <c r="B207" s="1051" t="s">
        <v>238</v>
      </c>
      <c r="C207" s="1051"/>
      <c r="D207" s="508"/>
      <c r="E207" s="509">
        <f t="shared" ref="E207:R207" si="24">IF(COUNT(E177:E206)=0,"",MAX(E177:E206))</f>
        <v>30.7</v>
      </c>
      <c r="F207" s="10">
        <f t="shared" si="24"/>
        <v>30.3</v>
      </c>
      <c r="G207" s="218">
        <f t="shared" si="24"/>
        <v>31.5</v>
      </c>
      <c r="H207" s="495">
        <f t="shared" si="24"/>
        <v>5.4</v>
      </c>
      <c r="I207" s="496">
        <f t="shared" si="24"/>
        <v>3.6</v>
      </c>
      <c r="J207" s="10">
        <f t="shared" si="24"/>
        <v>7.8</v>
      </c>
      <c r="K207" s="644">
        <f t="shared" si="24"/>
        <v>7.9</v>
      </c>
      <c r="L207" s="774">
        <f t="shared" si="24"/>
        <v>33.299999999999997</v>
      </c>
      <c r="M207" s="510">
        <f t="shared" si="24"/>
        <v>70.599999999999994</v>
      </c>
      <c r="N207" s="511">
        <f t="shared" si="24"/>
        <v>95</v>
      </c>
      <c r="O207" s="897">
        <f t="shared" si="24"/>
        <v>34.4</v>
      </c>
      <c r="P207" s="513">
        <f t="shared" si="24"/>
        <v>243</v>
      </c>
      <c r="Q207" s="514">
        <f t="shared" si="24"/>
        <v>0.31</v>
      </c>
      <c r="R207" s="838">
        <f t="shared" si="24"/>
        <v>8</v>
      </c>
      <c r="S207" s="808">
        <f t="shared" ref="S207" si="25">IF(COUNT(S177:S206)=0,"",MAX(S177:S206))</f>
        <v>5</v>
      </c>
      <c r="T207" s="80"/>
      <c r="U207" s="1124"/>
      <c r="V207" s="1122"/>
      <c r="W207" s="1122"/>
      <c r="X207" s="1123"/>
    </row>
    <row r="208" spans="1:24" s="1" customFormat="1" ht="13.5" customHeight="1" x14ac:dyDescent="0.2">
      <c r="A208" s="1108"/>
      <c r="B208" s="1052" t="s">
        <v>239</v>
      </c>
      <c r="C208" s="1052"/>
      <c r="D208" s="229"/>
      <c r="E208" s="516">
        <f t="shared" ref="E208:Q208" si="26">IF(COUNT(E177:E206)=0,"",MIN(E177:E206))</f>
        <v>30.7</v>
      </c>
      <c r="F208" s="11">
        <f t="shared" si="26"/>
        <v>26.1</v>
      </c>
      <c r="G208" s="219">
        <f t="shared" si="26"/>
        <v>26</v>
      </c>
      <c r="H208" s="12">
        <f t="shared" si="26"/>
        <v>2</v>
      </c>
      <c r="I208" s="240">
        <f t="shared" si="26"/>
        <v>1.7</v>
      </c>
      <c r="J208" s="11">
        <f t="shared" si="26"/>
        <v>7.5</v>
      </c>
      <c r="K208" s="636">
        <f t="shared" si="26"/>
        <v>7.5</v>
      </c>
      <c r="L208" s="778">
        <f t="shared" si="26"/>
        <v>31.4</v>
      </c>
      <c r="M208" s="517">
        <f t="shared" si="26"/>
        <v>64.5</v>
      </c>
      <c r="N208" s="518">
        <f t="shared" si="26"/>
        <v>84.6</v>
      </c>
      <c r="O208" s="893">
        <f t="shared" si="26"/>
        <v>27.5</v>
      </c>
      <c r="P208" s="520">
        <f t="shared" si="26"/>
        <v>163</v>
      </c>
      <c r="Q208" s="521">
        <f t="shared" si="26"/>
        <v>0.09</v>
      </c>
      <c r="R208" s="836"/>
      <c r="S208" s="810"/>
      <c r="T208" s="80"/>
      <c r="U208" s="1124"/>
      <c r="V208" s="1122"/>
      <c r="W208" s="1122"/>
      <c r="X208" s="1123"/>
    </row>
    <row r="209" spans="1:24" s="1" customFormat="1" ht="13.5" customHeight="1" x14ac:dyDescent="0.2">
      <c r="A209" s="1108"/>
      <c r="B209" s="1052" t="s">
        <v>240</v>
      </c>
      <c r="C209" s="1052"/>
      <c r="D209" s="229"/>
      <c r="E209" s="523">
        <f t="shared" ref="E209:Q209" si="27">IF(COUNT(E177:E206)=0,"",AVERAGE(E177:E206))</f>
        <v>30.7</v>
      </c>
      <c r="F209" s="11">
        <f t="shared" si="27"/>
        <v>28.266666666666666</v>
      </c>
      <c r="G209" s="516">
        <f t="shared" si="27"/>
        <v>29.016666666666662</v>
      </c>
      <c r="H209" s="12">
        <f t="shared" si="27"/>
        <v>3.7333333333333329</v>
      </c>
      <c r="I209" s="240">
        <f t="shared" si="27"/>
        <v>2.7333333333333334</v>
      </c>
      <c r="J209" s="11">
        <f t="shared" si="27"/>
        <v>7.653333333333328</v>
      </c>
      <c r="K209" s="636">
        <f t="shared" si="27"/>
        <v>7.7366666666666681</v>
      </c>
      <c r="L209" s="778">
        <f t="shared" si="27"/>
        <v>32.260000000000012</v>
      </c>
      <c r="M209" s="517">
        <f t="shared" si="27"/>
        <v>68.004999999999995</v>
      </c>
      <c r="N209" s="518">
        <f t="shared" si="27"/>
        <v>87.65</v>
      </c>
      <c r="O209" s="893">
        <f t="shared" si="27"/>
        <v>31.02</v>
      </c>
      <c r="P209" s="524">
        <f t="shared" si="27"/>
        <v>200.4</v>
      </c>
      <c r="Q209" s="521">
        <f t="shared" si="27"/>
        <v>0.18950000000000006</v>
      </c>
      <c r="R209" s="836"/>
      <c r="S209" s="810"/>
      <c r="T209" s="80"/>
      <c r="U209" s="1124"/>
      <c r="V209" s="1122"/>
      <c r="W209" s="1122"/>
      <c r="X209" s="1123"/>
    </row>
    <row r="210" spans="1:24" s="1" customFormat="1" ht="13.5" customHeight="1" x14ac:dyDescent="0.2">
      <c r="A210" s="1109"/>
      <c r="B210" s="1053" t="s">
        <v>241</v>
      </c>
      <c r="C210" s="1053"/>
      <c r="D210" s="525"/>
      <c r="E210" s="232"/>
      <c r="F210" s="233"/>
      <c r="G210" s="527"/>
      <c r="H210" s="233"/>
      <c r="I210" s="527"/>
      <c r="J210" s="528"/>
      <c r="K210" s="529"/>
      <c r="L210" s="811"/>
      <c r="M210" s="532"/>
      <c r="N210" s="533"/>
      <c r="O210" s="894"/>
      <c r="P210" s="234"/>
      <c r="Q210" s="235"/>
      <c r="R210" s="535">
        <f>SUM(R177:R206)</f>
        <v>8</v>
      </c>
      <c r="S210" s="806">
        <f>SUM(S177:S206)</f>
        <v>5</v>
      </c>
      <c r="T210" s="80"/>
      <c r="U210" s="1125"/>
      <c r="V210" s="1126"/>
      <c r="W210" s="1126"/>
      <c r="X210" s="1127"/>
    </row>
    <row r="211" spans="1:24" ht="13.5" customHeight="1" x14ac:dyDescent="0.2">
      <c r="A211" s="1104" t="s">
        <v>231</v>
      </c>
      <c r="B211" s="329">
        <f>南八幡!B211</f>
        <v>45931</v>
      </c>
      <c r="C211" s="433" t="str">
        <f>IF(B211="","",IF(WEEKDAY(B211)=1,"(日)",IF(WEEKDAY(B211)=2,"(月)",IF(WEEKDAY(B211)=3,"(火)",IF(WEEKDAY(B211)=4,"(水)",IF(WEEKDAY(B211)=5,"(木)",IF(WEEKDAY(B211)=6,"(金)","(土)")))))))</f>
        <v>(水)</v>
      </c>
      <c r="D211" s="558" t="s">
        <v>405</v>
      </c>
      <c r="E211" s="494"/>
      <c r="F211" s="10">
        <v>25.9</v>
      </c>
      <c r="G211" s="496">
        <v>25.5</v>
      </c>
      <c r="H211" s="495">
        <v>3</v>
      </c>
      <c r="I211" s="218">
        <v>3.2</v>
      </c>
      <c r="J211" s="10">
        <v>7.7</v>
      </c>
      <c r="K211" s="644">
        <v>7.8</v>
      </c>
      <c r="L211" s="774">
        <v>32.6</v>
      </c>
      <c r="M211" s="627">
        <v>69.2</v>
      </c>
      <c r="N211" s="511">
        <v>92.4</v>
      </c>
      <c r="O211" s="897">
        <v>31.3</v>
      </c>
      <c r="P211" s="501">
        <v>178</v>
      </c>
      <c r="Q211" s="559">
        <v>0.14000000000000001</v>
      </c>
      <c r="R211" s="500"/>
      <c r="S211" s="777"/>
      <c r="T211" s="80"/>
      <c r="U211" s="397" t="s">
        <v>284</v>
      </c>
      <c r="V211" s="398"/>
      <c r="W211" s="399">
        <v>45932</v>
      </c>
      <c r="X211" s="400"/>
    </row>
    <row r="212" spans="1:24" x14ac:dyDescent="0.2">
      <c r="A212" s="1105"/>
      <c r="B212" s="330">
        <f>南八幡!B212</f>
        <v>45932</v>
      </c>
      <c r="C212" s="434" t="str">
        <f t="shared" ref="C212:C241" si="28">IF(B212="","",IF(WEEKDAY(B212)=1,"(日)",IF(WEEKDAY(B212)=2,"(月)",IF(WEEKDAY(B212)=3,"(火)",IF(WEEKDAY(B212)=4,"(水)",IF(WEEKDAY(B212)=5,"(木)",IF(WEEKDAY(B212)=6,"(金)","(土)")))))))</f>
        <v>(木)</v>
      </c>
      <c r="D212" s="560" t="s">
        <v>405</v>
      </c>
      <c r="E212" s="504">
        <v>27.9</v>
      </c>
      <c r="F212" s="11">
        <v>26</v>
      </c>
      <c r="G212" s="221">
        <v>26.3</v>
      </c>
      <c r="H212" s="12">
        <v>3</v>
      </c>
      <c r="I212" s="219">
        <v>2.5</v>
      </c>
      <c r="J212" s="11">
        <v>7.7</v>
      </c>
      <c r="K212" s="369">
        <v>7.8</v>
      </c>
      <c r="L212" s="778">
        <v>32.700000000000003</v>
      </c>
      <c r="M212" s="635">
        <v>67.599999999999994</v>
      </c>
      <c r="N212" s="518">
        <v>90.2</v>
      </c>
      <c r="O212" s="895">
        <v>30.6</v>
      </c>
      <c r="P212" s="507">
        <v>174</v>
      </c>
      <c r="Q212" s="562">
        <v>0.17</v>
      </c>
      <c r="R212" s="506"/>
      <c r="S212" s="781"/>
      <c r="T212" s="80"/>
      <c r="U212" s="345" t="s">
        <v>2</v>
      </c>
      <c r="V212" s="346" t="s">
        <v>303</v>
      </c>
      <c r="W212" s="357">
        <v>27.9</v>
      </c>
      <c r="X212" s="350"/>
    </row>
    <row r="213" spans="1:24" x14ac:dyDescent="0.2">
      <c r="A213" s="1105"/>
      <c r="B213" s="330">
        <f>南八幡!B213</f>
        <v>45933</v>
      </c>
      <c r="C213" s="434" t="str">
        <f t="shared" si="28"/>
        <v>(金)</v>
      </c>
      <c r="D213" s="560" t="s">
        <v>409</v>
      </c>
      <c r="E213" s="504"/>
      <c r="F213" s="11">
        <v>25.7</v>
      </c>
      <c r="G213" s="221">
        <v>26.1</v>
      </c>
      <c r="H213" s="12">
        <v>3.2</v>
      </c>
      <c r="I213" s="219">
        <v>2.8</v>
      </c>
      <c r="J213" s="11">
        <v>7.7</v>
      </c>
      <c r="K213" s="369">
        <v>7.8</v>
      </c>
      <c r="L213" s="778">
        <v>32.4</v>
      </c>
      <c r="M213" s="635">
        <v>70</v>
      </c>
      <c r="N213" s="518">
        <v>88.8</v>
      </c>
      <c r="O213" s="895">
        <v>32.5</v>
      </c>
      <c r="P213" s="507">
        <v>187</v>
      </c>
      <c r="Q213" s="562">
        <v>0.16</v>
      </c>
      <c r="R213" s="506"/>
      <c r="S213" s="781"/>
      <c r="T213" s="80"/>
      <c r="U213" s="4" t="s">
        <v>19</v>
      </c>
      <c r="V213" s="5" t="s">
        <v>20</v>
      </c>
      <c r="W213" s="352" t="s">
        <v>21</v>
      </c>
      <c r="X213" s="5" t="s">
        <v>22</v>
      </c>
    </row>
    <row r="214" spans="1:24" x14ac:dyDescent="0.2">
      <c r="A214" s="1105"/>
      <c r="B214" s="330">
        <f>南八幡!B214</f>
        <v>45934</v>
      </c>
      <c r="C214" s="434" t="str">
        <f t="shared" si="28"/>
        <v>(土)</v>
      </c>
      <c r="D214" s="560" t="s">
        <v>409</v>
      </c>
      <c r="E214" s="504"/>
      <c r="F214" s="11">
        <v>25.3</v>
      </c>
      <c r="G214" s="221">
        <v>25.2</v>
      </c>
      <c r="H214" s="12">
        <v>3.9</v>
      </c>
      <c r="I214" s="219">
        <v>3.1</v>
      </c>
      <c r="J214" s="11">
        <v>7.7</v>
      </c>
      <c r="K214" s="369">
        <v>7.7</v>
      </c>
      <c r="L214" s="778">
        <v>32.1</v>
      </c>
      <c r="M214" s="635"/>
      <c r="N214" s="518"/>
      <c r="O214" s="895"/>
      <c r="P214" s="507"/>
      <c r="Q214" s="562"/>
      <c r="R214" s="506"/>
      <c r="S214" s="781"/>
      <c r="T214" s="80"/>
      <c r="U214" s="2" t="s">
        <v>182</v>
      </c>
      <c r="V214" s="398" t="s">
        <v>11</v>
      </c>
      <c r="W214" s="353">
        <v>26</v>
      </c>
      <c r="X214" s="218">
        <v>26.3</v>
      </c>
    </row>
    <row r="215" spans="1:24" x14ac:dyDescent="0.2">
      <c r="A215" s="1105"/>
      <c r="B215" s="330">
        <f>南八幡!B215</f>
        <v>45935</v>
      </c>
      <c r="C215" s="434" t="str">
        <f t="shared" si="28"/>
        <v>(日)</v>
      </c>
      <c r="D215" s="560" t="s">
        <v>409</v>
      </c>
      <c r="E215" s="504"/>
      <c r="F215" s="11">
        <v>25.3</v>
      </c>
      <c r="G215" s="221">
        <v>26</v>
      </c>
      <c r="H215" s="12">
        <v>3.9</v>
      </c>
      <c r="I215" s="219">
        <v>3.1</v>
      </c>
      <c r="J215" s="11">
        <v>7.7</v>
      </c>
      <c r="K215" s="369">
        <v>7.8</v>
      </c>
      <c r="L215" s="778">
        <v>32.9</v>
      </c>
      <c r="M215" s="635"/>
      <c r="N215" s="518"/>
      <c r="O215" s="895"/>
      <c r="P215" s="507"/>
      <c r="Q215" s="562"/>
      <c r="R215" s="506"/>
      <c r="S215" s="781"/>
      <c r="T215" s="80"/>
      <c r="U215" s="3" t="s">
        <v>183</v>
      </c>
      <c r="V215" s="921" t="s">
        <v>184</v>
      </c>
      <c r="W215" s="11">
        <v>3</v>
      </c>
      <c r="X215" s="219">
        <v>2.5</v>
      </c>
    </row>
    <row r="216" spans="1:24" x14ac:dyDescent="0.2">
      <c r="A216" s="1105"/>
      <c r="B216" s="330">
        <f>南八幡!B216</f>
        <v>45936</v>
      </c>
      <c r="C216" s="434" t="str">
        <f t="shared" si="28"/>
        <v>(月)</v>
      </c>
      <c r="D216" s="560" t="s">
        <v>410</v>
      </c>
      <c r="E216" s="504"/>
      <c r="F216" s="11">
        <v>24.8</v>
      </c>
      <c r="G216" s="221">
        <v>25.9</v>
      </c>
      <c r="H216" s="12">
        <v>4.9000000000000004</v>
      </c>
      <c r="I216" s="219">
        <v>3.3</v>
      </c>
      <c r="J216" s="11">
        <v>7.7</v>
      </c>
      <c r="K216" s="369">
        <v>7.7</v>
      </c>
      <c r="L216" s="778">
        <v>34</v>
      </c>
      <c r="M216" s="635">
        <v>71.599999999999994</v>
      </c>
      <c r="N216" s="518">
        <v>92.4</v>
      </c>
      <c r="O216" s="895">
        <v>31.8</v>
      </c>
      <c r="P216" s="507">
        <v>197</v>
      </c>
      <c r="Q216" s="562">
        <v>0.22</v>
      </c>
      <c r="R216" s="506"/>
      <c r="S216" s="781"/>
      <c r="T216" s="80"/>
      <c r="U216" s="3" t="s">
        <v>12</v>
      </c>
      <c r="V216" s="921"/>
      <c r="W216" s="11">
        <v>7.7</v>
      </c>
      <c r="X216" s="219">
        <v>7.8</v>
      </c>
    </row>
    <row r="217" spans="1:24" x14ac:dyDescent="0.2">
      <c r="A217" s="1105"/>
      <c r="B217" s="330">
        <f>南八幡!B217</f>
        <v>45937</v>
      </c>
      <c r="C217" s="434" t="str">
        <f t="shared" si="28"/>
        <v>(火)</v>
      </c>
      <c r="D217" s="560" t="s">
        <v>410</v>
      </c>
      <c r="E217" s="504"/>
      <c r="F217" s="11">
        <v>25.3</v>
      </c>
      <c r="G217" s="221">
        <v>25</v>
      </c>
      <c r="H217" s="12">
        <v>2.7</v>
      </c>
      <c r="I217" s="219">
        <v>3</v>
      </c>
      <c r="J217" s="11">
        <v>7.6</v>
      </c>
      <c r="K217" s="369">
        <v>7.8</v>
      </c>
      <c r="L217" s="778">
        <v>33.9</v>
      </c>
      <c r="M217" s="635">
        <v>72.900000000000006</v>
      </c>
      <c r="N217" s="518">
        <v>95</v>
      </c>
      <c r="O217" s="895">
        <v>32.799999999999997</v>
      </c>
      <c r="P217" s="507">
        <v>208</v>
      </c>
      <c r="Q217" s="562">
        <v>0.1</v>
      </c>
      <c r="R217" s="506"/>
      <c r="S217" s="781"/>
      <c r="T217" s="80"/>
      <c r="U217" s="3" t="s">
        <v>185</v>
      </c>
      <c r="V217" s="921" t="s">
        <v>13</v>
      </c>
      <c r="W217" s="11"/>
      <c r="X217" s="219">
        <v>32.700000000000003</v>
      </c>
    </row>
    <row r="218" spans="1:24" x14ac:dyDescent="0.2">
      <c r="A218" s="1105"/>
      <c r="B218" s="330">
        <f>南八幡!B218</f>
        <v>45938</v>
      </c>
      <c r="C218" s="434" t="str">
        <f t="shared" si="28"/>
        <v>(水)</v>
      </c>
      <c r="D218" s="560" t="s">
        <v>409</v>
      </c>
      <c r="E218" s="504"/>
      <c r="F218" s="11">
        <v>25.3</v>
      </c>
      <c r="G218" s="221">
        <v>25.6</v>
      </c>
      <c r="H218" s="12">
        <v>3.2</v>
      </c>
      <c r="I218" s="219">
        <v>3</v>
      </c>
      <c r="J218" s="11">
        <v>7.7</v>
      </c>
      <c r="K218" s="369">
        <v>7.9</v>
      </c>
      <c r="L218" s="778">
        <v>33.1</v>
      </c>
      <c r="M218" s="635">
        <v>71.5</v>
      </c>
      <c r="N218" s="518">
        <v>95.4</v>
      </c>
      <c r="O218" s="895">
        <v>33.1</v>
      </c>
      <c r="P218" s="507">
        <v>179</v>
      </c>
      <c r="Q218" s="562">
        <v>0.14000000000000001</v>
      </c>
      <c r="R218" s="506"/>
      <c r="S218" s="781"/>
      <c r="T218" s="80"/>
      <c r="U218" s="3" t="s">
        <v>186</v>
      </c>
      <c r="V218" s="921" t="s">
        <v>311</v>
      </c>
      <c r="W218" s="112"/>
      <c r="X218" s="220">
        <v>67.599999999999994</v>
      </c>
    </row>
    <row r="219" spans="1:24" x14ac:dyDescent="0.2">
      <c r="A219" s="1105"/>
      <c r="B219" s="330">
        <f>南八幡!B219</f>
        <v>45939</v>
      </c>
      <c r="C219" s="434" t="str">
        <f t="shared" si="28"/>
        <v>(木)</v>
      </c>
      <c r="D219" s="560" t="s">
        <v>410</v>
      </c>
      <c r="E219" s="504"/>
      <c r="F219" s="11">
        <v>24.8</v>
      </c>
      <c r="G219" s="221">
        <v>24.5</v>
      </c>
      <c r="H219" s="12">
        <v>2.9</v>
      </c>
      <c r="I219" s="219">
        <v>2.8</v>
      </c>
      <c r="J219" s="11">
        <v>7.7</v>
      </c>
      <c r="K219" s="369">
        <v>7.7</v>
      </c>
      <c r="L219" s="778">
        <v>33.200000000000003</v>
      </c>
      <c r="M219" s="635">
        <v>72.099999999999994</v>
      </c>
      <c r="N219" s="518">
        <v>90.6</v>
      </c>
      <c r="O219" s="895">
        <v>30.3</v>
      </c>
      <c r="P219" s="507">
        <v>206</v>
      </c>
      <c r="Q219" s="562">
        <v>0.15</v>
      </c>
      <c r="R219" s="506"/>
      <c r="S219" s="781"/>
      <c r="T219" s="80"/>
      <c r="U219" s="3" t="s">
        <v>187</v>
      </c>
      <c r="V219" s="921" t="s">
        <v>311</v>
      </c>
      <c r="W219" s="112"/>
      <c r="X219" s="220">
        <v>90.2</v>
      </c>
    </row>
    <row r="220" spans="1:24" x14ac:dyDescent="0.2">
      <c r="A220" s="1105"/>
      <c r="B220" s="330">
        <f>南八幡!B220</f>
        <v>45940</v>
      </c>
      <c r="C220" s="434" t="str">
        <f t="shared" si="28"/>
        <v>(金)</v>
      </c>
      <c r="D220" s="560" t="s">
        <v>409</v>
      </c>
      <c r="E220" s="504"/>
      <c r="F220" s="11">
        <v>24.4</v>
      </c>
      <c r="G220" s="221">
        <v>24.6</v>
      </c>
      <c r="H220" s="12">
        <v>2.4</v>
      </c>
      <c r="I220" s="219">
        <v>2.2999999999999998</v>
      </c>
      <c r="J220" s="11">
        <v>7.8</v>
      </c>
      <c r="K220" s="369">
        <v>7.8</v>
      </c>
      <c r="L220" s="778">
        <v>32.700000000000003</v>
      </c>
      <c r="M220" s="635">
        <v>72.3</v>
      </c>
      <c r="N220" s="518">
        <v>89.6</v>
      </c>
      <c r="O220" s="895">
        <v>33.700000000000003</v>
      </c>
      <c r="P220" s="507">
        <v>234</v>
      </c>
      <c r="Q220" s="562">
        <v>0.15</v>
      </c>
      <c r="R220" s="506"/>
      <c r="S220" s="781"/>
      <c r="T220" s="80"/>
      <c r="U220" s="3" t="s">
        <v>188</v>
      </c>
      <c r="V220" s="921" t="s">
        <v>311</v>
      </c>
      <c r="W220" s="112"/>
      <c r="X220" s="220">
        <v>55</v>
      </c>
    </row>
    <row r="221" spans="1:24" x14ac:dyDescent="0.2">
      <c r="A221" s="1105"/>
      <c r="B221" s="330">
        <f>南八幡!B221</f>
        <v>45941</v>
      </c>
      <c r="C221" s="434" t="str">
        <f t="shared" si="28"/>
        <v>(土)</v>
      </c>
      <c r="D221" s="560" t="s">
        <v>407</v>
      </c>
      <c r="E221" s="504"/>
      <c r="F221" s="11">
        <v>23.9</v>
      </c>
      <c r="G221" s="221">
        <v>23.6</v>
      </c>
      <c r="H221" s="12">
        <v>2.7</v>
      </c>
      <c r="I221" s="219">
        <v>2.4</v>
      </c>
      <c r="J221" s="11">
        <v>7.8</v>
      </c>
      <c r="K221" s="369">
        <v>7.7</v>
      </c>
      <c r="L221" s="778">
        <v>33.200000000000003</v>
      </c>
      <c r="M221" s="635"/>
      <c r="N221" s="518"/>
      <c r="O221" s="895"/>
      <c r="P221" s="507"/>
      <c r="Q221" s="562"/>
      <c r="R221" s="506"/>
      <c r="S221" s="781"/>
      <c r="T221" s="80"/>
      <c r="U221" s="3" t="s">
        <v>189</v>
      </c>
      <c r="V221" s="921" t="s">
        <v>311</v>
      </c>
      <c r="W221" s="112"/>
      <c r="X221" s="220">
        <v>35.200000000000003</v>
      </c>
    </row>
    <row r="222" spans="1:24" x14ac:dyDescent="0.2">
      <c r="A222" s="1105"/>
      <c r="B222" s="330">
        <f>南八幡!B222</f>
        <v>45942</v>
      </c>
      <c r="C222" s="434" t="str">
        <f t="shared" si="28"/>
        <v>(日)</v>
      </c>
      <c r="D222" s="560" t="s">
        <v>410</v>
      </c>
      <c r="E222" s="504"/>
      <c r="F222" s="11">
        <v>24</v>
      </c>
      <c r="G222" s="221">
        <v>23.7</v>
      </c>
      <c r="H222" s="12">
        <v>3.2</v>
      </c>
      <c r="I222" s="219">
        <v>2.9</v>
      </c>
      <c r="J222" s="11">
        <v>7.8</v>
      </c>
      <c r="K222" s="369">
        <v>7.7</v>
      </c>
      <c r="L222" s="778">
        <v>33.5</v>
      </c>
      <c r="M222" s="635"/>
      <c r="N222" s="518"/>
      <c r="O222" s="895"/>
      <c r="P222" s="507"/>
      <c r="Q222" s="562"/>
      <c r="R222" s="506"/>
      <c r="S222" s="781"/>
      <c r="T222" s="80"/>
      <c r="U222" s="3" t="s">
        <v>190</v>
      </c>
      <c r="V222" s="921" t="s">
        <v>311</v>
      </c>
      <c r="W222" s="12"/>
      <c r="X222" s="221">
        <v>30.6</v>
      </c>
    </row>
    <row r="223" spans="1:24" x14ac:dyDescent="0.2">
      <c r="A223" s="1105"/>
      <c r="B223" s="330">
        <f>南八幡!B223</f>
        <v>45943</v>
      </c>
      <c r="C223" s="434" t="str">
        <f t="shared" si="28"/>
        <v>(月)</v>
      </c>
      <c r="D223" s="560" t="s">
        <v>410</v>
      </c>
      <c r="E223" s="504"/>
      <c r="F223" s="11">
        <v>23.2</v>
      </c>
      <c r="G223" s="221">
        <v>23.1</v>
      </c>
      <c r="H223" s="12">
        <v>4.3</v>
      </c>
      <c r="I223" s="219">
        <v>3.3</v>
      </c>
      <c r="J223" s="11">
        <v>7.8</v>
      </c>
      <c r="K223" s="369">
        <v>7.7</v>
      </c>
      <c r="L223" s="778">
        <v>33.6</v>
      </c>
      <c r="M223" s="635"/>
      <c r="N223" s="518"/>
      <c r="O223" s="895"/>
      <c r="P223" s="507"/>
      <c r="Q223" s="562"/>
      <c r="R223" s="506"/>
      <c r="S223" s="781"/>
      <c r="T223" s="80"/>
      <c r="U223" s="3" t="s">
        <v>191</v>
      </c>
      <c r="V223" s="921" t="s">
        <v>311</v>
      </c>
      <c r="W223" s="15"/>
      <c r="X223" s="222">
        <v>174</v>
      </c>
    </row>
    <row r="224" spans="1:24" x14ac:dyDescent="0.2">
      <c r="A224" s="1105"/>
      <c r="B224" s="330">
        <f>南八幡!B224</f>
        <v>45944</v>
      </c>
      <c r="C224" s="434" t="str">
        <f t="shared" si="28"/>
        <v>(火)</v>
      </c>
      <c r="D224" s="560" t="s">
        <v>410</v>
      </c>
      <c r="E224" s="504"/>
      <c r="F224" s="11">
        <v>23.3</v>
      </c>
      <c r="G224" s="221">
        <v>22.9</v>
      </c>
      <c r="H224" s="12">
        <v>3.7</v>
      </c>
      <c r="I224" s="219">
        <v>3.3</v>
      </c>
      <c r="J224" s="11">
        <v>7.8</v>
      </c>
      <c r="K224" s="369">
        <v>7.6</v>
      </c>
      <c r="L224" s="778">
        <v>33.200000000000003</v>
      </c>
      <c r="M224" s="635">
        <v>67.3</v>
      </c>
      <c r="N224" s="518">
        <v>91.4</v>
      </c>
      <c r="O224" s="895">
        <v>32.299999999999997</v>
      </c>
      <c r="P224" s="507">
        <v>197</v>
      </c>
      <c r="Q224" s="562">
        <v>0.19</v>
      </c>
      <c r="R224" s="506"/>
      <c r="S224" s="781"/>
      <c r="T224" s="80"/>
      <c r="U224" s="3" t="s">
        <v>192</v>
      </c>
      <c r="V224" s="921" t="s">
        <v>311</v>
      </c>
      <c r="W224" s="13"/>
      <c r="X224" s="223">
        <v>0.17</v>
      </c>
    </row>
    <row r="225" spans="1:24" x14ac:dyDescent="0.2">
      <c r="A225" s="1105"/>
      <c r="B225" s="330">
        <f>南八幡!B225</f>
        <v>45945</v>
      </c>
      <c r="C225" s="434" t="str">
        <f t="shared" si="28"/>
        <v>(水)</v>
      </c>
      <c r="D225" s="560" t="s">
        <v>407</v>
      </c>
      <c r="E225" s="504"/>
      <c r="F225" s="11">
        <v>22.9</v>
      </c>
      <c r="G225" s="221">
        <v>22.2</v>
      </c>
      <c r="H225" s="12">
        <v>2.9</v>
      </c>
      <c r="I225" s="219">
        <v>3.3</v>
      </c>
      <c r="J225" s="11">
        <v>7.8</v>
      </c>
      <c r="K225" s="369">
        <v>7.8</v>
      </c>
      <c r="L225" s="778">
        <v>33.1</v>
      </c>
      <c r="M225" s="635">
        <v>67.8</v>
      </c>
      <c r="N225" s="518">
        <v>91</v>
      </c>
      <c r="O225" s="895">
        <v>31.9</v>
      </c>
      <c r="P225" s="507">
        <v>211</v>
      </c>
      <c r="Q225" s="562">
        <v>0.2</v>
      </c>
      <c r="R225" s="506"/>
      <c r="S225" s="781"/>
      <c r="T225" s="80"/>
      <c r="U225" s="3" t="s">
        <v>14</v>
      </c>
      <c r="V225" s="921" t="s">
        <v>311</v>
      </c>
      <c r="W225" s="11"/>
      <c r="X225" s="224">
        <v>2.4</v>
      </c>
    </row>
    <row r="226" spans="1:24" x14ac:dyDescent="0.2">
      <c r="A226" s="1105"/>
      <c r="B226" s="330">
        <f>南八幡!B226</f>
        <v>45946</v>
      </c>
      <c r="C226" s="434" t="str">
        <f t="shared" si="28"/>
        <v>(木)</v>
      </c>
      <c r="D226" s="560" t="s">
        <v>407</v>
      </c>
      <c r="E226" s="504"/>
      <c r="F226" s="11">
        <v>22.8</v>
      </c>
      <c r="G226" s="221">
        <v>22.2</v>
      </c>
      <c r="H226" s="12">
        <v>3.9</v>
      </c>
      <c r="I226" s="219">
        <v>3.4</v>
      </c>
      <c r="J226" s="11">
        <v>7.8</v>
      </c>
      <c r="K226" s="369">
        <v>7.7</v>
      </c>
      <c r="L226" s="778">
        <v>33.200000000000003</v>
      </c>
      <c r="M226" s="635">
        <v>67</v>
      </c>
      <c r="N226" s="518">
        <v>91.8</v>
      </c>
      <c r="O226" s="895">
        <v>33.200000000000003</v>
      </c>
      <c r="P226" s="507">
        <v>242</v>
      </c>
      <c r="Q226" s="562">
        <v>0.2</v>
      </c>
      <c r="R226" s="506"/>
      <c r="S226" s="781"/>
      <c r="T226" s="80"/>
      <c r="U226" s="3" t="s">
        <v>15</v>
      </c>
      <c r="V226" s="921" t="s">
        <v>311</v>
      </c>
      <c r="W226" s="11"/>
      <c r="X226" s="224">
        <v>0.7</v>
      </c>
    </row>
    <row r="227" spans="1:24" x14ac:dyDescent="0.2">
      <c r="A227" s="1105"/>
      <c r="B227" s="330">
        <f>南八幡!B227</f>
        <v>45947</v>
      </c>
      <c r="C227" s="434" t="str">
        <f t="shared" si="28"/>
        <v>(金)</v>
      </c>
      <c r="D227" s="560" t="s">
        <v>409</v>
      </c>
      <c r="E227" s="504"/>
      <c r="F227" s="11">
        <v>22.7</v>
      </c>
      <c r="G227" s="221">
        <v>22.5</v>
      </c>
      <c r="H227" s="12">
        <v>4.5</v>
      </c>
      <c r="I227" s="219">
        <v>3.7</v>
      </c>
      <c r="J227" s="11">
        <v>7.8</v>
      </c>
      <c r="K227" s="369">
        <v>7.7</v>
      </c>
      <c r="L227" s="778">
        <v>33.1</v>
      </c>
      <c r="M227" s="635">
        <v>67.099999999999994</v>
      </c>
      <c r="N227" s="518">
        <v>93.4</v>
      </c>
      <c r="O227" s="895">
        <v>35.1</v>
      </c>
      <c r="P227" s="507">
        <v>210</v>
      </c>
      <c r="Q227" s="562">
        <v>0.23</v>
      </c>
      <c r="R227" s="506"/>
      <c r="S227" s="781"/>
      <c r="T227" s="80"/>
      <c r="U227" s="3" t="s">
        <v>193</v>
      </c>
      <c r="V227" s="921" t="s">
        <v>311</v>
      </c>
      <c r="W227" s="11"/>
      <c r="X227" s="224">
        <v>7.5</v>
      </c>
    </row>
    <row r="228" spans="1:24" x14ac:dyDescent="0.2">
      <c r="A228" s="1105"/>
      <c r="B228" s="330">
        <f>南八幡!B228</f>
        <v>45948</v>
      </c>
      <c r="C228" s="434" t="str">
        <f t="shared" si="28"/>
        <v>(土)</v>
      </c>
      <c r="D228" s="560" t="s">
        <v>409</v>
      </c>
      <c r="E228" s="504"/>
      <c r="F228" s="11">
        <v>22.5</v>
      </c>
      <c r="G228" s="221">
        <v>23.2</v>
      </c>
      <c r="H228" s="12">
        <v>4.9000000000000004</v>
      </c>
      <c r="I228" s="219">
        <v>4</v>
      </c>
      <c r="J228" s="11">
        <v>7.8</v>
      </c>
      <c r="K228" s="369">
        <v>7.7</v>
      </c>
      <c r="L228" s="778">
        <v>34.200000000000003</v>
      </c>
      <c r="M228" s="635"/>
      <c r="N228" s="518"/>
      <c r="O228" s="895"/>
      <c r="P228" s="507"/>
      <c r="Q228" s="562"/>
      <c r="R228" s="506"/>
      <c r="S228" s="781"/>
      <c r="T228" s="80"/>
      <c r="U228" s="3" t="s">
        <v>194</v>
      </c>
      <c r="V228" s="921" t="s">
        <v>311</v>
      </c>
      <c r="W228" s="13"/>
      <c r="X228" s="225">
        <v>1.4999999999999999E-2</v>
      </c>
    </row>
    <row r="229" spans="1:24" x14ac:dyDescent="0.2">
      <c r="A229" s="1105"/>
      <c r="B229" s="330">
        <f>南八幡!B229</f>
        <v>45949</v>
      </c>
      <c r="C229" s="434" t="str">
        <f t="shared" si="28"/>
        <v>(日)</v>
      </c>
      <c r="D229" s="560" t="s">
        <v>409</v>
      </c>
      <c r="E229" s="504"/>
      <c r="F229" s="11">
        <v>22.5</v>
      </c>
      <c r="G229" s="221">
        <v>23.1</v>
      </c>
      <c r="H229" s="12">
        <v>4.5</v>
      </c>
      <c r="I229" s="219">
        <v>4.2</v>
      </c>
      <c r="J229" s="11">
        <v>7.8</v>
      </c>
      <c r="K229" s="369">
        <v>7.7</v>
      </c>
      <c r="L229" s="778">
        <v>34.5</v>
      </c>
      <c r="M229" s="635"/>
      <c r="N229" s="518"/>
      <c r="O229" s="895"/>
      <c r="P229" s="507"/>
      <c r="Q229" s="562"/>
      <c r="R229" s="506"/>
      <c r="S229" s="781"/>
      <c r="T229" s="80"/>
      <c r="U229" s="3" t="s">
        <v>278</v>
      </c>
      <c r="V229" s="921" t="s">
        <v>311</v>
      </c>
      <c r="W229" s="13"/>
      <c r="X229" s="225">
        <v>1.91</v>
      </c>
    </row>
    <row r="230" spans="1:24" x14ac:dyDescent="0.2">
      <c r="A230" s="1105"/>
      <c r="B230" s="330">
        <f>南八幡!B230</f>
        <v>45950</v>
      </c>
      <c r="C230" s="434" t="str">
        <f t="shared" si="28"/>
        <v>(月)</v>
      </c>
      <c r="D230" s="560" t="s">
        <v>407</v>
      </c>
      <c r="E230" s="504"/>
      <c r="F230" s="11">
        <v>22.2</v>
      </c>
      <c r="G230" s="221">
        <v>21.9</v>
      </c>
      <c r="H230" s="12">
        <v>3.2</v>
      </c>
      <c r="I230" s="219">
        <v>3.9</v>
      </c>
      <c r="J230" s="11">
        <v>7.8</v>
      </c>
      <c r="K230" s="369">
        <v>7.8</v>
      </c>
      <c r="L230" s="778">
        <v>34.299999999999997</v>
      </c>
      <c r="M230" s="635">
        <v>66.8</v>
      </c>
      <c r="N230" s="518">
        <v>93</v>
      </c>
      <c r="O230" s="895">
        <v>36.5</v>
      </c>
      <c r="P230" s="507">
        <v>219</v>
      </c>
      <c r="Q230" s="562">
        <v>0.21</v>
      </c>
      <c r="R230" s="506"/>
      <c r="S230" s="781"/>
      <c r="T230" s="80"/>
      <c r="U230" s="3" t="s">
        <v>195</v>
      </c>
      <c r="V230" s="921" t="s">
        <v>311</v>
      </c>
      <c r="W230" s="13"/>
      <c r="X230" s="225">
        <v>3.04</v>
      </c>
    </row>
    <row r="231" spans="1:24" x14ac:dyDescent="0.2">
      <c r="A231" s="1105"/>
      <c r="B231" s="330">
        <f>南八幡!B231</f>
        <v>45951</v>
      </c>
      <c r="C231" s="434" t="str">
        <f t="shared" si="28"/>
        <v>(火)</v>
      </c>
      <c r="D231" s="560" t="s">
        <v>410</v>
      </c>
      <c r="E231" s="504"/>
      <c r="F231" s="11">
        <v>22.1</v>
      </c>
      <c r="G231" s="221">
        <v>21.3</v>
      </c>
      <c r="H231" s="12">
        <v>2.5</v>
      </c>
      <c r="I231" s="219">
        <v>3.1</v>
      </c>
      <c r="J231" s="11">
        <v>7.9</v>
      </c>
      <c r="K231" s="369">
        <v>7.7</v>
      </c>
      <c r="L231" s="778">
        <v>34</v>
      </c>
      <c r="M231" s="635">
        <v>65.900000000000006</v>
      </c>
      <c r="N231" s="518">
        <v>90.8</v>
      </c>
      <c r="O231" s="895">
        <v>32.200000000000003</v>
      </c>
      <c r="P231" s="507">
        <v>213</v>
      </c>
      <c r="Q231" s="562">
        <v>0.13</v>
      </c>
      <c r="R231" s="506"/>
      <c r="S231" s="781"/>
      <c r="T231" s="80"/>
      <c r="U231" s="3" t="s">
        <v>196</v>
      </c>
      <c r="V231" s="921" t="s">
        <v>311</v>
      </c>
      <c r="W231" s="13"/>
      <c r="X231" s="225">
        <v>0.21199999999999999</v>
      </c>
    </row>
    <row r="232" spans="1:24" x14ac:dyDescent="0.2">
      <c r="A232" s="1105"/>
      <c r="B232" s="330">
        <f>南八幡!B232</f>
        <v>45952</v>
      </c>
      <c r="C232" s="434" t="str">
        <f t="shared" si="28"/>
        <v>(水)</v>
      </c>
      <c r="D232" s="560" t="s">
        <v>407</v>
      </c>
      <c r="E232" s="504"/>
      <c r="F232" s="11">
        <v>21.5</v>
      </c>
      <c r="G232" s="221">
        <v>20.6</v>
      </c>
      <c r="H232" s="12">
        <v>2.4</v>
      </c>
      <c r="I232" s="219">
        <v>2.6</v>
      </c>
      <c r="J232" s="11">
        <v>7.8</v>
      </c>
      <c r="K232" s="369">
        <v>7.8</v>
      </c>
      <c r="L232" s="778">
        <v>33.799999999999997</v>
      </c>
      <c r="M232" s="635">
        <v>67.3</v>
      </c>
      <c r="N232" s="518">
        <v>92.6</v>
      </c>
      <c r="O232" s="895">
        <v>34.6</v>
      </c>
      <c r="P232" s="507">
        <v>229</v>
      </c>
      <c r="Q232" s="562">
        <v>0.15</v>
      </c>
      <c r="R232" s="506"/>
      <c r="S232" s="781"/>
      <c r="T232" s="80"/>
      <c r="U232" s="3" t="s">
        <v>197</v>
      </c>
      <c r="V232" s="921" t="s">
        <v>311</v>
      </c>
      <c r="W232" s="11"/>
      <c r="X232" s="224">
        <v>23</v>
      </c>
    </row>
    <row r="233" spans="1:24" x14ac:dyDescent="0.2">
      <c r="A233" s="1105"/>
      <c r="B233" s="330">
        <f>南八幡!B233</f>
        <v>45953</v>
      </c>
      <c r="C233" s="434" t="str">
        <f t="shared" si="28"/>
        <v>(木)</v>
      </c>
      <c r="D233" s="560" t="s">
        <v>410</v>
      </c>
      <c r="E233" s="504"/>
      <c r="F233" s="11">
        <v>21.3</v>
      </c>
      <c r="G233" s="221">
        <v>20.8</v>
      </c>
      <c r="H233" s="12">
        <v>3.1</v>
      </c>
      <c r="I233" s="219">
        <v>2.8</v>
      </c>
      <c r="J233" s="11">
        <v>7.8</v>
      </c>
      <c r="K233" s="369">
        <v>7.8</v>
      </c>
      <c r="L233" s="778">
        <v>33.6</v>
      </c>
      <c r="M233" s="635">
        <v>66.8</v>
      </c>
      <c r="N233" s="518">
        <v>90.6</v>
      </c>
      <c r="O233" s="895">
        <v>34.4</v>
      </c>
      <c r="P233" s="507">
        <v>247</v>
      </c>
      <c r="Q233" s="562">
        <v>0.15</v>
      </c>
      <c r="R233" s="506"/>
      <c r="S233" s="781"/>
      <c r="T233" s="80"/>
      <c r="U233" s="3" t="s">
        <v>17</v>
      </c>
      <c r="V233" s="921" t="s">
        <v>311</v>
      </c>
      <c r="W233" s="11"/>
      <c r="X233" s="224">
        <v>28.4</v>
      </c>
    </row>
    <row r="234" spans="1:24" x14ac:dyDescent="0.2">
      <c r="A234" s="1105"/>
      <c r="B234" s="330">
        <f>南八幡!B234</f>
        <v>45954</v>
      </c>
      <c r="C234" s="434" t="str">
        <f t="shared" si="28"/>
        <v>(金)</v>
      </c>
      <c r="D234" s="560" t="s">
        <v>410</v>
      </c>
      <c r="E234" s="504"/>
      <c r="F234" s="11">
        <v>20.8</v>
      </c>
      <c r="G234" s="221">
        <v>20.100000000000001</v>
      </c>
      <c r="H234" s="12">
        <v>3.3</v>
      </c>
      <c r="I234" s="219">
        <v>3.2</v>
      </c>
      <c r="J234" s="11">
        <v>7.8</v>
      </c>
      <c r="K234" s="369">
        <v>7.8</v>
      </c>
      <c r="L234" s="778">
        <v>33.6</v>
      </c>
      <c r="M234" s="635">
        <v>66.400000000000006</v>
      </c>
      <c r="N234" s="518">
        <v>90.8</v>
      </c>
      <c r="O234" s="895">
        <v>34.200000000000003</v>
      </c>
      <c r="P234" s="507">
        <v>219</v>
      </c>
      <c r="Q234" s="562">
        <v>0.17</v>
      </c>
      <c r="R234" s="506">
        <v>4</v>
      </c>
      <c r="S234" s="781">
        <v>2</v>
      </c>
      <c r="T234" s="80"/>
      <c r="U234" s="3" t="s">
        <v>198</v>
      </c>
      <c r="V234" s="921" t="s">
        <v>184</v>
      </c>
      <c r="W234" s="11"/>
      <c r="X234" s="286">
        <v>6</v>
      </c>
    </row>
    <row r="235" spans="1:24" x14ac:dyDescent="0.2">
      <c r="A235" s="1105"/>
      <c r="B235" s="330">
        <f>南八幡!B235</f>
        <v>45955</v>
      </c>
      <c r="C235" s="434" t="str">
        <f t="shared" si="28"/>
        <v>(土)</v>
      </c>
      <c r="D235" s="560" t="s">
        <v>407</v>
      </c>
      <c r="E235" s="504"/>
      <c r="F235" s="11">
        <v>20.3</v>
      </c>
      <c r="G235" s="221">
        <v>20.2</v>
      </c>
      <c r="H235" s="12">
        <v>3</v>
      </c>
      <c r="I235" s="219">
        <v>3.1</v>
      </c>
      <c r="J235" s="11">
        <v>7.8</v>
      </c>
      <c r="K235" s="369">
        <v>7.8</v>
      </c>
      <c r="L235" s="778">
        <v>34.5</v>
      </c>
      <c r="M235" s="635"/>
      <c r="N235" s="518"/>
      <c r="O235" s="895"/>
      <c r="P235" s="507"/>
      <c r="Q235" s="562"/>
      <c r="R235" s="506"/>
      <c r="S235" s="781"/>
      <c r="T235" s="80"/>
      <c r="U235" s="3" t="s">
        <v>199</v>
      </c>
      <c r="V235" s="921" t="s">
        <v>311</v>
      </c>
      <c r="W235" s="112"/>
      <c r="X235" s="286">
        <v>2</v>
      </c>
    </row>
    <row r="236" spans="1:24" x14ac:dyDescent="0.2">
      <c r="A236" s="1105"/>
      <c r="B236" s="330">
        <f>南八幡!B236</f>
        <v>45956</v>
      </c>
      <c r="C236" s="434" t="str">
        <f t="shared" si="28"/>
        <v>(日)</v>
      </c>
      <c r="D236" s="560" t="s">
        <v>407</v>
      </c>
      <c r="E236" s="504"/>
      <c r="F236" s="11">
        <v>20</v>
      </c>
      <c r="G236" s="221">
        <v>20.100000000000001</v>
      </c>
      <c r="H236" s="12">
        <v>3.1</v>
      </c>
      <c r="I236" s="219">
        <v>3.1</v>
      </c>
      <c r="J236" s="11">
        <v>7.8</v>
      </c>
      <c r="K236" s="369">
        <v>7.7</v>
      </c>
      <c r="L236" s="778">
        <v>34.6</v>
      </c>
      <c r="M236" s="635"/>
      <c r="N236" s="518"/>
      <c r="O236" s="895"/>
      <c r="P236" s="507"/>
      <c r="Q236" s="562"/>
      <c r="R236" s="506"/>
      <c r="S236" s="781"/>
      <c r="T236" s="80"/>
      <c r="U236" s="3"/>
      <c r="V236" s="287"/>
      <c r="W236" s="288"/>
      <c r="X236" s="287"/>
    </row>
    <row r="237" spans="1:24" x14ac:dyDescent="0.2">
      <c r="A237" s="1105"/>
      <c r="B237" s="330">
        <f>南八幡!B237</f>
        <v>45957</v>
      </c>
      <c r="C237" s="434" t="str">
        <f t="shared" si="28"/>
        <v>(月)</v>
      </c>
      <c r="D237" s="560" t="s">
        <v>409</v>
      </c>
      <c r="E237" s="504"/>
      <c r="F237" s="11">
        <v>20</v>
      </c>
      <c r="G237" s="221">
        <v>20.2</v>
      </c>
      <c r="H237" s="12">
        <v>3.4</v>
      </c>
      <c r="I237" s="219">
        <v>3.4</v>
      </c>
      <c r="J237" s="11">
        <v>7.7</v>
      </c>
      <c r="K237" s="369">
        <v>7.8</v>
      </c>
      <c r="L237" s="778">
        <v>34.700000000000003</v>
      </c>
      <c r="M237" s="635">
        <v>65.900000000000006</v>
      </c>
      <c r="N237" s="518">
        <v>92</v>
      </c>
      <c r="O237" s="895">
        <v>31.8</v>
      </c>
      <c r="P237" s="507">
        <v>233</v>
      </c>
      <c r="Q237" s="562">
        <v>0.19</v>
      </c>
      <c r="R237" s="506"/>
      <c r="S237" s="781"/>
      <c r="T237" s="80"/>
      <c r="U237" s="3"/>
      <c r="V237" s="287"/>
      <c r="W237" s="288"/>
      <c r="X237" s="287"/>
    </row>
    <row r="238" spans="1:24" x14ac:dyDescent="0.2">
      <c r="A238" s="1105"/>
      <c r="B238" s="330">
        <f>南八幡!B238</f>
        <v>45958</v>
      </c>
      <c r="C238" s="434" t="str">
        <f t="shared" si="28"/>
        <v>(火)</v>
      </c>
      <c r="D238" s="560" t="s">
        <v>409</v>
      </c>
      <c r="E238" s="504"/>
      <c r="F238" s="11">
        <v>19.899999999999999</v>
      </c>
      <c r="G238" s="221">
        <v>20</v>
      </c>
      <c r="H238" s="12">
        <v>4.4000000000000004</v>
      </c>
      <c r="I238" s="219">
        <v>3.8</v>
      </c>
      <c r="J238" s="11">
        <v>7.6</v>
      </c>
      <c r="K238" s="369">
        <v>7.7</v>
      </c>
      <c r="L238" s="778">
        <v>34.700000000000003</v>
      </c>
      <c r="M238" s="635">
        <v>66.5</v>
      </c>
      <c r="N238" s="518">
        <v>92.8</v>
      </c>
      <c r="O238" s="895">
        <v>32.6</v>
      </c>
      <c r="P238" s="507">
        <v>232</v>
      </c>
      <c r="Q238" s="562">
        <v>0.25</v>
      </c>
      <c r="R238" s="506"/>
      <c r="S238" s="781"/>
      <c r="T238" s="80"/>
      <c r="U238" s="373"/>
      <c r="V238" s="374"/>
      <c r="W238" s="375"/>
      <c r="X238" s="374"/>
    </row>
    <row r="239" spans="1:24" x14ac:dyDescent="0.2">
      <c r="A239" s="1105"/>
      <c r="B239" s="330">
        <f>南八幡!B239</f>
        <v>45959</v>
      </c>
      <c r="C239" s="434" t="str">
        <f t="shared" si="28"/>
        <v>(水)</v>
      </c>
      <c r="D239" s="560" t="s">
        <v>410</v>
      </c>
      <c r="E239" s="504"/>
      <c r="F239" s="11">
        <v>19.899999999999999</v>
      </c>
      <c r="G239" s="221">
        <v>19.600000000000001</v>
      </c>
      <c r="H239" s="12">
        <v>2.4</v>
      </c>
      <c r="I239" s="219">
        <v>3.7</v>
      </c>
      <c r="J239" s="11">
        <v>7.8</v>
      </c>
      <c r="K239" s="369">
        <v>7.7</v>
      </c>
      <c r="L239" s="778">
        <v>34.700000000000003</v>
      </c>
      <c r="M239" s="635">
        <v>66.8</v>
      </c>
      <c r="N239" s="518">
        <v>94.4</v>
      </c>
      <c r="O239" s="895">
        <v>32.299999999999997</v>
      </c>
      <c r="P239" s="507">
        <v>208</v>
      </c>
      <c r="Q239" s="562">
        <v>0.2</v>
      </c>
      <c r="R239" s="506"/>
      <c r="S239" s="781"/>
      <c r="T239" s="80"/>
      <c r="U239" s="102" t="s">
        <v>23</v>
      </c>
      <c r="V239" s="394" t="s">
        <v>24</v>
      </c>
      <c r="W239" s="394" t="s">
        <v>24</v>
      </c>
      <c r="X239" s="103" t="s">
        <v>24</v>
      </c>
    </row>
    <row r="240" spans="1:24" x14ac:dyDescent="0.2">
      <c r="A240" s="1105"/>
      <c r="B240" s="330">
        <f>南八幡!B240</f>
        <v>45960</v>
      </c>
      <c r="C240" s="434" t="str">
        <f t="shared" si="28"/>
        <v>(木)</v>
      </c>
      <c r="D240" s="560" t="s">
        <v>409</v>
      </c>
      <c r="E240" s="504"/>
      <c r="F240" s="11">
        <v>19.7</v>
      </c>
      <c r="G240" s="221">
        <v>19.8</v>
      </c>
      <c r="H240" s="12">
        <v>2.1</v>
      </c>
      <c r="I240" s="219">
        <v>2</v>
      </c>
      <c r="J240" s="11">
        <v>7.7</v>
      </c>
      <c r="K240" s="369">
        <v>7.8</v>
      </c>
      <c r="L240" s="778">
        <v>34.6</v>
      </c>
      <c r="M240" s="635">
        <v>67</v>
      </c>
      <c r="N240" s="518">
        <v>94.2</v>
      </c>
      <c r="O240" s="895">
        <v>33.299999999999997</v>
      </c>
      <c r="P240" s="507">
        <v>237</v>
      </c>
      <c r="Q240" s="562">
        <v>0.13</v>
      </c>
      <c r="R240" s="506"/>
      <c r="S240" s="781"/>
      <c r="T240" s="80"/>
      <c r="U240" s="1121" t="s">
        <v>458</v>
      </c>
      <c r="V240" s="1122"/>
      <c r="W240" s="1122"/>
      <c r="X240" s="1123"/>
    </row>
    <row r="241" spans="1:24" x14ac:dyDescent="0.2">
      <c r="A241" s="1105"/>
      <c r="B241" s="330">
        <f>南八幡!B241</f>
        <v>45961</v>
      </c>
      <c r="C241" s="434" t="str">
        <f t="shared" si="28"/>
        <v>(金)</v>
      </c>
      <c r="D241" s="573" t="s">
        <v>410</v>
      </c>
      <c r="E241" s="564"/>
      <c r="F241" s="368">
        <v>19.399999999999999</v>
      </c>
      <c r="G241" s="298">
        <v>19.600000000000001</v>
      </c>
      <c r="H241" s="566">
        <v>3</v>
      </c>
      <c r="I241" s="565">
        <v>2.2000000000000002</v>
      </c>
      <c r="J241" s="368">
        <v>7.7</v>
      </c>
      <c r="K241" s="371">
        <v>7.8</v>
      </c>
      <c r="L241" s="818">
        <v>34.799999999999997</v>
      </c>
      <c r="M241" s="689">
        <v>67.400000000000006</v>
      </c>
      <c r="N241" s="765">
        <v>94</v>
      </c>
      <c r="O241" s="900">
        <v>34.9</v>
      </c>
      <c r="P241" s="569">
        <v>232</v>
      </c>
      <c r="Q241" s="570">
        <v>0.16</v>
      </c>
      <c r="R241" s="574"/>
      <c r="S241" s="814"/>
      <c r="T241" s="80"/>
      <c r="U241" s="1124"/>
      <c r="V241" s="1122"/>
      <c r="W241" s="1122"/>
      <c r="X241" s="1123"/>
    </row>
    <row r="242" spans="1:24" s="1" customFormat="1" ht="13.5" customHeight="1" x14ac:dyDescent="0.2">
      <c r="A242" s="1105"/>
      <c r="B242" s="1051" t="s">
        <v>238</v>
      </c>
      <c r="C242" s="1051"/>
      <c r="D242" s="508"/>
      <c r="E242" s="509">
        <f t="shared" ref="E242:R242" si="29">IF(COUNT(E211:E241)=0,"",MAX(E211:E241))</f>
        <v>27.9</v>
      </c>
      <c r="F242" s="10">
        <f t="shared" si="29"/>
        <v>26</v>
      </c>
      <c r="G242" s="218">
        <f t="shared" si="29"/>
        <v>26.3</v>
      </c>
      <c r="H242" s="495">
        <f t="shared" si="29"/>
        <v>4.9000000000000004</v>
      </c>
      <c r="I242" s="496">
        <f t="shared" si="29"/>
        <v>4.2</v>
      </c>
      <c r="J242" s="10">
        <f t="shared" si="29"/>
        <v>7.9</v>
      </c>
      <c r="K242" s="644">
        <f t="shared" si="29"/>
        <v>7.9</v>
      </c>
      <c r="L242" s="774">
        <f t="shared" si="29"/>
        <v>34.799999999999997</v>
      </c>
      <c r="M242" s="627">
        <f t="shared" si="29"/>
        <v>72.900000000000006</v>
      </c>
      <c r="N242" s="511">
        <f t="shared" si="29"/>
        <v>95.4</v>
      </c>
      <c r="O242" s="897">
        <f t="shared" si="29"/>
        <v>36.5</v>
      </c>
      <c r="P242" s="513">
        <f t="shared" si="29"/>
        <v>247</v>
      </c>
      <c r="Q242" s="514">
        <f t="shared" si="29"/>
        <v>0.25</v>
      </c>
      <c r="R242" s="548">
        <f t="shared" si="29"/>
        <v>4</v>
      </c>
      <c r="S242" s="808">
        <f t="shared" ref="S242" si="30">IF(COUNT(S211:S241)=0,"",MAX(S211:S241))</f>
        <v>2</v>
      </c>
      <c r="T242" s="80"/>
      <c r="U242" s="1124"/>
      <c r="V242" s="1122"/>
      <c r="W242" s="1122"/>
      <c r="X242" s="1123"/>
    </row>
    <row r="243" spans="1:24" s="1" customFormat="1" ht="13.5" customHeight="1" x14ac:dyDescent="0.2">
      <c r="A243" s="1105"/>
      <c r="B243" s="1052" t="s">
        <v>239</v>
      </c>
      <c r="C243" s="1052"/>
      <c r="D243" s="229"/>
      <c r="E243" s="516">
        <f t="shared" ref="E243:Q243" si="31">IF(COUNT(E211:E241)=0,"",MIN(E211:E241))</f>
        <v>27.9</v>
      </c>
      <c r="F243" s="11">
        <f t="shared" si="31"/>
        <v>19.399999999999999</v>
      </c>
      <c r="G243" s="219">
        <f t="shared" si="31"/>
        <v>19.600000000000001</v>
      </c>
      <c r="H243" s="12">
        <f t="shared" si="31"/>
        <v>2.1</v>
      </c>
      <c r="I243" s="221">
        <f t="shared" si="31"/>
        <v>2</v>
      </c>
      <c r="J243" s="11">
        <f t="shared" si="31"/>
        <v>7.6</v>
      </c>
      <c r="K243" s="369">
        <f t="shared" si="31"/>
        <v>7.6</v>
      </c>
      <c r="L243" s="778">
        <f t="shared" si="31"/>
        <v>32.1</v>
      </c>
      <c r="M243" s="635">
        <f t="shared" si="31"/>
        <v>65.900000000000006</v>
      </c>
      <c r="N243" s="518">
        <f t="shared" si="31"/>
        <v>88.8</v>
      </c>
      <c r="O243" s="893">
        <f t="shared" si="31"/>
        <v>30.3</v>
      </c>
      <c r="P243" s="520">
        <f t="shared" si="31"/>
        <v>174</v>
      </c>
      <c r="Q243" s="521">
        <f t="shared" si="31"/>
        <v>0.1</v>
      </c>
      <c r="R243" s="836"/>
      <c r="S243" s="810"/>
      <c r="T243" s="80"/>
      <c r="U243" s="1124"/>
      <c r="V243" s="1122"/>
      <c r="W243" s="1122"/>
      <c r="X243" s="1123"/>
    </row>
    <row r="244" spans="1:24" s="1" customFormat="1" ht="13.5" customHeight="1" x14ac:dyDescent="0.2">
      <c r="A244" s="1105"/>
      <c r="B244" s="1052" t="s">
        <v>240</v>
      </c>
      <c r="C244" s="1052"/>
      <c r="D244" s="229"/>
      <c r="E244" s="523">
        <f t="shared" ref="E244:Q244" si="32">IF(COUNT(E211:E241)=0,"",AVERAGE(E211:E241))</f>
        <v>27.9</v>
      </c>
      <c r="F244" s="307">
        <f t="shared" si="32"/>
        <v>22.829032258064515</v>
      </c>
      <c r="G244" s="539">
        <f t="shared" si="32"/>
        <v>22.754838709677422</v>
      </c>
      <c r="H244" s="540">
        <f t="shared" si="32"/>
        <v>3.3419354838709676</v>
      </c>
      <c r="I244" s="541">
        <f t="shared" si="32"/>
        <v>3.1129032258064511</v>
      </c>
      <c r="J244" s="307">
        <f t="shared" si="32"/>
        <v>7.7548387096774212</v>
      </c>
      <c r="K244" s="675">
        <f t="shared" si="32"/>
        <v>7.7516129032258068</v>
      </c>
      <c r="L244" s="782">
        <f t="shared" si="32"/>
        <v>33.648387096774208</v>
      </c>
      <c r="M244" s="677">
        <f t="shared" si="32"/>
        <v>68.327272727272728</v>
      </c>
      <c r="N244" s="763">
        <f t="shared" si="32"/>
        <v>92.145454545454541</v>
      </c>
      <c r="O244" s="898">
        <f t="shared" si="32"/>
        <v>32.972727272727269</v>
      </c>
      <c r="P244" s="550">
        <f t="shared" si="32"/>
        <v>213.27272727272728</v>
      </c>
      <c r="Q244" s="551">
        <f t="shared" si="32"/>
        <v>0.17227272727272724</v>
      </c>
      <c r="R244" s="837"/>
      <c r="S244" s="823"/>
      <c r="T244" s="80"/>
      <c r="U244" s="1124"/>
      <c r="V244" s="1122"/>
      <c r="W244" s="1122"/>
      <c r="X244" s="1123"/>
    </row>
    <row r="245" spans="1:24" s="1" customFormat="1" ht="13.5" customHeight="1" x14ac:dyDescent="0.2">
      <c r="A245" s="1106"/>
      <c r="B245" s="1053" t="s">
        <v>241</v>
      </c>
      <c r="C245" s="1053"/>
      <c r="D245" s="525"/>
      <c r="E245" s="232"/>
      <c r="F245" s="232"/>
      <c r="G245" s="390"/>
      <c r="H245" s="232"/>
      <c r="I245" s="390"/>
      <c r="J245" s="528"/>
      <c r="K245" s="529"/>
      <c r="L245" s="811"/>
      <c r="M245" s="662"/>
      <c r="N245" s="533"/>
      <c r="O245" s="899"/>
      <c r="P245" s="234"/>
      <c r="Q245" s="235"/>
      <c r="R245" s="557">
        <f>SUM(R211:R241)</f>
        <v>4</v>
      </c>
      <c r="S245" s="817">
        <f>SUM(S211:S241)</f>
        <v>2</v>
      </c>
      <c r="T245" s="80"/>
      <c r="U245" s="1125"/>
      <c r="V245" s="1126"/>
      <c r="W245" s="1126"/>
      <c r="X245" s="1127"/>
    </row>
    <row r="246" spans="1:24" ht="13.5" customHeight="1" x14ac:dyDescent="0.2">
      <c r="A246" s="1104" t="s">
        <v>232</v>
      </c>
      <c r="B246" s="329">
        <f>南八幡!B246</f>
        <v>45962</v>
      </c>
      <c r="C246" s="433" t="str">
        <f>IF(B246="","",IF(WEEKDAY(B246)=1,"(日)",IF(WEEKDAY(B246)=2,"(月)",IF(WEEKDAY(B246)=3,"(火)",IF(WEEKDAY(B246)=4,"(水)",IF(WEEKDAY(B246)=5,"(木)",IF(WEEKDAY(B246)=6,"(金)","(土)")))))))</f>
        <v>(土)</v>
      </c>
      <c r="D246" s="558" t="s">
        <v>409</v>
      </c>
      <c r="E246" s="494"/>
      <c r="F246" s="10">
        <v>19.2</v>
      </c>
      <c r="G246" s="496">
        <v>19.8</v>
      </c>
      <c r="H246" s="495">
        <v>2.9</v>
      </c>
      <c r="I246" s="218">
        <v>2.2000000000000002</v>
      </c>
      <c r="J246" s="10">
        <v>7.8</v>
      </c>
      <c r="K246" s="644">
        <v>7.8</v>
      </c>
      <c r="L246" s="774">
        <v>35.799999999999997</v>
      </c>
      <c r="M246" s="627"/>
      <c r="N246" s="511"/>
      <c r="O246" s="897"/>
      <c r="P246" s="501"/>
      <c r="Q246" s="559"/>
      <c r="R246" s="500"/>
      <c r="S246" s="777"/>
      <c r="T246" s="83" t="s">
        <v>24</v>
      </c>
      <c r="U246" s="397" t="s">
        <v>284</v>
      </c>
      <c r="V246" s="398"/>
      <c r="W246" s="399">
        <v>45967</v>
      </c>
      <c r="X246" s="400"/>
    </row>
    <row r="247" spans="1:24" x14ac:dyDescent="0.2">
      <c r="A247" s="1105"/>
      <c r="B247" s="330">
        <f>南八幡!B247</f>
        <v>45963</v>
      </c>
      <c r="C247" s="434" t="str">
        <f t="shared" ref="C247:C275" si="33">IF(B247="","",IF(WEEKDAY(B247)=1,"(日)",IF(WEEKDAY(B247)=2,"(月)",IF(WEEKDAY(B247)=3,"(火)",IF(WEEKDAY(B247)=4,"(水)",IF(WEEKDAY(B247)=5,"(木)",IF(WEEKDAY(B247)=6,"(金)","(土)")))))))</f>
        <v>(日)</v>
      </c>
      <c r="D247" s="560" t="s">
        <v>409</v>
      </c>
      <c r="E247" s="504"/>
      <c r="F247" s="11">
        <v>19.100000000000001</v>
      </c>
      <c r="G247" s="221">
        <v>19.2</v>
      </c>
      <c r="H247" s="12">
        <v>2.6</v>
      </c>
      <c r="I247" s="219">
        <v>2.4</v>
      </c>
      <c r="J247" s="11">
        <v>7.8</v>
      </c>
      <c r="K247" s="369">
        <v>7.7</v>
      </c>
      <c r="L247" s="778">
        <v>35.6</v>
      </c>
      <c r="M247" s="635"/>
      <c r="N247" s="518"/>
      <c r="O247" s="895"/>
      <c r="P247" s="507"/>
      <c r="Q247" s="562"/>
      <c r="R247" s="506"/>
      <c r="S247" s="781"/>
      <c r="T247" s="83" t="s">
        <v>24</v>
      </c>
      <c r="U247" s="345" t="s">
        <v>2</v>
      </c>
      <c r="V247" s="346" t="s">
        <v>303</v>
      </c>
      <c r="W247" s="372">
        <v>22</v>
      </c>
      <c r="X247" s="350"/>
    </row>
    <row r="248" spans="1:24" x14ac:dyDescent="0.2">
      <c r="A248" s="1105"/>
      <c r="B248" s="330">
        <f>南八幡!B248</f>
        <v>45964</v>
      </c>
      <c r="C248" s="434" t="str">
        <f t="shared" si="33"/>
        <v>(月)</v>
      </c>
      <c r="D248" s="560" t="s">
        <v>409</v>
      </c>
      <c r="E248" s="504"/>
      <c r="F248" s="11">
        <v>19.100000000000001</v>
      </c>
      <c r="G248" s="221">
        <v>19.399999999999999</v>
      </c>
      <c r="H248" s="12">
        <v>3.5</v>
      </c>
      <c r="I248" s="219">
        <v>3.3</v>
      </c>
      <c r="J248" s="11">
        <v>7.8</v>
      </c>
      <c r="K248" s="369">
        <v>7.7</v>
      </c>
      <c r="L248" s="778">
        <v>33.6</v>
      </c>
      <c r="M248" s="635"/>
      <c r="N248" s="518"/>
      <c r="O248" s="895"/>
      <c r="P248" s="507"/>
      <c r="Q248" s="562"/>
      <c r="R248" s="506"/>
      <c r="S248" s="781"/>
      <c r="T248" s="83" t="s">
        <v>24</v>
      </c>
      <c r="U248" s="4" t="s">
        <v>19</v>
      </c>
      <c r="V248" s="5" t="s">
        <v>20</v>
      </c>
      <c r="W248" s="352" t="s">
        <v>21</v>
      </c>
      <c r="X248" s="5" t="s">
        <v>22</v>
      </c>
    </row>
    <row r="249" spans="1:24" x14ac:dyDescent="0.2">
      <c r="A249" s="1105"/>
      <c r="B249" s="330">
        <f>南八幡!B249</f>
        <v>45965</v>
      </c>
      <c r="C249" s="434" t="str">
        <f t="shared" si="33"/>
        <v>(火)</v>
      </c>
      <c r="D249" s="560" t="s">
        <v>409</v>
      </c>
      <c r="E249" s="504"/>
      <c r="F249" s="11">
        <v>18.8</v>
      </c>
      <c r="G249" s="221">
        <v>18.899999999999999</v>
      </c>
      <c r="H249" s="12">
        <v>2.5</v>
      </c>
      <c r="I249" s="219">
        <v>2.9</v>
      </c>
      <c r="J249" s="11">
        <v>7.8</v>
      </c>
      <c r="K249" s="369">
        <v>7.8</v>
      </c>
      <c r="L249" s="778">
        <v>33.5</v>
      </c>
      <c r="M249" s="635">
        <v>65.3</v>
      </c>
      <c r="N249" s="518">
        <v>91.6</v>
      </c>
      <c r="O249" s="895">
        <v>32.6</v>
      </c>
      <c r="P249" s="507">
        <v>209</v>
      </c>
      <c r="Q249" s="562">
        <v>0.16</v>
      </c>
      <c r="R249" s="506"/>
      <c r="S249" s="781"/>
      <c r="T249" s="83" t="s">
        <v>24</v>
      </c>
      <c r="U249" s="2" t="s">
        <v>182</v>
      </c>
      <c r="V249" s="398" t="s">
        <v>11</v>
      </c>
      <c r="W249" s="353">
        <v>18.2</v>
      </c>
      <c r="X249" s="218">
        <v>19.100000000000001</v>
      </c>
    </row>
    <row r="250" spans="1:24" x14ac:dyDescent="0.2">
      <c r="A250" s="1105"/>
      <c r="B250" s="330">
        <f>南八幡!B250</f>
        <v>45966</v>
      </c>
      <c r="C250" s="434" t="str">
        <f t="shared" si="33"/>
        <v>(水)</v>
      </c>
      <c r="D250" s="560" t="s">
        <v>405</v>
      </c>
      <c r="E250" s="504"/>
      <c r="F250" s="11">
        <v>18.5</v>
      </c>
      <c r="G250" s="221">
        <v>18.600000000000001</v>
      </c>
      <c r="H250" s="12">
        <v>3.2</v>
      </c>
      <c r="I250" s="219">
        <v>2.7</v>
      </c>
      <c r="J250" s="11">
        <v>7.8</v>
      </c>
      <c r="K250" s="369">
        <v>7.8</v>
      </c>
      <c r="L250" s="778">
        <v>34.299999999999997</v>
      </c>
      <c r="M250" s="635">
        <v>63.8</v>
      </c>
      <c r="N250" s="518">
        <v>95.4</v>
      </c>
      <c r="O250" s="895">
        <v>34.200000000000003</v>
      </c>
      <c r="P250" s="507">
        <v>228</v>
      </c>
      <c r="Q250" s="562">
        <v>0.14000000000000001</v>
      </c>
      <c r="R250" s="506"/>
      <c r="S250" s="781"/>
      <c r="T250" s="83" t="s">
        <v>24</v>
      </c>
      <c r="U250" s="3" t="s">
        <v>183</v>
      </c>
      <c r="V250" s="921" t="s">
        <v>184</v>
      </c>
      <c r="W250" s="11">
        <v>2.8</v>
      </c>
      <c r="X250" s="219">
        <v>2.5</v>
      </c>
    </row>
    <row r="251" spans="1:24" x14ac:dyDescent="0.2">
      <c r="A251" s="1105"/>
      <c r="B251" s="330">
        <f>南八幡!B251</f>
        <v>45967</v>
      </c>
      <c r="C251" s="434" t="str">
        <f t="shared" si="33"/>
        <v>(木)</v>
      </c>
      <c r="D251" s="560" t="s">
        <v>405</v>
      </c>
      <c r="E251" s="504">
        <v>22</v>
      </c>
      <c r="F251" s="11">
        <v>18.2</v>
      </c>
      <c r="G251" s="221">
        <v>19.100000000000001</v>
      </c>
      <c r="H251" s="12">
        <v>2.8</v>
      </c>
      <c r="I251" s="219">
        <v>2.5</v>
      </c>
      <c r="J251" s="11">
        <v>7.8</v>
      </c>
      <c r="K251" s="369">
        <v>7.7</v>
      </c>
      <c r="L251" s="778">
        <v>34.4</v>
      </c>
      <c r="M251" s="635">
        <v>66.5</v>
      </c>
      <c r="N251" s="518">
        <v>94.2</v>
      </c>
      <c r="O251" s="895">
        <v>32.299999999999997</v>
      </c>
      <c r="P251" s="507">
        <v>231</v>
      </c>
      <c r="Q251" s="562">
        <v>0.15</v>
      </c>
      <c r="R251" s="506">
        <v>4</v>
      </c>
      <c r="S251" s="781">
        <v>2</v>
      </c>
      <c r="T251" s="83" t="s">
        <v>24</v>
      </c>
      <c r="U251" s="3" t="s">
        <v>12</v>
      </c>
      <c r="V251" s="921"/>
      <c r="W251" s="11">
        <v>7.8</v>
      </c>
      <c r="X251" s="219">
        <v>7.7</v>
      </c>
    </row>
    <row r="252" spans="1:24" x14ac:dyDescent="0.2">
      <c r="A252" s="1105"/>
      <c r="B252" s="330">
        <f>南八幡!B252</f>
        <v>45968</v>
      </c>
      <c r="C252" s="434" t="str">
        <f t="shared" si="33"/>
        <v>(金)</v>
      </c>
      <c r="D252" s="560" t="s">
        <v>409</v>
      </c>
      <c r="E252" s="504"/>
      <c r="F252" s="11">
        <v>18</v>
      </c>
      <c r="G252" s="221">
        <v>18.600000000000001</v>
      </c>
      <c r="H252" s="12">
        <v>3</v>
      </c>
      <c r="I252" s="219">
        <v>2.5</v>
      </c>
      <c r="J252" s="11">
        <v>7.8</v>
      </c>
      <c r="K252" s="369">
        <v>7.8</v>
      </c>
      <c r="L252" s="778">
        <v>34.299999999999997</v>
      </c>
      <c r="M252" s="635">
        <v>66.099999999999994</v>
      </c>
      <c r="N252" s="518">
        <v>94.8</v>
      </c>
      <c r="O252" s="895">
        <v>31.4</v>
      </c>
      <c r="P252" s="507">
        <v>235</v>
      </c>
      <c r="Q252" s="562">
        <v>0.17</v>
      </c>
      <c r="R252" s="506"/>
      <c r="S252" s="781"/>
      <c r="T252" s="83" t="s">
        <v>24</v>
      </c>
      <c r="U252" s="3" t="s">
        <v>185</v>
      </c>
      <c r="V252" s="921" t="s">
        <v>13</v>
      </c>
      <c r="W252" s="11"/>
      <c r="X252" s="219">
        <v>34.4</v>
      </c>
    </row>
    <row r="253" spans="1:24" x14ac:dyDescent="0.2">
      <c r="A253" s="1105"/>
      <c r="B253" s="330">
        <f>南八幡!B253</f>
        <v>45969</v>
      </c>
      <c r="C253" s="434" t="str">
        <f t="shared" si="33"/>
        <v>(土)</v>
      </c>
      <c r="D253" s="560" t="s">
        <v>409</v>
      </c>
      <c r="E253" s="504"/>
      <c r="F253" s="11">
        <v>17.8</v>
      </c>
      <c r="G253" s="221">
        <v>18</v>
      </c>
      <c r="H253" s="12">
        <v>2.8</v>
      </c>
      <c r="I253" s="219">
        <v>2.4</v>
      </c>
      <c r="J253" s="11">
        <v>7.7</v>
      </c>
      <c r="K253" s="369">
        <v>7.8</v>
      </c>
      <c r="L253" s="778">
        <v>34.299999999999997</v>
      </c>
      <c r="M253" s="635"/>
      <c r="N253" s="518"/>
      <c r="O253" s="895"/>
      <c r="P253" s="507"/>
      <c r="Q253" s="562"/>
      <c r="R253" s="506"/>
      <c r="S253" s="781"/>
      <c r="T253" s="83" t="s">
        <v>24</v>
      </c>
      <c r="U253" s="3" t="s">
        <v>186</v>
      </c>
      <c r="V253" s="921" t="s">
        <v>311</v>
      </c>
      <c r="W253" s="112"/>
      <c r="X253" s="220">
        <v>66.5</v>
      </c>
    </row>
    <row r="254" spans="1:24" x14ac:dyDescent="0.2">
      <c r="A254" s="1105"/>
      <c r="B254" s="330">
        <f>南八幡!B254</f>
        <v>45970</v>
      </c>
      <c r="C254" s="434" t="str">
        <f t="shared" si="33"/>
        <v>(日)</v>
      </c>
      <c r="D254" s="560" t="s">
        <v>407</v>
      </c>
      <c r="E254" s="504"/>
      <c r="F254" s="11">
        <v>17.399999999999999</v>
      </c>
      <c r="G254" s="221">
        <v>17.3</v>
      </c>
      <c r="H254" s="12">
        <v>2.2999999999999998</v>
      </c>
      <c r="I254" s="219">
        <v>2.4</v>
      </c>
      <c r="J254" s="11">
        <v>7.8</v>
      </c>
      <c r="K254" s="369">
        <v>7.8</v>
      </c>
      <c r="L254" s="778">
        <v>34.4</v>
      </c>
      <c r="M254" s="635"/>
      <c r="N254" s="518"/>
      <c r="O254" s="895"/>
      <c r="P254" s="507"/>
      <c r="Q254" s="562"/>
      <c r="R254" s="506"/>
      <c r="S254" s="781"/>
      <c r="T254" s="83" t="s">
        <v>24</v>
      </c>
      <c r="U254" s="3" t="s">
        <v>187</v>
      </c>
      <c r="V254" s="921" t="s">
        <v>311</v>
      </c>
      <c r="W254" s="112"/>
      <c r="X254" s="220">
        <v>94.2</v>
      </c>
    </row>
    <row r="255" spans="1:24" x14ac:dyDescent="0.2">
      <c r="A255" s="1105"/>
      <c r="B255" s="330">
        <f>南八幡!B255</f>
        <v>45971</v>
      </c>
      <c r="C255" s="434" t="str">
        <f t="shared" si="33"/>
        <v>(月)</v>
      </c>
      <c r="D255" s="560" t="s">
        <v>409</v>
      </c>
      <c r="E255" s="504"/>
      <c r="F255" s="11">
        <v>17.399999999999999</v>
      </c>
      <c r="G255" s="221">
        <v>18.2</v>
      </c>
      <c r="H255" s="12">
        <v>2.6</v>
      </c>
      <c r="I255" s="219">
        <v>2.2000000000000002</v>
      </c>
      <c r="J255" s="11">
        <v>7.8</v>
      </c>
      <c r="K255" s="369">
        <v>7.8</v>
      </c>
      <c r="L255" s="778">
        <v>34.4</v>
      </c>
      <c r="M255" s="635">
        <v>65.400000000000006</v>
      </c>
      <c r="N255" s="518">
        <v>91.8</v>
      </c>
      <c r="O255" s="895">
        <v>31.4</v>
      </c>
      <c r="P255" s="507">
        <v>209</v>
      </c>
      <c r="Q255" s="562">
        <v>0.14000000000000001</v>
      </c>
      <c r="R255" s="506"/>
      <c r="S255" s="781"/>
      <c r="T255" s="83" t="s">
        <v>24</v>
      </c>
      <c r="U255" s="3" t="s">
        <v>188</v>
      </c>
      <c r="V255" s="921" t="s">
        <v>311</v>
      </c>
      <c r="W255" s="112"/>
      <c r="X255" s="220">
        <v>57.2</v>
      </c>
    </row>
    <row r="256" spans="1:24" x14ac:dyDescent="0.2">
      <c r="A256" s="1105"/>
      <c r="B256" s="330">
        <f>南八幡!B256</f>
        <v>45972</v>
      </c>
      <c r="C256" s="434" t="str">
        <f t="shared" si="33"/>
        <v>(火)</v>
      </c>
      <c r="D256" s="560" t="s">
        <v>410</v>
      </c>
      <c r="E256" s="504"/>
      <c r="F256" s="11">
        <v>17.3</v>
      </c>
      <c r="G256" s="221">
        <v>17.5</v>
      </c>
      <c r="H256" s="12">
        <v>2.2000000000000002</v>
      </c>
      <c r="I256" s="219">
        <v>2.2999999999999998</v>
      </c>
      <c r="J256" s="11">
        <v>7.8</v>
      </c>
      <c r="K256" s="369">
        <v>7.7</v>
      </c>
      <c r="L256" s="778">
        <v>34.4</v>
      </c>
      <c r="M256" s="635">
        <v>65.900000000000006</v>
      </c>
      <c r="N256" s="518">
        <v>93</v>
      </c>
      <c r="O256" s="895">
        <v>33.5</v>
      </c>
      <c r="P256" s="507">
        <v>203</v>
      </c>
      <c r="Q256" s="562">
        <v>0.16</v>
      </c>
      <c r="R256" s="506"/>
      <c r="S256" s="781"/>
      <c r="T256" s="83" t="s">
        <v>24</v>
      </c>
      <c r="U256" s="3" t="s">
        <v>189</v>
      </c>
      <c r="V256" s="921" t="s">
        <v>311</v>
      </c>
      <c r="W256" s="112"/>
      <c r="X256" s="220">
        <v>37</v>
      </c>
    </row>
    <row r="257" spans="1:24" x14ac:dyDescent="0.2">
      <c r="A257" s="1105"/>
      <c r="B257" s="330">
        <f>南八幡!B257</f>
        <v>45973</v>
      </c>
      <c r="C257" s="434" t="str">
        <f t="shared" si="33"/>
        <v>(水)</v>
      </c>
      <c r="D257" s="560" t="s">
        <v>409</v>
      </c>
      <c r="E257" s="504"/>
      <c r="F257" s="11">
        <v>17.2</v>
      </c>
      <c r="G257" s="221">
        <v>17.3</v>
      </c>
      <c r="H257" s="12">
        <v>2.4</v>
      </c>
      <c r="I257" s="219">
        <v>2.2999999999999998</v>
      </c>
      <c r="J257" s="11">
        <v>7.8</v>
      </c>
      <c r="K257" s="369">
        <v>7.7</v>
      </c>
      <c r="L257" s="778">
        <v>34.1</v>
      </c>
      <c r="M257" s="635">
        <v>65.7</v>
      </c>
      <c r="N257" s="518">
        <v>94.6</v>
      </c>
      <c r="O257" s="895">
        <v>32.799999999999997</v>
      </c>
      <c r="P257" s="507">
        <v>218</v>
      </c>
      <c r="Q257" s="562">
        <v>0.16</v>
      </c>
      <c r="R257" s="506"/>
      <c r="S257" s="781"/>
      <c r="T257" s="83" t="s">
        <v>24</v>
      </c>
      <c r="U257" s="3" t="s">
        <v>190</v>
      </c>
      <c r="V257" s="921" t="s">
        <v>311</v>
      </c>
      <c r="W257" s="12"/>
      <c r="X257" s="221">
        <v>32.299999999999997</v>
      </c>
    </row>
    <row r="258" spans="1:24" x14ac:dyDescent="0.2">
      <c r="A258" s="1105"/>
      <c r="B258" s="330">
        <f>南八幡!B258</f>
        <v>45974</v>
      </c>
      <c r="C258" s="434" t="str">
        <f t="shared" si="33"/>
        <v>(木)</v>
      </c>
      <c r="D258" s="560" t="s">
        <v>410</v>
      </c>
      <c r="E258" s="504"/>
      <c r="F258" s="11">
        <v>16.7</v>
      </c>
      <c r="G258" s="221">
        <v>16.7</v>
      </c>
      <c r="H258" s="12">
        <v>2.5</v>
      </c>
      <c r="I258" s="219">
        <v>2.2999999999999998</v>
      </c>
      <c r="J258" s="11">
        <v>7.8</v>
      </c>
      <c r="K258" s="369">
        <v>7.7</v>
      </c>
      <c r="L258" s="778">
        <v>34.200000000000003</v>
      </c>
      <c r="M258" s="635">
        <v>66.099999999999994</v>
      </c>
      <c r="N258" s="518">
        <v>94.8</v>
      </c>
      <c r="O258" s="895">
        <v>32.1</v>
      </c>
      <c r="P258" s="507">
        <v>220</v>
      </c>
      <c r="Q258" s="562">
        <v>0.14000000000000001</v>
      </c>
      <c r="R258" s="506"/>
      <c r="S258" s="781"/>
      <c r="T258" s="83" t="s">
        <v>24</v>
      </c>
      <c r="U258" s="3" t="s">
        <v>191</v>
      </c>
      <c r="V258" s="921" t="s">
        <v>311</v>
      </c>
      <c r="W258" s="15"/>
      <c r="X258" s="222">
        <v>231</v>
      </c>
    </row>
    <row r="259" spans="1:24" x14ac:dyDescent="0.2">
      <c r="A259" s="1105"/>
      <c r="B259" s="330">
        <f>南八幡!B259</f>
        <v>45975</v>
      </c>
      <c r="C259" s="434" t="str">
        <f t="shared" si="33"/>
        <v>(金)</v>
      </c>
      <c r="D259" s="560" t="s">
        <v>409</v>
      </c>
      <c r="E259" s="504"/>
      <c r="F259" s="11">
        <v>16.600000000000001</v>
      </c>
      <c r="G259" s="221">
        <v>17</v>
      </c>
      <c r="H259" s="12">
        <v>3</v>
      </c>
      <c r="I259" s="219">
        <v>2.2000000000000002</v>
      </c>
      <c r="J259" s="11">
        <v>7.8</v>
      </c>
      <c r="K259" s="369">
        <v>7.7</v>
      </c>
      <c r="L259" s="778">
        <v>34.4</v>
      </c>
      <c r="M259" s="635">
        <v>66.5</v>
      </c>
      <c r="N259" s="518">
        <v>95.8</v>
      </c>
      <c r="O259" s="895">
        <v>34.299999999999997</v>
      </c>
      <c r="P259" s="507">
        <v>235</v>
      </c>
      <c r="Q259" s="562">
        <v>0.1</v>
      </c>
      <c r="R259" s="506">
        <v>6</v>
      </c>
      <c r="S259" s="781"/>
      <c r="T259" s="83" t="s">
        <v>24</v>
      </c>
      <c r="U259" s="3" t="s">
        <v>192</v>
      </c>
      <c r="V259" s="921" t="s">
        <v>311</v>
      </c>
      <c r="W259" s="13"/>
      <c r="X259" s="223">
        <v>0.15</v>
      </c>
    </row>
    <row r="260" spans="1:24" x14ac:dyDescent="0.2">
      <c r="A260" s="1105"/>
      <c r="B260" s="330">
        <f>南八幡!B260</f>
        <v>45976</v>
      </c>
      <c r="C260" s="434" t="str">
        <f t="shared" si="33"/>
        <v>(土)</v>
      </c>
      <c r="D260" s="560" t="s">
        <v>409</v>
      </c>
      <c r="E260" s="504"/>
      <c r="F260" s="11">
        <v>16.399999999999999</v>
      </c>
      <c r="G260" s="221">
        <v>16.8</v>
      </c>
      <c r="H260" s="12">
        <v>1.8</v>
      </c>
      <c r="I260" s="219">
        <v>2</v>
      </c>
      <c r="J260" s="11">
        <v>7.8</v>
      </c>
      <c r="K260" s="369">
        <v>7.7</v>
      </c>
      <c r="L260" s="778">
        <v>35.1</v>
      </c>
      <c r="M260" s="635"/>
      <c r="N260" s="518"/>
      <c r="O260" s="895"/>
      <c r="P260" s="507"/>
      <c r="Q260" s="562"/>
      <c r="R260" s="506"/>
      <c r="S260" s="781"/>
      <c r="T260" s="83" t="s">
        <v>24</v>
      </c>
      <c r="U260" s="3" t="s">
        <v>14</v>
      </c>
      <c r="V260" s="921" t="s">
        <v>311</v>
      </c>
      <c r="W260" s="11"/>
      <c r="X260" s="224">
        <v>2.6</v>
      </c>
    </row>
    <row r="261" spans="1:24" x14ac:dyDescent="0.2">
      <c r="A261" s="1105"/>
      <c r="B261" s="330">
        <f>南八幡!B261</f>
        <v>45977</v>
      </c>
      <c r="C261" s="434" t="str">
        <f t="shared" si="33"/>
        <v>(日)</v>
      </c>
      <c r="D261" s="560" t="s">
        <v>409</v>
      </c>
      <c r="E261" s="504"/>
      <c r="F261" s="11">
        <v>16.399999999999999</v>
      </c>
      <c r="G261" s="221">
        <v>16.399999999999999</v>
      </c>
      <c r="H261" s="12">
        <v>4.3</v>
      </c>
      <c r="I261" s="219">
        <v>2.1</v>
      </c>
      <c r="J261" s="11">
        <v>7.8</v>
      </c>
      <c r="K261" s="369">
        <v>7.7</v>
      </c>
      <c r="L261" s="778">
        <v>35.4</v>
      </c>
      <c r="M261" s="635"/>
      <c r="N261" s="518"/>
      <c r="O261" s="895"/>
      <c r="P261" s="507"/>
      <c r="Q261" s="562"/>
      <c r="R261" s="506"/>
      <c r="S261" s="781"/>
      <c r="T261" s="83" t="s">
        <v>24</v>
      </c>
      <c r="U261" s="3" t="s">
        <v>15</v>
      </c>
      <c r="V261" s="921" t="s">
        <v>311</v>
      </c>
      <c r="W261" s="11"/>
      <c r="X261" s="224">
        <v>0.6</v>
      </c>
    </row>
    <row r="262" spans="1:24" x14ac:dyDescent="0.2">
      <c r="A262" s="1105"/>
      <c r="B262" s="330">
        <f>南八幡!B262</f>
        <v>45978</v>
      </c>
      <c r="C262" s="434" t="str">
        <f t="shared" si="33"/>
        <v>(月)</v>
      </c>
      <c r="D262" s="560" t="s">
        <v>409</v>
      </c>
      <c r="E262" s="504"/>
      <c r="F262" s="11">
        <v>16.399999999999999</v>
      </c>
      <c r="G262" s="221">
        <v>17.2</v>
      </c>
      <c r="H262" s="12">
        <v>1.7</v>
      </c>
      <c r="I262" s="219">
        <v>2.1</v>
      </c>
      <c r="J262" s="11">
        <v>7.9</v>
      </c>
      <c r="K262" s="369">
        <v>7.8</v>
      </c>
      <c r="L262" s="778">
        <v>35.6</v>
      </c>
      <c r="M262" s="635">
        <v>67.8</v>
      </c>
      <c r="N262" s="518">
        <v>97.2</v>
      </c>
      <c r="O262" s="895">
        <v>35.9</v>
      </c>
      <c r="P262" s="507">
        <v>245</v>
      </c>
      <c r="Q262" s="562">
        <v>0.12</v>
      </c>
      <c r="R262" s="506"/>
      <c r="S262" s="781"/>
      <c r="T262" s="83" t="s">
        <v>24</v>
      </c>
      <c r="U262" s="3" t="s">
        <v>193</v>
      </c>
      <c r="V262" s="921" t="s">
        <v>311</v>
      </c>
      <c r="W262" s="11"/>
      <c r="X262" s="224">
        <v>8.6999999999999993</v>
      </c>
    </row>
    <row r="263" spans="1:24" x14ac:dyDescent="0.2">
      <c r="A263" s="1105"/>
      <c r="B263" s="330">
        <f>南八幡!B263</f>
        <v>45979</v>
      </c>
      <c r="C263" s="434" t="str">
        <f t="shared" si="33"/>
        <v>(火)</v>
      </c>
      <c r="D263" s="560" t="s">
        <v>410</v>
      </c>
      <c r="E263" s="504"/>
      <c r="F263" s="11">
        <v>16.2</v>
      </c>
      <c r="G263" s="221">
        <v>16.100000000000001</v>
      </c>
      <c r="H263" s="12">
        <v>1.1000000000000001</v>
      </c>
      <c r="I263" s="219">
        <v>1.8</v>
      </c>
      <c r="J263" s="11">
        <v>7.9</v>
      </c>
      <c r="K263" s="369">
        <v>7.8</v>
      </c>
      <c r="L263" s="778">
        <v>35.5</v>
      </c>
      <c r="M263" s="635">
        <v>67.3</v>
      </c>
      <c r="N263" s="518">
        <v>99</v>
      </c>
      <c r="O263" s="895">
        <v>34.5</v>
      </c>
      <c r="P263" s="507">
        <v>230</v>
      </c>
      <c r="Q263" s="562">
        <v>0.1</v>
      </c>
      <c r="R263" s="506">
        <v>1</v>
      </c>
      <c r="S263" s="781"/>
      <c r="T263" s="83" t="s">
        <v>24</v>
      </c>
      <c r="U263" s="3" t="s">
        <v>194</v>
      </c>
      <c r="V263" s="921" t="s">
        <v>311</v>
      </c>
      <c r="W263" s="13"/>
      <c r="X263" s="225">
        <v>1.4E-2</v>
      </c>
    </row>
    <row r="264" spans="1:24" x14ac:dyDescent="0.2">
      <c r="A264" s="1105"/>
      <c r="B264" s="330">
        <f>南八幡!B264</f>
        <v>45980</v>
      </c>
      <c r="C264" s="434" t="str">
        <f t="shared" si="33"/>
        <v>(水)</v>
      </c>
      <c r="D264" s="560" t="s">
        <v>409</v>
      </c>
      <c r="E264" s="504"/>
      <c r="F264" s="11">
        <v>16</v>
      </c>
      <c r="G264" s="221">
        <v>15.4</v>
      </c>
      <c r="H264" s="12">
        <v>1.1000000000000001</v>
      </c>
      <c r="I264" s="219">
        <v>1.6</v>
      </c>
      <c r="J264" s="11">
        <v>7.8</v>
      </c>
      <c r="K264" s="369">
        <v>7.8</v>
      </c>
      <c r="L264" s="778">
        <v>35.4</v>
      </c>
      <c r="M264" s="635">
        <v>67.400000000000006</v>
      </c>
      <c r="N264" s="518">
        <v>99.8</v>
      </c>
      <c r="O264" s="895">
        <v>33.4</v>
      </c>
      <c r="P264" s="507">
        <v>256</v>
      </c>
      <c r="Q264" s="562">
        <v>0.1</v>
      </c>
      <c r="R264" s="506"/>
      <c r="S264" s="781"/>
      <c r="T264" s="83" t="s">
        <v>24</v>
      </c>
      <c r="U264" s="3" t="s">
        <v>278</v>
      </c>
      <c r="V264" s="921" t="s">
        <v>311</v>
      </c>
      <c r="W264" s="13"/>
      <c r="X264" s="225">
        <v>2.15</v>
      </c>
    </row>
    <row r="265" spans="1:24" x14ac:dyDescent="0.2">
      <c r="A265" s="1105"/>
      <c r="B265" s="330">
        <f>南八幡!B265</f>
        <v>45981</v>
      </c>
      <c r="C265" s="434" t="str">
        <f t="shared" si="33"/>
        <v>(木)</v>
      </c>
      <c r="D265" s="560" t="s">
        <v>409</v>
      </c>
      <c r="E265" s="504"/>
      <c r="F265" s="11">
        <v>16</v>
      </c>
      <c r="G265" s="221">
        <v>15.5</v>
      </c>
      <c r="H265" s="12">
        <v>1.2</v>
      </c>
      <c r="I265" s="219">
        <v>1.3</v>
      </c>
      <c r="J265" s="11">
        <v>7.8</v>
      </c>
      <c r="K265" s="369">
        <v>7.8</v>
      </c>
      <c r="L265" s="778">
        <v>35</v>
      </c>
      <c r="M265" s="635">
        <v>67.8</v>
      </c>
      <c r="N265" s="518">
        <v>95</v>
      </c>
      <c r="O265" s="895">
        <v>36.299999999999997</v>
      </c>
      <c r="P265" s="507">
        <v>245</v>
      </c>
      <c r="Q265" s="562">
        <v>0.11</v>
      </c>
      <c r="R265" s="506"/>
      <c r="S265" s="781"/>
      <c r="T265" s="83" t="s">
        <v>24</v>
      </c>
      <c r="U265" s="3" t="s">
        <v>195</v>
      </c>
      <c r="V265" s="921" t="s">
        <v>311</v>
      </c>
      <c r="W265" s="13"/>
      <c r="X265" s="225">
        <v>2.93</v>
      </c>
    </row>
    <row r="266" spans="1:24" x14ac:dyDescent="0.2">
      <c r="A266" s="1105"/>
      <c r="B266" s="330">
        <f>南八幡!B266</f>
        <v>45982</v>
      </c>
      <c r="C266" s="434" t="str">
        <f t="shared" si="33"/>
        <v>(金)</v>
      </c>
      <c r="D266" s="560" t="s">
        <v>409</v>
      </c>
      <c r="E266" s="504"/>
      <c r="F266" s="11">
        <v>15.7</v>
      </c>
      <c r="G266" s="221">
        <v>15.3</v>
      </c>
      <c r="H266" s="12">
        <v>1.8</v>
      </c>
      <c r="I266" s="219">
        <v>1.4</v>
      </c>
      <c r="J266" s="11">
        <v>7.8</v>
      </c>
      <c r="K266" s="369">
        <v>7.8</v>
      </c>
      <c r="L266" s="778">
        <v>35.4</v>
      </c>
      <c r="M266" s="635">
        <v>69.5</v>
      </c>
      <c r="N266" s="518">
        <v>95.4</v>
      </c>
      <c r="O266" s="895">
        <v>36.5</v>
      </c>
      <c r="P266" s="507">
        <v>228</v>
      </c>
      <c r="Q266" s="562">
        <v>0.15</v>
      </c>
      <c r="R266" s="506"/>
      <c r="S266" s="781">
        <v>2</v>
      </c>
      <c r="T266" s="83" t="s">
        <v>24</v>
      </c>
      <c r="U266" s="3" t="s">
        <v>196</v>
      </c>
      <c r="V266" s="921" t="s">
        <v>311</v>
      </c>
      <c r="W266" s="13"/>
      <c r="X266" s="225">
        <v>0.182</v>
      </c>
    </row>
    <row r="267" spans="1:24" x14ac:dyDescent="0.2">
      <c r="A267" s="1105"/>
      <c r="B267" s="330">
        <f>南八幡!B267</f>
        <v>45983</v>
      </c>
      <c r="C267" s="434" t="str">
        <f t="shared" si="33"/>
        <v>(土)</v>
      </c>
      <c r="D267" s="560" t="s">
        <v>409</v>
      </c>
      <c r="E267" s="504"/>
      <c r="F267" s="11">
        <v>15.5</v>
      </c>
      <c r="G267" s="221">
        <v>15.4</v>
      </c>
      <c r="H267" s="12">
        <v>1.5</v>
      </c>
      <c r="I267" s="219">
        <v>1.3</v>
      </c>
      <c r="J267" s="11">
        <v>7.7</v>
      </c>
      <c r="K267" s="369">
        <v>7.9</v>
      </c>
      <c r="L267" s="778">
        <v>35.700000000000003</v>
      </c>
      <c r="M267" s="635"/>
      <c r="N267" s="518"/>
      <c r="O267" s="895"/>
      <c r="P267" s="507"/>
      <c r="Q267" s="562"/>
      <c r="R267" s="506"/>
      <c r="S267" s="781"/>
      <c r="T267" s="83" t="s">
        <v>24</v>
      </c>
      <c r="U267" s="3" t="s">
        <v>197</v>
      </c>
      <c r="V267" s="921" t="s">
        <v>311</v>
      </c>
      <c r="W267" s="11"/>
      <c r="X267" s="224">
        <v>25.1</v>
      </c>
    </row>
    <row r="268" spans="1:24" x14ac:dyDescent="0.2">
      <c r="A268" s="1105"/>
      <c r="B268" s="330">
        <f>南八幡!B268</f>
        <v>45984</v>
      </c>
      <c r="C268" s="434" t="str">
        <f t="shared" si="33"/>
        <v>(日)</v>
      </c>
      <c r="D268" s="560" t="s">
        <v>410</v>
      </c>
      <c r="E268" s="504"/>
      <c r="F268" s="11">
        <v>15.3</v>
      </c>
      <c r="G268" s="221">
        <v>15.2</v>
      </c>
      <c r="H268" s="12">
        <v>1.7</v>
      </c>
      <c r="I268" s="219">
        <v>1.3</v>
      </c>
      <c r="J268" s="11">
        <v>7.7</v>
      </c>
      <c r="K268" s="369">
        <v>7.9</v>
      </c>
      <c r="L268" s="778">
        <v>35.799999999999997</v>
      </c>
      <c r="M268" s="635"/>
      <c r="N268" s="518"/>
      <c r="O268" s="895"/>
      <c r="P268" s="507"/>
      <c r="Q268" s="562"/>
      <c r="R268" s="506"/>
      <c r="S268" s="781"/>
      <c r="T268" s="83" t="s">
        <v>24</v>
      </c>
      <c r="U268" s="3" t="s">
        <v>17</v>
      </c>
      <c r="V268" s="921" t="s">
        <v>311</v>
      </c>
      <c r="W268" s="11"/>
      <c r="X268" s="224">
        <v>30.3</v>
      </c>
    </row>
    <row r="269" spans="1:24" x14ac:dyDescent="0.2">
      <c r="A269" s="1105"/>
      <c r="B269" s="330">
        <f>南八幡!B269</f>
        <v>45985</v>
      </c>
      <c r="C269" s="434" t="str">
        <f t="shared" si="33"/>
        <v>(月)</v>
      </c>
      <c r="D269" s="560" t="s">
        <v>409</v>
      </c>
      <c r="E269" s="504"/>
      <c r="F269" s="11">
        <v>15.3</v>
      </c>
      <c r="G269" s="221">
        <v>15</v>
      </c>
      <c r="H269" s="12">
        <v>2</v>
      </c>
      <c r="I269" s="219">
        <v>1.4</v>
      </c>
      <c r="J269" s="11">
        <v>7.8</v>
      </c>
      <c r="K269" s="369">
        <v>7.9</v>
      </c>
      <c r="L269" s="778">
        <v>35.9</v>
      </c>
      <c r="M269" s="635"/>
      <c r="N269" s="518"/>
      <c r="O269" s="895"/>
      <c r="P269" s="507"/>
      <c r="Q269" s="562"/>
      <c r="R269" s="506"/>
      <c r="S269" s="781"/>
      <c r="T269" s="83" t="s">
        <v>24</v>
      </c>
      <c r="U269" s="3" t="s">
        <v>198</v>
      </c>
      <c r="V269" s="921" t="s">
        <v>184</v>
      </c>
      <c r="W269" s="11"/>
      <c r="X269" s="286">
        <v>6</v>
      </c>
    </row>
    <row r="270" spans="1:24" x14ac:dyDescent="0.2">
      <c r="A270" s="1105"/>
      <c r="B270" s="330">
        <f>南八幡!B270</f>
        <v>45986</v>
      </c>
      <c r="C270" s="434" t="str">
        <f t="shared" si="33"/>
        <v>(火)</v>
      </c>
      <c r="D270" s="560" t="s">
        <v>407</v>
      </c>
      <c r="E270" s="504"/>
      <c r="F270" s="11">
        <v>15.2</v>
      </c>
      <c r="G270" s="221">
        <v>14.9</v>
      </c>
      <c r="H270" s="12">
        <v>1.6</v>
      </c>
      <c r="I270" s="219">
        <v>1.4</v>
      </c>
      <c r="J270" s="11">
        <v>7.8</v>
      </c>
      <c r="K270" s="369">
        <v>7.8</v>
      </c>
      <c r="L270" s="778">
        <v>35.700000000000003</v>
      </c>
      <c r="M270" s="635">
        <v>69.7</v>
      </c>
      <c r="N270" s="518">
        <v>95.2</v>
      </c>
      <c r="O270" s="895">
        <v>38.6</v>
      </c>
      <c r="P270" s="507">
        <v>223</v>
      </c>
      <c r="Q270" s="562">
        <v>0.11</v>
      </c>
      <c r="R270" s="506">
        <v>42</v>
      </c>
      <c r="S270" s="781"/>
      <c r="T270" s="83" t="s">
        <v>24</v>
      </c>
      <c r="U270" s="3" t="s">
        <v>199</v>
      </c>
      <c r="V270" s="921" t="s">
        <v>311</v>
      </c>
      <c r="W270" s="112"/>
      <c r="X270" s="286">
        <v>1</v>
      </c>
    </row>
    <row r="271" spans="1:24" x14ac:dyDescent="0.2">
      <c r="A271" s="1105"/>
      <c r="B271" s="330">
        <f>南八幡!B271</f>
        <v>45987</v>
      </c>
      <c r="C271" s="434" t="str">
        <f t="shared" si="33"/>
        <v>(水)</v>
      </c>
      <c r="D271" s="560" t="s">
        <v>409</v>
      </c>
      <c r="E271" s="504"/>
      <c r="F271" s="11">
        <v>15.1</v>
      </c>
      <c r="G271" s="221">
        <v>14.9</v>
      </c>
      <c r="H271" s="12">
        <v>1.9</v>
      </c>
      <c r="I271" s="219">
        <v>1.1000000000000001</v>
      </c>
      <c r="J271" s="11">
        <v>7.8</v>
      </c>
      <c r="K271" s="369">
        <v>7.7</v>
      </c>
      <c r="L271" s="778">
        <v>36</v>
      </c>
      <c r="M271" s="635">
        <v>67.7</v>
      </c>
      <c r="N271" s="518">
        <v>96.2</v>
      </c>
      <c r="O271" s="895">
        <v>36.9</v>
      </c>
      <c r="P271" s="507">
        <v>212</v>
      </c>
      <c r="Q271" s="562">
        <v>0.08</v>
      </c>
      <c r="R271" s="506">
        <v>106</v>
      </c>
      <c r="S271" s="781"/>
      <c r="T271" s="83" t="s">
        <v>24</v>
      </c>
      <c r="U271" s="3"/>
      <c r="V271" s="921"/>
      <c r="W271" s="288"/>
      <c r="X271" s="287"/>
    </row>
    <row r="272" spans="1:24" x14ac:dyDescent="0.2">
      <c r="A272" s="1105"/>
      <c r="B272" s="330">
        <f>南八幡!B272</f>
        <v>45988</v>
      </c>
      <c r="C272" s="434" t="str">
        <f t="shared" si="33"/>
        <v>(木)</v>
      </c>
      <c r="D272" s="560" t="s">
        <v>409</v>
      </c>
      <c r="E272" s="504"/>
      <c r="F272" s="11">
        <v>15.1</v>
      </c>
      <c r="G272" s="221">
        <v>14.8</v>
      </c>
      <c r="H272" s="12">
        <v>1.3</v>
      </c>
      <c r="I272" s="219">
        <v>1.2</v>
      </c>
      <c r="J272" s="11">
        <v>7.7</v>
      </c>
      <c r="K272" s="369">
        <v>7.7</v>
      </c>
      <c r="L272" s="778">
        <v>36</v>
      </c>
      <c r="M272" s="635">
        <v>68.3</v>
      </c>
      <c r="N272" s="518">
        <v>95.6</v>
      </c>
      <c r="O272" s="895">
        <v>37.9</v>
      </c>
      <c r="P272" s="507">
        <v>226</v>
      </c>
      <c r="Q272" s="562">
        <v>0.09</v>
      </c>
      <c r="R272" s="506"/>
      <c r="S272" s="781"/>
      <c r="T272" s="83" t="s">
        <v>24</v>
      </c>
      <c r="U272" s="3"/>
      <c r="V272" s="287"/>
      <c r="W272" s="288"/>
      <c r="X272" s="287"/>
    </row>
    <row r="273" spans="1:24" x14ac:dyDescent="0.2">
      <c r="A273" s="1105"/>
      <c r="B273" s="330">
        <f>南八幡!B273</f>
        <v>45989</v>
      </c>
      <c r="C273" s="434" t="str">
        <f t="shared" si="33"/>
        <v>(金)</v>
      </c>
      <c r="D273" s="560" t="s">
        <v>409</v>
      </c>
      <c r="E273" s="504"/>
      <c r="F273" s="11">
        <v>15</v>
      </c>
      <c r="G273" s="221">
        <v>15.4</v>
      </c>
      <c r="H273" s="12">
        <v>1.4</v>
      </c>
      <c r="I273" s="219">
        <v>1.1000000000000001</v>
      </c>
      <c r="J273" s="11">
        <v>7.8</v>
      </c>
      <c r="K273" s="369">
        <v>7.8</v>
      </c>
      <c r="L273" s="778">
        <v>36.1</v>
      </c>
      <c r="M273" s="635">
        <v>68.900000000000006</v>
      </c>
      <c r="N273" s="518">
        <v>96.8</v>
      </c>
      <c r="O273" s="895">
        <v>37.799999999999997</v>
      </c>
      <c r="P273" s="507">
        <v>228</v>
      </c>
      <c r="Q273" s="562">
        <v>0.1</v>
      </c>
      <c r="R273" s="506"/>
      <c r="S273" s="781"/>
      <c r="T273" s="83" t="s">
        <v>24</v>
      </c>
      <c r="U273" s="373"/>
      <c r="V273" s="374"/>
      <c r="W273" s="375"/>
      <c r="X273" s="374"/>
    </row>
    <row r="274" spans="1:24" x14ac:dyDescent="0.2">
      <c r="A274" s="1105"/>
      <c r="B274" s="330">
        <f>南八幡!B274</f>
        <v>45990</v>
      </c>
      <c r="C274" s="434" t="str">
        <f t="shared" si="33"/>
        <v>(土)</v>
      </c>
      <c r="D274" s="560" t="s">
        <v>409</v>
      </c>
      <c r="E274" s="504"/>
      <c r="F274" s="11">
        <v>14.9</v>
      </c>
      <c r="G274" s="221">
        <v>14.6</v>
      </c>
      <c r="H274" s="12">
        <v>1</v>
      </c>
      <c r="I274" s="219">
        <v>1.3</v>
      </c>
      <c r="J274" s="11">
        <v>7.8</v>
      </c>
      <c r="K274" s="369">
        <v>7.9</v>
      </c>
      <c r="L274" s="778">
        <v>36.5</v>
      </c>
      <c r="M274" s="635"/>
      <c r="N274" s="518"/>
      <c r="O274" s="895"/>
      <c r="P274" s="507"/>
      <c r="Q274" s="562"/>
      <c r="R274" s="506"/>
      <c r="S274" s="781"/>
      <c r="T274" s="83" t="s">
        <v>24</v>
      </c>
      <c r="U274" s="102" t="s">
        <v>23</v>
      </c>
      <c r="V274" s="394" t="s">
        <v>24</v>
      </c>
      <c r="W274" s="394" t="s">
        <v>24</v>
      </c>
      <c r="X274" s="103" t="s">
        <v>24</v>
      </c>
    </row>
    <row r="275" spans="1:24" x14ac:dyDescent="0.2">
      <c r="A275" s="1105"/>
      <c r="B275" s="330">
        <f>南八幡!B275</f>
        <v>45991</v>
      </c>
      <c r="C275" s="434" t="str">
        <f t="shared" si="33"/>
        <v>(日)</v>
      </c>
      <c r="D275" s="563" t="s">
        <v>409</v>
      </c>
      <c r="E275" s="564"/>
      <c r="F275" s="368">
        <v>14.8</v>
      </c>
      <c r="G275" s="565">
        <v>14.6</v>
      </c>
      <c r="H275" s="566">
        <v>1</v>
      </c>
      <c r="I275" s="298">
        <v>1.2</v>
      </c>
      <c r="J275" s="368">
        <v>7.8</v>
      </c>
      <c r="K275" s="371">
        <v>7.8</v>
      </c>
      <c r="L275" s="818">
        <v>36.299999999999997</v>
      </c>
      <c r="M275" s="689"/>
      <c r="N275" s="765"/>
      <c r="O275" s="900"/>
      <c r="P275" s="569"/>
      <c r="Q275" s="570"/>
      <c r="R275" s="571"/>
      <c r="S275" s="821"/>
      <c r="T275" s="83" t="s">
        <v>24</v>
      </c>
      <c r="U275" s="1121" t="s">
        <v>462</v>
      </c>
      <c r="V275" s="1122"/>
      <c r="W275" s="1122"/>
      <c r="X275" s="1123"/>
    </row>
    <row r="276" spans="1:24" s="1" customFormat="1" ht="13.5" customHeight="1" x14ac:dyDescent="0.2">
      <c r="A276" s="1105"/>
      <c r="B276" s="1051" t="s">
        <v>238</v>
      </c>
      <c r="C276" s="1051"/>
      <c r="D276" s="508"/>
      <c r="E276" s="509">
        <f t="shared" ref="E276:R276" si="34">IF(COUNT(E246:E275)=0,"",MAX(E246:E275))</f>
        <v>22</v>
      </c>
      <c r="F276" s="10">
        <f t="shared" si="34"/>
        <v>19.2</v>
      </c>
      <c r="G276" s="218">
        <f t="shared" si="34"/>
        <v>19.8</v>
      </c>
      <c r="H276" s="495">
        <f t="shared" si="34"/>
        <v>4.3</v>
      </c>
      <c r="I276" s="496">
        <f t="shared" si="34"/>
        <v>3.3</v>
      </c>
      <c r="J276" s="10">
        <f t="shared" si="34"/>
        <v>7.9</v>
      </c>
      <c r="K276" s="644">
        <f t="shared" si="34"/>
        <v>7.9</v>
      </c>
      <c r="L276" s="774">
        <f t="shared" si="34"/>
        <v>36.5</v>
      </c>
      <c r="M276" s="510">
        <f t="shared" si="34"/>
        <v>69.7</v>
      </c>
      <c r="N276" s="511">
        <f t="shared" si="34"/>
        <v>99.8</v>
      </c>
      <c r="O276" s="897">
        <f t="shared" si="34"/>
        <v>38.6</v>
      </c>
      <c r="P276" s="513">
        <f t="shared" si="34"/>
        <v>256</v>
      </c>
      <c r="Q276" s="514">
        <f t="shared" si="34"/>
        <v>0.17</v>
      </c>
      <c r="R276" s="838">
        <f t="shared" si="34"/>
        <v>106</v>
      </c>
      <c r="S276" s="808">
        <f t="shared" ref="S276" si="35">IF(COUNT(S246:S275)=0,"",MAX(S246:S275))</f>
        <v>2</v>
      </c>
      <c r="T276" s="80"/>
      <c r="U276" s="1124"/>
      <c r="V276" s="1122"/>
      <c r="W276" s="1122"/>
      <c r="X276" s="1123"/>
    </row>
    <row r="277" spans="1:24" s="1" customFormat="1" ht="13.5" customHeight="1" x14ac:dyDescent="0.2">
      <c r="A277" s="1105"/>
      <c r="B277" s="1052" t="s">
        <v>239</v>
      </c>
      <c r="C277" s="1052"/>
      <c r="D277" s="229"/>
      <c r="E277" s="516">
        <f t="shared" ref="E277:Q277" si="36">IF(COUNT(E246:E275)=0,"",MIN(E246:E275))</f>
        <v>22</v>
      </c>
      <c r="F277" s="11">
        <f t="shared" si="36"/>
        <v>14.8</v>
      </c>
      <c r="G277" s="219">
        <f t="shared" si="36"/>
        <v>14.6</v>
      </c>
      <c r="H277" s="12">
        <f t="shared" si="36"/>
        <v>1</v>
      </c>
      <c r="I277" s="240">
        <f t="shared" si="36"/>
        <v>1.1000000000000001</v>
      </c>
      <c r="J277" s="11">
        <f t="shared" si="36"/>
        <v>7.7</v>
      </c>
      <c r="K277" s="636">
        <f t="shared" si="36"/>
        <v>7.7</v>
      </c>
      <c r="L277" s="778">
        <f t="shared" si="36"/>
        <v>33.5</v>
      </c>
      <c r="M277" s="517">
        <f t="shared" si="36"/>
        <v>63.8</v>
      </c>
      <c r="N277" s="518">
        <f t="shared" si="36"/>
        <v>91.6</v>
      </c>
      <c r="O277" s="893">
        <f t="shared" si="36"/>
        <v>31.4</v>
      </c>
      <c r="P277" s="520">
        <f t="shared" si="36"/>
        <v>203</v>
      </c>
      <c r="Q277" s="521">
        <f t="shared" si="36"/>
        <v>0.08</v>
      </c>
      <c r="R277" s="836"/>
      <c r="S277" s="810"/>
      <c r="T277" s="80"/>
      <c r="U277" s="1124"/>
      <c r="V277" s="1122"/>
      <c r="W277" s="1122"/>
      <c r="X277" s="1123"/>
    </row>
    <row r="278" spans="1:24" s="1" customFormat="1" ht="13.5" customHeight="1" x14ac:dyDescent="0.2">
      <c r="A278" s="1105"/>
      <c r="B278" s="1052" t="s">
        <v>240</v>
      </c>
      <c r="C278" s="1052"/>
      <c r="D278" s="229"/>
      <c r="E278" s="523">
        <f t="shared" ref="E278:Q278" si="37">IF(COUNT(E246:E275)=0,"",AVERAGE(E246:E275))</f>
        <v>22</v>
      </c>
      <c r="F278" s="11">
        <f t="shared" si="37"/>
        <v>16.686666666666664</v>
      </c>
      <c r="G278" s="516">
        <f t="shared" si="37"/>
        <v>16.769999999999996</v>
      </c>
      <c r="H278" s="12">
        <f t="shared" si="37"/>
        <v>2.1566666666666667</v>
      </c>
      <c r="I278" s="240">
        <f t="shared" si="37"/>
        <v>1.94</v>
      </c>
      <c r="J278" s="11">
        <f t="shared" si="37"/>
        <v>7.7933333333333348</v>
      </c>
      <c r="K278" s="636">
        <f t="shared" si="37"/>
        <v>7.7766666666666699</v>
      </c>
      <c r="L278" s="778">
        <f t="shared" si="37"/>
        <v>35.103333333333332</v>
      </c>
      <c r="M278" s="517">
        <f t="shared" si="37"/>
        <v>66.98333333333332</v>
      </c>
      <c r="N278" s="518">
        <f t="shared" si="37"/>
        <v>95.344444444444434</v>
      </c>
      <c r="O278" s="893">
        <f t="shared" si="37"/>
        <v>34.577777777777776</v>
      </c>
      <c r="P278" s="524">
        <f t="shared" si="37"/>
        <v>226.72222222222223</v>
      </c>
      <c r="Q278" s="521">
        <f t="shared" si="37"/>
        <v>0.12666666666666671</v>
      </c>
      <c r="R278" s="836"/>
      <c r="S278" s="810"/>
      <c r="T278" s="80"/>
      <c r="U278" s="1124"/>
      <c r="V278" s="1122"/>
      <c r="W278" s="1122"/>
      <c r="X278" s="1123"/>
    </row>
    <row r="279" spans="1:24" s="1" customFormat="1" ht="13.5" customHeight="1" x14ac:dyDescent="0.2">
      <c r="A279" s="1106"/>
      <c r="B279" s="1053" t="s">
        <v>241</v>
      </c>
      <c r="C279" s="1053"/>
      <c r="D279" s="525"/>
      <c r="E279" s="232"/>
      <c r="F279" s="233"/>
      <c r="G279" s="527"/>
      <c r="H279" s="233"/>
      <c r="I279" s="527"/>
      <c r="J279" s="528"/>
      <c r="K279" s="529"/>
      <c r="L279" s="811"/>
      <c r="M279" s="532"/>
      <c r="N279" s="533"/>
      <c r="O279" s="894"/>
      <c r="P279" s="234"/>
      <c r="Q279" s="235"/>
      <c r="R279" s="535">
        <f>SUM(R246:R275)</f>
        <v>159</v>
      </c>
      <c r="S279" s="806">
        <f>SUM(S246:S275)</f>
        <v>4</v>
      </c>
      <c r="T279" s="80"/>
      <c r="U279" s="1125"/>
      <c r="V279" s="1126"/>
      <c r="W279" s="1126"/>
      <c r="X279" s="1127"/>
    </row>
    <row r="280" spans="1:24" ht="13.5" customHeight="1" x14ac:dyDescent="0.2">
      <c r="A280" s="1104" t="s">
        <v>233</v>
      </c>
      <c r="B280" s="329">
        <f>南八幡!B280</f>
        <v>45992</v>
      </c>
      <c r="C280" s="433" t="str">
        <f>IF(B280="","",IF(WEEKDAY(B280)=1,"(日)",IF(WEEKDAY(B280)=2,"(月)",IF(WEEKDAY(B280)=3,"(火)",IF(WEEKDAY(B280)=4,"(水)",IF(WEEKDAY(B280)=5,"(木)",IF(WEEKDAY(B280)=6,"(金)","(土)")))))))</f>
        <v>(月)</v>
      </c>
      <c r="D280" s="558" t="s">
        <v>409</v>
      </c>
      <c r="E280" s="494"/>
      <c r="F280" s="10">
        <v>14.7</v>
      </c>
      <c r="G280" s="496">
        <v>14.4</v>
      </c>
      <c r="H280" s="495">
        <v>1</v>
      </c>
      <c r="I280" s="218">
        <v>1.1000000000000001</v>
      </c>
      <c r="J280" s="10">
        <v>7.9</v>
      </c>
      <c r="K280" s="644">
        <v>7.8</v>
      </c>
      <c r="L280" s="774">
        <v>35.799999999999997</v>
      </c>
      <c r="M280" s="627">
        <v>69.8</v>
      </c>
      <c r="N280" s="511">
        <v>97.2</v>
      </c>
      <c r="O280" s="897">
        <v>34.5</v>
      </c>
      <c r="P280" s="501">
        <v>219</v>
      </c>
      <c r="Q280" s="559">
        <v>0.08</v>
      </c>
      <c r="R280" s="500"/>
      <c r="S280" s="777"/>
      <c r="T280" s="83"/>
      <c r="U280" s="397" t="s">
        <v>284</v>
      </c>
      <c r="V280" s="398"/>
      <c r="W280" s="399">
        <v>45995</v>
      </c>
      <c r="X280" s="400"/>
    </row>
    <row r="281" spans="1:24" x14ac:dyDescent="0.2">
      <c r="A281" s="1105"/>
      <c r="B281" s="391">
        <f>南八幡!B281</f>
        <v>45993</v>
      </c>
      <c r="C281" s="434" t="str">
        <f t="shared" ref="C281:C310" si="38">IF(B281="","",IF(WEEKDAY(B281)=1,"(日)",IF(WEEKDAY(B281)=2,"(月)",IF(WEEKDAY(B281)=3,"(火)",IF(WEEKDAY(B281)=4,"(水)",IF(WEEKDAY(B281)=5,"(木)",IF(WEEKDAY(B281)=6,"(金)","(土)")))))))</f>
        <v>(火)</v>
      </c>
      <c r="D281" s="560" t="s">
        <v>409</v>
      </c>
      <c r="E281" s="504"/>
      <c r="F281" s="11">
        <v>14.7</v>
      </c>
      <c r="G281" s="221">
        <v>14.6</v>
      </c>
      <c r="H281" s="12">
        <v>0.9</v>
      </c>
      <c r="I281" s="219">
        <v>1.1000000000000001</v>
      </c>
      <c r="J281" s="11">
        <v>7.9</v>
      </c>
      <c r="K281" s="369">
        <v>7.8</v>
      </c>
      <c r="L281" s="778">
        <v>36.6</v>
      </c>
      <c r="M281" s="635">
        <v>70.599999999999994</v>
      </c>
      <c r="N281" s="518">
        <v>97.6</v>
      </c>
      <c r="O281" s="895">
        <v>33.6</v>
      </c>
      <c r="P281" s="507">
        <v>205</v>
      </c>
      <c r="Q281" s="562">
        <v>7.0000000000000007E-2</v>
      </c>
      <c r="R281" s="576"/>
      <c r="S281" s="825"/>
      <c r="T281" s="83"/>
      <c r="U281" s="345" t="s">
        <v>2</v>
      </c>
      <c r="V281" s="346" t="s">
        <v>303</v>
      </c>
      <c r="W281" s="372">
        <v>11</v>
      </c>
      <c r="X281" s="350"/>
    </row>
    <row r="282" spans="1:24" x14ac:dyDescent="0.2">
      <c r="A282" s="1105"/>
      <c r="B282" s="391">
        <f>南八幡!B282</f>
        <v>45994</v>
      </c>
      <c r="C282" s="434" t="str">
        <f t="shared" si="38"/>
        <v>(水)</v>
      </c>
      <c r="D282" s="560" t="s">
        <v>460</v>
      </c>
      <c r="E282" s="504"/>
      <c r="F282" s="11">
        <v>14.5</v>
      </c>
      <c r="G282" s="221">
        <v>14.2</v>
      </c>
      <c r="H282" s="12">
        <v>1.2</v>
      </c>
      <c r="I282" s="219">
        <v>1.2</v>
      </c>
      <c r="J282" s="11">
        <v>7.8</v>
      </c>
      <c r="K282" s="369">
        <v>7.8</v>
      </c>
      <c r="L282" s="778">
        <v>36.6</v>
      </c>
      <c r="M282" s="635">
        <v>71</v>
      </c>
      <c r="N282" s="518">
        <v>98.4</v>
      </c>
      <c r="O282" s="895">
        <v>35.9</v>
      </c>
      <c r="P282" s="507">
        <v>213</v>
      </c>
      <c r="Q282" s="562">
        <v>0.06</v>
      </c>
      <c r="R282" s="506"/>
      <c r="S282" s="781"/>
      <c r="T282" s="83"/>
      <c r="U282" s="4" t="s">
        <v>19</v>
      </c>
      <c r="V282" s="5" t="s">
        <v>20</v>
      </c>
      <c r="W282" s="352" t="s">
        <v>21</v>
      </c>
      <c r="X282" s="5" t="s">
        <v>22</v>
      </c>
    </row>
    <row r="283" spans="1:24" x14ac:dyDescent="0.2">
      <c r="A283" s="1105"/>
      <c r="B283" s="391">
        <f>南八幡!B283</f>
        <v>45995</v>
      </c>
      <c r="C283" s="434" t="str">
        <f t="shared" si="38"/>
        <v>(木)</v>
      </c>
      <c r="D283" s="560" t="s">
        <v>405</v>
      </c>
      <c r="E283" s="504">
        <v>11</v>
      </c>
      <c r="F283" s="11">
        <v>14.3</v>
      </c>
      <c r="G283" s="221">
        <v>15</v>
      </c>
      <c r="H283" s="12">
        <v>1</v>
      </c>
      <c r="I283" s="219">
        <v>1.2</v>
      </c>
      <c r="J283" s="11">
        <v>7.8</v>
      </c>
      <c r="K283" s="369">
        <v>7.8</v>
      </c>
      <c r="L283" s="778">
        <v>36.700000000000003</v>
      </c>
      <c r="M283" s="635">
        <v>70.900000000000006</v>
      </c>
      <c r="N283" s="518">
        <v>98.8</v>
      </c>
      <c r="O283" s="895">
        <v>31.7</v>
      </c>
      <c r="P283" s="507">
        <v>206</v>
      </c>
      <c r="Q283" s="562">
        <v>0.05</v>
      </c>
      <c r="R283" s="506"/>
      <c r="S283" s="781"/>
      <c r="T283" s="83"/>
      <c r="U283" s="2" t="s">
        <v>182</v>
      </c>
      <c r="V283" s="398" t="s">
        <v>11</v>
      </c>
      <c r="W283" s="353">
        <v>14.3</v>
      </c>
      <c r="X283" s="218">
        <v>15</v>
      </c>
    </row>
    <row r="284" spans="1:24" x14ac:dyDescent="0.2">
      <c r="A284" s="1105"/>
      <c r="B284" s="391">
        <f>南八幡!B284</f>
        <v>45996</v>
      </c>
      <c r="C284" s="434" t="str">
        <f t="shared" si="38"/>
        <v>(金)</v>
      </c>
      <c r="D284" s="560" t="s">
        <v>409</v>
      </c>
      <c r="E284" s="504"/>
      <c r="F284" s="11">
        <v>14.1</v>
      </c>
      <c r="G284" s="221">
        <v>13.3</v>
      </c>
      <c r="H284" s="12">
        <v>1.2</v>
      </c>
      <c r="I284" s="219">
        <v>1.2</v>
      </c>
      <c r="J284" s="11">
        <v>7.9</v>
      </c>
      <c r="K284" s="369">
        <v>7.8</v>
      </c>
      <c r="L284" s="778">
        <v>36.6</v>
      </c>
      <c r="M284" s="635">
        <v>71.599999999999994</v>
      </c>
      <c r="N284" s="518">
        <v>97.2</v>
      </c>
      <c r="O284" s="895">
        <v>34.700000000000003</v>
      </c>
      <c r="P284" s="507">
        <v>225</v>
      </c>
      <c r="Q284" s="562">
        <v>0.08</v>
      </c>
      <c r="R284" s="506"/>
      <c r="S284" s="781"/>
      <c r="T284" s="83"/>
      <c r="U284" s="3" t="s">
        <v>183</v>
      </c>
      <c r="V284" s="921" t="s">
        <v>184</v>
      </c>
      <c r="W284" s="11">
        <v>1</v>
      </c>
      <c r="X284" s="219">
        <v>1.2</v>
      </c>
    </row>
    <row r="285" spans="1:24" x14ac:dyDescent="0.2">
      <c r="A285" s="1105"/>
      <c r="B285" s="391">
        <f>南八幡!B285</f>
        <v>45997</v>
      </c>
      <c r="C285" s="434" t="str">
        <f t="shared" si="38"/>
        <v>(土)</v>
      </c>
      <c r="D285" s="560" t="s">
        <v>409</v>
      </c>
      <c r="E285" s="504"/>
      <c r="F285" s="11">
        <v>13.7</v>
      </c>
      <c r="G285" s="221">
        <v>13.6</v>
      </c>
      <c r="H285" s="12">
        <v>0.9</v>
      </c>
      <c r="I285" s="219">
        <v>1.2</v>
      </c>
      <c r="J285" s="11">
        <v>7.9</v>
      </c>
      <c r="K285" s="369">
        <v>7.8</v>
      </c>
      <c r="L285" s="778">
        <v>36.799999999999997</v>
      </c>
      <c r="M285" s="635"/>
      <c r="N285" s="518"/>
      <c r="O285" s="895"/>
      <c r="P285" s="507"/>
      <c r="Q285" s="562"/>
      <c r="R285" s="506"/>
      <c r="S285" s="781"/>
      <c r="T285" s="83"/>
      <c r="U285" s="3" t="s">
        <v>12</v>
      </c>
      <c r="V285" s="921"/>
      <c r="W285" s="11">
        <v>7.8</v>
      </c>
      <c r="X285" s="219">
        <v>7.8</v>
      </c>
    </row>
    <row r="286" spans="1:24" x14ac:dyDescent="0.2">
      <c r="A286" s="1105"/>
      <c r="B286" s="391">
        <f>南八幡!B286</f>
        <v>45998</v>
      </c>
      <c r="C286" s="434" t="str">
        <f t="shared" si="38"/>
        <v>(日)</v>
      </c>
      <c r="D286" s="560" t="s">
        <v>409</v>
      </c>
      <c r="E286" s="504"/>
      <c r="F286" s="11">
        <v>13.5</v>
      </c>
      <c r="G286" s="221">
        <v>13.6</v>
      </c>
      <c r="H286" s="12">
        <v>1</v>
      </c>
      <c r="I286" s="219">
        <v>1.26</v>
      </c>
      <c r="J286" s="11">
        <v>7.9</v>
      </c>
      <c r="K286" s="369">
        <v>7.8</v>
      </c>
      <c r="L286" s="778">
        <v>37</v>
      </c>
      <c r="M286" s="635"/>
      <c r="N286" s="518"/>
      <c r="O286" s="895"/>
      <c r="P286" s="507"/>
      <c r="Q286" s="562"/>
      <c r="R286" s="506"/>
      <c r="S286" s="781"/>
      <c r="T286" s="83"/>
      <c r="U286" s="3" t="s">
        <v>185</v>
      </c>
      <c r="V286" s="921" t="s">
        <v>13</v>
      </c>
      <c r="W286" s="11"/>
      <c r="X286" s="219">
        <v>36.700000000000003</v>
      </c>
    </row>
    <row r="287" spans="1:24" x14ac:dyDescent="0.2">
      <c r="A287" s="1105"/>
      <c r="B287" s="391">
        <f>南八幡!B287</f>
        <v>45999</v>
      </c>
      <c r="C287" s="434" t="str">
        <f t="shared" si="38"/>
        <v>(月)</v>
      </c>
      <c r="D287" s="560" t="s">
        <v>409</v>
      </c>
      <c r="E287" s="504"/>
      <c r="F287" s="11">
        <v>13.2</v>
      </c>
      <c r="G287" s="221">
        <v>13.6</v>
      </c>
      <c r="H287" s="12">
        <v>1.2</v>
      </c>
      <c r="I287" s="219">
        <v>1.3</v>
      </c>
      <c r="J287" s="11">
        <v>8</v>
      </c>
      <c r="K287" s="369">
        <v>7.8</v>
      </c>
      <c r="L287" s="778">
        <v>36.700000000000003</v>
      </c>
      <c r="M287" s="635">
        <v>72.599999999999994</v>
      </c>
      <c r="N287" s="518">
        <v>97.4</v>
      </c>
      <c r="O287" s="895">
        <v>35.6</v>
      </c>
      <c r="P287" s="507">
        <v>209</v>
      </c>
      <c r="Q287" s="562">
        <v>0.1</v>
      </c>
      <c r="R287" s="506"/>
      <c r="S287" s="781"/>
      <c r="T287" s="83"/>
      <c r="U287" s="3" t="s">
        <v>186</v>
      </c>
      <c r="V287" s="921" t="s">
        <v>311</v>
      </c>
      <c r="W287" s="112"/>
      <c r="X287" s="220">
        <v>70.900000000000006</v>
      </c>
    </row>
    <row r="288" spans="1:24" x14ac:dyDescent="0.2">
      <c r="A288" s="1105"/>
      <c r="B288" s="391">
        <f>南八幡!B288</f>
        <v>46000</v>
      </c>
      <c r="C288" s="434" t="str">
        <f t="shared" si="38"/>
        <v>(火)</v>
      </c>
      <c r="D288" s="560" t="s">
        <v>409</v>
      </c>
      <c r="E288" s="504"/>
      <c r="F288" s="11">
        <v>13.2</v>
      </c>
      <c r="G288" s="221">
        <v>13.3</v>
      </c>
      <c r="H288" s="12">
        <v>1</v>
      </c>
      <c r="I288" s="219">
        <v>1.3</v>
      </c>
      <c r="J288" s="11">
        <v>7.8</v>
      </c>
      <c r="K288" s="369">
        <v>7.8</v>
      </c>
      <c r="L288" s="778">
        <v>37.299999999999997</v>
      </c>
      <c r="M288" s="635">
        <v>73.3</v>
      </c>
      <c r="N288" s="518">
        <v>97.6</v>
      </c>
      <c r="O288" s="895">
        <v>39</v>
      </c>
      <c r="P288" s="507">
        <v>201</v>
      </c>
      <c r="Q288" s="562">
        <v>0.09</v>
      </c>
      <c r="R288" s="506"/>
      <c r="S288" s="781"/>
      <c r="T288" s="83"/>
      <c r="U288" s="3" t="s">
        <v>187</v>
      </c>
      <c r="V288" s="921" t="s">
        <v>311</v>
      </c>
      <c r="W288" s="112"/>
      <c r="X288" s="220">
        <v>98.8</v>
      </c>
    </row>
    <row r="289" spans="1:24" x14ac:dyDescent="0.2">
      <c r="A289" s="1105"/>
      <c r="B289" s="391">
        <f>南八幡!B289</f>
        <v>46001</v>
      </c>
      <c r="C289" s="434" t="str">
        <f t="shared" si="38"/>
        <v>(水)</v>
      </c>
      <c r="D289" s="560" t="s">
        <v>409</v>
      </c>
      <c r="E289" s="504"/>
      <c r="F289" s="11">
        <v>13</v>
      </c>
      <c r="G289" s="221">
        <v>12.7</v>
      </c>
      <c r="H289" s="12">
        <v>0.9</v>
      </c>
      <c r="I289" s="219">
        <v>1.3</v>
      </c>
      <c r="J289" s="11">
        <v>7.9</v>
      </c>
      <c r="K289" s="369">
        <v>7.8</v>
      </c>
      <c r="L289" s="778">
        <v>37.6</v>
      </c>
      <c r="M289" s="635">
        <v>72</v>
      </c>
      <c r="N289" s="518">
        <v>96</v>
      </c>
      <c r="O289" s="895">
        <v>40.299999999999997</v>
      </c>
      <c r="P289" s="507">
        <v>221</v>
      </c>
      <c r="Q289" s="562">
        <v>0.09</v>
      </c>
      <c r="R289" s="506"/>
      <c r="S289" s="781"/>
      <c r="T289" s="83"/>
      <c r="U289" s="3" t="s">
        <v>188</v>
      </c>
      <c r="V289" s="921" t="s">
        <v>311</v>
      </c>
      <c r="W289" s="112"/>
      <c r="X289" s="220">
        <v>61.2</v>
      </c>
    </row>
    <row r="290" spans="1:24" x14ac:dyDescent="0.2">
      <c r="A290" s="1105"/>
      <c r="B290" s="391">
        <f>南八幡!B290</f>
        <v>46002</v>
      </c>
      <c r="C290" s="434" t="str">
        <f t="shared" si="38"/>
        <v>(木)</v>
      </c>
      <c r="D290" s="560" t="s">
        <v>409</v>
      </c>
      <c r="E290" s="504"/>
      <c r="F290" s="11">
        <v>12.9</v>
      </c>
      <c r="G290" s="221">
        <v>12.8</v>
      </c>
      <c r="H290" s="12">
        <v>0.9</v>
      </c>
      <c r="I290" s="219">
        <v>1.3</v>
      </c>
      <c r="J290" s="11">
        <v>7.9</v>
      </c>
      <c r="K290" s="369">
        <v>7.8</v>
      </c>
      <c r="L290" s="778">
        <v>37.700000000000003</v>
      </c>
      <c r="M290" s="635">
        <v>72.099999999999994</v>
      </c>
      <c r="N290" s="518">
        <v>97.4</v>
      </c>
      <c r="O290" s="895">
        <v>37.4</v>
      </c>
      <c r="P290" s="507">
        <v>232</v>
      </c>
      <c r="Q290" s="562">
        <v>0.08</v>
      </c>
      <c r="R290" s="506"/>
      <c r="S290" s="781"/>
      <c r="T290" s="83"/>
      <c r="U290" s="3" t="s">
        <v>189</v>
      </c>
      <c r="V290" s="921" t="s">
        <v>311</v>
      </c>
      <c r="W290" s="112"/>
      <c r="X290" s="220">
        <v>37.6</v>
      </c>
    </row>
    <row r="291" spans="1:24" x14ac:dyDescent="0.2">
      <c r="A291" s="1105"/>
      <c r="B291" s="391">
        <f>南八幡!B291</f>
        <v>46003</v>
      </c>
      <c r="C291" s="434" t="str">
        <f t="shared" si="38"/>
        <v>(金)</v>
      </c>
      <c r="D291" s="560" t="s">
        <v>409</v>
      </c>
      <c r="E291" s="504"/>
      <c r="F291" s="11">
        <v>12.6</v>
      </c>
      <c r="G291" s="221">
        <v>12.5</v>
      </c>
      <c r="H291" s="12">
        <v>1.1000000000000001</v>
      </c>
      <c r="I291" s="219">
        <v>1.3</v>
      </c>
      <c r="J291" s="11">
        <v>7.9</v>
      </c>
      <c r="K291" s="369">
        <v>7.8</v>
      </c>
      <c r="L291" s="778">
        <v>37.700000000000003</v>
      </c>
      <c r="M291" s="635">
        <v>72.5</v>
      </c>
      <c r="N291" s="518">
        <v>98.4</v>
      </c>
      <c r="O291" s="895">
        <v>38.299999999999997</v>
      </c>
      <c r="P291" s="507">
        <v>222</v>
      </c>
      <c r="Q291" s="562">
        <v>0.09</v>
      </c>
      <c r="R291" s="506">
        <v>2</v>
      </c>
      <c r="S291" s="781"/>
      <c r="T291" s="83"/>
      <c r="U291" s="3" t="s">
        <v>190</v>
      </c>
      <c r="V291" s="921" t="s">
        <v>311</v>
      </c>
      <c r="W291" s="12"/>
      <c r="X291" s="221">
        <v>31.7</v>
      </c>
    </row>
    <row r="292" spans="1:24" x14ac:dyDescent="0.2">
      <c r="A292" s="1105"/>
      <c r="B292" s="391">
        <f>南八幡!B292</f>
        <v>46004</v>
      </c>
      <c r="C292" s="434" t="str">
        <f t="shared" si="38"/>
        <v>(土)</v>
      </c>
      <c r="D292" s="560" t="s">
        <v>409</v>
      </c>
      <c r="E292" s="504"/>
      <c r="F292" s="11">
        <v>12.2</v>
      </c>
      <c r="G292" s="221">
        <v>11.8</v>
      </c>
      <c r="H292" s="12">
        <v>0.5</v>
      </c>
      <c r="I292" s="219">
        <v>1.2</v>
      </c>
      <c r="J292" s="11">
        <v>7.9</v>
      </c>
      <c r="K292" s="369">
        <v>7.8</v>
      </c>
      <c r="L292" s="778">
        <v>37.200000000000003</v>
      </c>
      <c r="M292" s="635"/>
      <c r="N292" s="518"/>
      <c r="O292" s="895"/>
      <c r="P292" s="507"/>
      <c r="Q292" s="562"/>
      <c r="R292" s="506"/>
      <c r="S292" s="781"/>
      <c r="T292" s="83"/>
      <c r="U292" s="3" t="s">
        <v>191</v>
      </c>
      <c r="V292" s="921" t="s">
        <v>311</v>
      </c>
      <c r="W292" s="15"/>
      <c r="X292" s="222">
        <v>206</v>
      </c>
    </row>
    <row r="293" spans="1:24" x14ac:dyDescent="0.2">
      <c r="A293" s="1105"/>
      <c r="B293" s="391">
        <f>南八幡!B293</f>
        <v>46005</v>
      </c>
      <c r="C293" s="434" t="str">
        <f t="shared" si="38"/>
        <v>(日)</v>
      </c>
      <c r="D293" s="560" t="s">
        <v>407</v>
      </c>
      <c r="E293" s="504"/>
      <c r="F293" s="11">
        <v>11.7</v>
      </c>
      <c r="G293" s="221">
        <v>11.3</v>
      </c>
      <c r="H293" s="12">
        <v>0.4</v>
      </c>
      <c r="I293" s="219">
        <v>1.2</v>
      </c>
      <c r="J293" s="11">
        <v>7.9</v>
      </c>
      <c r="K293" s="369">
        <v>7.9</v>
      </c>
      <c r="L293" s="778">
        <v>37.200000000000003</v>
      </c>
      <c r="M293" s="635"/>
      <c r="N293" s="518"/>
      <c r="O293" s="895"/>
      <c r="P293" s="507"/>
      <c r="Q293" s="562"/>
      <c r="R293" s="506"/>
      <c r="S293" s="781"/>
      <c r="T293" s="83"/>
      <c r="U293" s="3" t="s">
        <v>192</v>
      </c>
      <c r="V293" s="921" t="s">
        <v>311</v>
      </c>
      <c r="W293" s="13"/>
      <c r="X293" s="223">
        <v>0.05</v>
      </c>
    </row>
    <row r="294" spans="1:24" x14ac:dyDescent="0.2">
      <c r="A294" s="1105"/>
      <c r="B294" s="391">
        <f>南八幡!B294</f>
        <v>46006</v>
      </c>
      <c r="C294" s="434" t="str">
        <f t="shared" si="38"/>
        <v>(月)</v>
      </c>
      <c r="D294" s="560" t="s">
        <v>409</v>
      </c>
      <c r="E294" s="504"/>
      <c r="F294" s="11">
        <v>11.6</v>
      </c>
      <c r="G294" s="221">
        <v>11.9</v>
      </c>
      <c r="H294" s="12">
        <v>1.1000000000000001</v>
      </c>
      <c r="I294" s="219">
        <v>1.2</v>
      </c>
      <c r="J294" s="11">
        <v>7.8</v>
      </c>
      <c r="K294" s="369">
        <v>7.8</v>
      </c>
      <c r="L294" s="778">
        <v>37.799999999999997</v>
      </c>
      <c r="M294" s="635">
        <v>72.599999999999994</v>
      </c>
      <c r="N294" s="518">
        <v>99.6</v>
      </c>
      <c r="O294" s="895">
        <v>37.700000000000003</v>
      </c>
      <c r="P294" s="507">
        <v>225</v>
      </c>
      <c r="Q294" s="562">
        <v>0.09</v>
      </c>
      <c r="R294" s="506">
        <v>11</v>
      </c>
      <c r="S294" s="781"/>
      <c r="T294" s="83"/>
      <c r="U294" s="3" t="s">
        <v>14</v>
      </c>
      <c r="V294" s="921" t="s">
        <v>311</v>
      </c>
      <c r="W294" s="11"/>
      <c r="X294" s="224">
        <v>1.9</v>
      </c>
    </row>
    <row r="295" spans="1:24" x14ac:dyDescent="0.2">
      <c r="A295" s="1105"/>
      <c r="B295" s="391">
        <f>南八幡!B295</f>
        <v>46007</v>
      </c>
      <c r="C295" s="434" t="str">
        <f t="shared" si="38"/>
        <v>(火)</v>
      </c>
      <c r="D295" s="560" t="s">
        <v>409</v>
      </c>
      <c r="E295" s="504"/>
      <c r="F295" s="11">
        <v>11.7</v>
      </c>
      <c r="G295" s="221">
        <v>11.3</v>
      </c>
      <c r="H295" s="12">
        <v>3.1</v>
      </c>
      <c r="I295" s="219">
        <v>1.5</v>
      </c>
      <c r="J295" s="11">
        <v>7.9</v>
      </c>
      <c r="K295" s="369">
        <v>7.8</v>
      </c>
      <c r="L295" s="778">
        <v>37.6</v>
      </c>
      <c r="M295" s="635">
        <v>72.900000000000006</v>
      </c>
      <c r="N295" s="518">
        <v>95.8</v>
      </c>
      <c r="O295" s="895">
        <v>36.200000000000003</v>
      </c>
      <c r="P295" s="507">
        <v>219</v>
      </c>
      <c r="Q295" s="562">
        <v>0.12</v>
      </c>
      <c r="R295" s="506"/>
      <c r="S295" s="781"/>
      <c r="T295" s="83"/>
      <c r="U295" s="3" t="s">
        <v>15</v>
      </c>
      <c r="V295" s="921" t="s">
        <v>311</v>
      </c>
      <c r="W295" s="11"/>
      <c r="X295" s="224">
        <v>0.5</v>
      </c>
    </row>
    <row r="296" spans="1:24" x14ac:dyDescent="0.2">
      <c r="A296" s="1105"/>
      <c r="B296" s="391">
        <f>南八幡!B296</f>
        <v>46008</v>
      </c>
      <c r="C296" s="434" t="str">
        <f t="shared" si="38"/>
        <v>(水)</v>
      </c>
      <c r="D296" s="560" t="s">
        <v>409</v>
      </c>
      <c r="E296" s="504"/>
      <c r="F296" s="11">
        <v>11.6</v>
      </c>
      <c r="G296" s="221">
        <v>11.5</v>
      </c>
      <c r="H296" s="12">
        <v>1.4</v>
      </c>
      <c r="I296" s="219">
        <v>1.4</v>
      </c>
      <c r="J296" s="11">
        <v>7.9</v>
      </c>
      <c r="K296" s="369">
        <v>7.8</v>
      </c>
      <c r="L296" s="778">
        <v>37.5</v>
      </c>
      <c r="M296" s="635">
        <v>71</v>
      </c>
      <c r="N296" s="518">
        <v>99.4</v>
      </c>
      <c r="O296" s="895">
        <v>35.700000000000003</v>
      </c>
      <c r="P296" s="507">
        <v>216</v>
      </c>
      <c r="Q296" s="562">
        <v>0.11</v>
      </c>
      <c r="R296" s="506"/>
      <c r="S296" s="781"/>
      <c r="T296" s="83"/>
      <c r="U296" s="3" t="s">
        <v>193</v>
      </c>
      <c r="V296" s="921" t="s">
        <v>311</v>
      </c>
      <c r="W296" s="11"/>
      <c r="X296" s="224">
        <v>9.9</v>
      </c>
    </row>
    <row r="297" spans="1:24" x14ac:dyDescent="0.2">
      <c r="A297" s="1105"/>
      <c r="B297" s="391">
        <f>南八幡!B297</f>
        <v>46009</v>
      </c>
      <c r="C297" s="434" t="str">
        <f t="shared" si="38"/>
        <v>(木)</v>
      </c>
      <c r="D297" s="560" t="s">
        <v>409</v>
      </c>
      <c r="E297" s="504"/>
      <c r="F297" s="11">
        <v>11.5</v>
      </c>
      <c r="G297" s="221">
        <v>11.5</v>
      </c>
      <c r="H297" s="12">
        <v>1.3</v>
      </c>
      <c r="I297" s="219">
        <v>1.3</v>
      </c>
      <c r="J297" s="11">
        <v>7.9</v>
      </c>
      <c r="K297" s="369">
        <v>7.8</v>
      </c>
      <c r="L297" s="778">
        <v>37.700000000000003</v>
      </c>
      <c r="M297" s="635">
        <v>70.5</v>
      </c>
      <c r="N297" s="518">
        <v>99.2</v>
      </c>
      <c r="O297" s="895">
        <v>37</v>
      </c>
      <c r="P297" s="507">
        <v>208</v>
      </c>
      <c r="Q297" s="562">
        <v>0.06</v>
      </c>
      <c r="R297" s="506">
        <v>7</v>
      </c>
      <c r="S297" s="781"/>
      <c r="T297" s="83"/>
      <c r="U297" s="3" t="s">
        <v>194</v>
      </c>
      <c r="V297" s="921" t="s">
        <v>311</v>
      </c>
      <c r="W297" s="13"/>
      <c r="X297" s="225">
        <v>8.0000000000000002E-3</v>
      </c>
    </row>
    <row r="298" spans="1:24" x14ac:dyDescent="0.2">
      <c r="A298" s="1105"/>
      <c r="B298" s="391">
        <f>南八幡!B298</f>
        <v>46010</v>
      </c>
      <c r="C298" s="434" t="str">
        <f t="shared" si="38"/>
        <v>(金)</v>
      </c>
      <c r="D298" s="560" t="s">
        <v>409</v>
      </c>
      <c r="E298" s="504"/>
      <c r="F298" s="11">
        <v>11.3</v>
      </c>
      <c r="G298" s="221">
        <v>11.2</v>
      </c>
      <c r="H298" s="12">
        <v>1.3</v>
      </c>
      <c r="I298" s="219">
        <v>1.6</v>
      </c>
      <c r="J298" s="11">
        <v>7.9</v>
      </c>
      <c r="K298" s="369">
        <v>7.8</v>
      </c>
      <c r="L298" s="778">
        <v>37.799999999999997</v>
      </c>
      <c r="M298" s="635">
        <v>70.599999999999994</v>
      </c>
      <c r="N298" s="518">
        <v>99</v>
      </c>
      <c r="O298" s="895">
        <v>36.299999999999997</v>
      </c>
      <c r="P298" s="507">
        <v>248</v>
      </c>
      <c r="Q298" s="562">
        <v>7.0000000000000007E-2</v>
      </c>
      <c r="R298" s="506"/>
      <c r="S298" s="781"/>
      <c r="T298" s="83"/>
      <c r="U298" s="3" t="s">
        <v>278</v>
      </c>
      <c r="V298" s="921" t="s">
        <v>311</v>
      </c>
      <c r="W298" s="13"/>
      <c r="X298" s="225">
        <v>2.38</v>
      </c>
    </row>
    <row r="299" spans="1:24" x14ac:dyDescent="0.2">
      <c r="A299" s="1105"/>
      <c r="B299" s="391">
        <f>南八幡!B299</f>
        <v>46011</v>
      </c>
      <c r="C299" s="434" t="str">
        <f t="shared" si="38"/>
        <v>(土)</v>
      </c>
      <c r="D299" s="560" t="s">
        <v>410</v>
      </c>
      <c r="E299" s="504"/>
      <c r="F299" s="11">
        <v>11.1</v>
      </c>
      <c r="G299" s="221">
        <v>11.1</v>
      </c>
      <c r="H299" s="12">
        <v>1.3</v>
      </c>
      <c r="I299" s="219">
        <v>1.4</v>
      </c>
      <c r="J299" s="11">
        <v>7.8</v>
      </c>
      <c r="K299" s="369">
        <v>7.8</v>
      </c>
      <c r="L299" s="778">
        <v>37.9</v>
      </c>
      <c r="M299" s="635"/>
      <c r="N299" s="518"/>
      <c r="O299" s="895"/>
      <c r="P299" s="507"/>
      <c r="Q299" s="562"/>
      <c r="R299" s="506"/>
      <c r="S299" s="781"/>
      <c r="T299" s="83"/>
      <c r="U299" s="3" t="s">
        <v>195</v>
      </c>
      <c r="V299" s="921" t="s">
        <v>311</v>
      </c>
      <c r="W299" s="13"/>
      <c r="X299" s="225">
        <v>3.21</v>
      </c>
    </row>
    <row r="300" spans="1:24" x14ac:dyDescent="0.2">
      <c r="A300" s="1105"/>
      <c r="B300" s="391">
        <f>南八幡!B300</f>
        <v>46012</v>
      </c>
      <c r="C300" s="434" t="str">
        <f t="shared" si="38"/>
        <v>(日)</v>
      </c>
      <c r="D300" s="560" t="s">
        <v>407</v>
      </c>
      <c r="E300" s="504"/>
      <c r="F300" s="11">
        <v>11.3</v>
      </c>
      <c r="G300" s="221">
        <v>12</v>
      </c>
      <c r="H300" s="12">
        <v>1.5</v>
      </c>
      <c r="I300" s="219">
        <v>1.3</v>
      </c>
      <c r="J300" s="11">
        <v>7.8</v>
      </c>
      <c r="K300" s="369">
        <v>7.7</v>
      </c>
      <c r="L300" s="778">
        <v>38</v>
      </c>
      <c r="M300" s="635"/>
      <c r="N300" s="518"/>
      <c r="O300" s="895"/>
      <c r="P300" s="507"/>
      <c r="Q300" s="562"/>
      <c r="R300" s="506"/>
      <c r="S300" s="781"/>
      <c r="T300" s="83"/>
      <c r="U300" s="3" t="s">
        <v>196</v>
      </c>
      <c r="V300" s="921" t="s">
        <v>311</v>
      </c>
      <c r="W300" s="13"/>
      <c r="X300" s="225">
        <v>0.215</v>
      </c>
    </row>
    <row r="301" spans="1:24" x14ac:dyDescent="0.2">
      <c r="A301" s="1105"/>
      <c r="B301" s="391">
        <f>南八幡!B301</f>
        <v>46013</v>
      </c>
      <c r="C301" s="434" t="str">
        <f t="shared" si="38"/>
        <v>(月)</v>
      </c>
      <c r="D301" s="560" t="s">
        <v>409</v>
      </c>
      <c r="E301" s="504"/>
      <c r="F301" s="11">
        <v>11.1</v>
      </c>
      <c r="G301" s="221">
        <v>11.2</v>
      </c>
      <c r="H301" s="12">
        <v>1.6</v>
      </c>
      <c r="I301" s="219">
        <v>1.4</v>
      </c>
      <c r="J301" s="11">
        <v>7.8</v>
      </c>
      <c r="K301" s="369">
        <v>7.8</v>
      </c>
      <c r="L301" s="778">
        <v>38</v>
      </c>
      <c r="M301" s="635">
        <v>70.7</v>
      </c>
      <c r="N301" s="518">
        <v>99.2</v>
      </c>
      <c r="O301" s="895">
        <v>38.4</v>
      </c>
      <c r="P301" s="507">
        <v>252</v>
      </c>
      <c r="Q301" s="562">
        <v>0.11</v>
      </c>
      <c r="R301" s="506">
        <v>77</v>
      </c>
      <c r="S301" s="781"/>
      <c r="T301" s="83"/>
      <c r="U301" s="3" t="s">
        <v>197</v>
      </c>
      <c r="V301" s="921" t="s">
        <v>311</v>
      </c>
      <c r="W301" s="11"/>
      <c r="X301" s="224">
        <v>25.8</v>
      </c>
    </row>
    <row r="302" spans="1:24" x14ac:dyDescent="0.2">
      <c r="A302" s="1105"/>
      <c r="B302" s="391">
        <f>南八幡!B302</f>
        <v>46014</v>
      </c>
      <c r="C302" s="434" t="str">
        <f t="shared" si="38"/>
        <v>(火)</v>
      </c>
      <c r="D302" s="560" t="s">
        <v>409</v>
      </c>
      <c r="E302" s="504"/>
      <c r="F302" s="11">
        <v>11.1</v>
      </c>
      <c r="G302" s="221">
        <v>10.7</v>
      </c>
      <c r="H302" s="12">
        <v>1.4</v>
      </c>
      <c r="I302" s="219">
        <v>1.4</v>
      </c>
      <c r="J302" s="11">
        <v>7.8</v>
      </c>
      <c r="K302" s="369">
        <v>7.7</v>
      </c>
      <c r="L302" s="778">
        <v>38.4</v>
      </c>
      <c r="M302" s="635">
        <v>70.400000000000006</v>
      </c>
      <c r="N302" s="518">
        <v>99.4</v>
      </c>
      <c r="O302" s="895">
        <v>35.799999999999997</v>
      </c>
      <c r="P302" s="507">
        <v>241</v>
      </c>
      <c r="Q302" s="562">
        <v>0.13</v>
      </c>
      <c r="R302" s="506"/>
      <c r="S302" s="781"/>
      <c r="T302" s="83"/>
      <c r="U302" s="3" t="s">
        <v>17</v>
      </c>
      <c r="V302" s="921" t="s">
        <v>311</v>
      </c>
      <c r="W302" s="11"/>
      <c r="X302" s="224">
        <v>31.1</v>
      </c>
    </row>
    <row r="303" spans="1:24" x14ac:dyDescent="0.2">
      <c r="A303" s="1105"/>
      <c r="B303" s="391">
        <f>南八幡!B303</f>
        <v>46015</v>
      </c>
      <c r="C303" s="434" t="str">
        <f t="shared" si="38"/>
        <v>(水)</v>
      </c>
      <c r="D303" s="560" t="s">
        <v>410</v>
      </c>
      <c r="E303" s="504"/>
      <c r="F303" s="11">
        <v>11.1</v>
      </c>
      <c r="G303" s="221">
        <v>10.9</v>
      </c>
      <c r="H303" s="12">
        <v>1.3</v>
      </c>
      <c r="I303" s="219">
        <v>1.3</v>
      </c>
      <c r="J303" s="11">
        <v>7.8</v>
      </c>
      <c r="K303" s="369">
        <v>7.8</v>
      </c>
      <c r="L303" s="778">
        <v>38.1</v>
      </c>
      <c r="M303" s="635">
        <v>70.599999999999994</v>
      </c>
      <c r="N303" s="518">
        <v>100.1</v>
      </c>
      <c r="O303" s="895">
        <v>35.299999999999997</v>
      </c>
      <c r="P303" s="507">
        <v>238</v>
      </c>
      <c r="Q303" s="562">
        <v>0.09</v>
      </c>
      <c r="R303" s="506"/>
      <c r="S303" s="781"/>
      <c r="T303" s="83"/>
      <c r="U303" s="3" t="s">
        <v>198</v>
      </c>
      <c r="V303" s="921" t="s">
        <v>184</v>
      </c>
      <c r="W303" s="11"/>
      <c r="X303" s="286">
        <v>4</v>
      </c>
    </row>
    <row r="304" spans="1:24" x14ac:dyDescent="0.2">
      <c r="A304" s="1105"/>
      <c r="B304" s="391">
        <f>南八幡!B304</f>
        <v>46016</v>
      </c>
      <c r="C304" s="434" t="str">
        <f t="shared" si="38"/>
        <v>(木)</v>
      </c>
      <c r="D304" s="560" t="s">
        <v>410</v>
      </c>
      <c r="E304" s="504"/>
      <c r="F304" s="11">
        <v>11.2</v>
      </c>
      <c r="G304" s="221">
        <v>11.7</v>
      </c>
      <c r="H304" s="12">
        <v>2</v>
      </c>
      <c r="I304" s="219">
        <v>1.6</v>
      </c>
      <c r="J304" s="11">
        <v>7.7</v>
      </c>
      <c r="K304" s="369">
        <v>7.7</v>
      </c>
      <c r="L304" s="778">
        <v>38</v>
      </c>
      <c r="M304" s="635">
        <v>69.7</v>
      </c>
      <c r="N304" s="518">
        <v>100.3</v>
      </c>
      <c r="O304" s="895">
        <v>33.799999999999997</v>
      </c>
      <c r="P304" s="507">
        <v>236</v>
      </c>
      <c r="Q304" s="562">
        <v>0.11</v>
      </c>
      <c r="R304" s="506"/>
      <c r="S304" s="781"/>
      <c r="T304" s="83"/>
      <c r="U304" s="3" t="s">
        <v>199</v>
      </c>
      <c r="V304" s="921" t="s">
        <v>311</v>
      </c>
      <c r="W304" s="112"/>
      <c r="X304" s="286">
        <v>1</v>
      </c>
    </row>
    <row r="305" spans="1:24" x14ac:dyDescent="0.2">
      <c r="A305" s="1105"/>
      <c r="B305" s="391">
        <f>南八幡!B305</f>
        <v>46017</v>
      </c>
      <c r="C305" s="434" t="str">
        <f t="shared" si="38"/>
        <v>(金)</v>
      </c>
      <c r="D305" s="560" t="s">
        <v>409</v>
      </c>
      <c r="E305" s="504"/>
      <c r="F305" s="11">
        <v>11.3</v>
      </c>
      <c r="G305" s="221">
        <v>10.9</v>
      </c>
      <c r="H305" s="12">
        <v>1.63</v>
      </c>
      <c r="I305" s="219">
        <v>1.72</v>
      </c>
      <c r="J305" s="11">
        <v>7.7</v>
      </c>
      <c r="K305" s="369">
        <v>7.7</v>
      </c>
      <c r="L305" s="778">
        <v>38.200000000000003</v>
      </c>
      <c r="M305" s="635">
        <v>70</v>
      </c>
      <c r="N305" s="518">
        <v>100.7</v>
      </c>
      <c r="O305" s="895">
        <v>37.9</v>
      </c>
      <c r="P305" s="507">
        <v>242</v>
      </c>
      <c r="Q305" s="562">
        <v>0.15</v>
      </c>
      <c r="R305" s="506"/>
      <c r="S305" s="781"/>
      <c r="T305" s="83"/>
      <c r="U305" s="3"/>
      <c r="V305" s="287"/>
      <c r="W305" s="288"/>
      <c r="X305" s="287"/>
    </row>
    <row r="306" spans="1:24" x14ac:dyDescent="0.2">
      <c r="A306" s="1105"/>
      <c r="B306" s="391">
        <f>南八幡!B306</f>
        <v>46018</v>
      </c>
      <c r="C306" s="434" t="str">
        <f t="shared" si="38"/>
        <v>(土)</v>
      </c>
      <c r="D306" s="560" t="s">
        <v>410</v>
      </c>
      <c r="E306" s="504"/>
      <c r="F306" s="11">
        <v>11</v>
      </c>
      <c r="G306" s="221">
        <v>10.199999999999999</v>
      </c>
      <c r="H306" s="12">
        <v>0.88</v>
      </c>
      <c r="I306" s="219">
        <v>0.98</v>
      </c>
      <c r="J306" s="11">
        <v>7.9</v>
      </c>
      <c r="K306" s="369">
        <v>7.8</v>
      </c>
      <c r="L306" s="778">
        <v>37.799999999999997</v>
      </c>
      <c r="M306" s="635"/>
      <c r="N306" s="518"/>
      <c r="O306" s="895"/>
      <c r="P306" s="507"/>
      <c r="Q306" s="562"/>
      <c r="R306" s="506"/>
      <c r="S306" s="781"/>
      <c r="T306" s="83"/>
      <c r="U306" s="3"/>
      <c r="V306" s="287"/>
      <c r="W306" s="288"/>
      <c r="X306" s="287"/>
    </row>
    <row r="307" spans="1:24" x14ac:dyDescent="0.2">
      <c r="A307" s="1105"/>
      <c r="B307" s="391">
        <f>南八幡!B307</f>
        <v>46019</v>
      </c>
      <c r="C307" s="434" t="str">
        <f t="shared" si="38"/>
        <v>(日)</v>
      </c>
      <c r="D307" s="560" t="s">
        <v>409</v>
      </c>
      <c r="E307" s="504"/>
      <c r="F307" s="11">
        <v>10.9</v>
      </c>
      <c r="G307" s="221">
        <v>10.5</v>
      </c>
      <c r="H307" s="12">
        <v>1.1000000000000001</v>
      </c>
      <c r="I307" s="219">
        <v>0.8</v>
      </c>
      <c r="J307" s="11">
        <v>7.9</v>
      </c>
      <c r="K307" s="369">
        <v>7.9</v>
      </c>
      <c r="L307" s="778">
        <v>37.4</v>
      </c>
      <c r="M307" s="635"/>
      <c r="N307" s="518"/>
      <c r="O307" s="895"/>
      <c r="P307" s="507"/>
      <c r="Q307" s="562"/>
      <c r="R307" s="576"/>
      <c r="S307" s="825"/>
      <c r="T307" s="83"/>
      <c r="U307" s="373"/>
      <c r="V307" s="374"/>
      <c r="W307" s="375"/>
      <c r="X307" s="374"/>
    </row>
    <row r="308" spans="1:24" x14ac:dyDescent="0.2">
      <c r="A308" s="1105"/>
      <c r="B308" s="391">
        <f>南八幡!B308</f>
        <v>46020</v>
      </c>
      <c r="C308" s="434" t="str">
        <f t="shared" si="38"/>
        <v>(月)</v>
      </c>
      <c r="D308" s="560" t="s">
        <v>409</v>
      </c>
      <c r="E308" s="504"/>
      <c r="F308" s="11">
        <v>10.7</v>
      </c>
      <c r="G308" s="221">
        <v>10.5</v>
      </c>
      <c r="H308" s="12">
        <v>2.19</v>
      </c>
      <c r="I308" s="219">
        <v>0.91</v>
      </c>
      <c r="J308" s="11">
        <v>7.8</v>
      </c>
      <c r="K308" s="369">
        <v>7.8</v>
      </c>
      <c r="L308" s="778">
        <v>38.299999999999997</v>
      </c>
      <c r="M308" s="635"/>
      <c r="N308" s="518"/>
      <c r="O308" s="895"/>
      <c r="P308" s="507"/>
      <c r="Q308" s="562"/>
      <c r="R308" s="506"/>
      <c r="S308" s="781"/>
      <c r="T308" s="83"/>
      <c r="U308" s="102" t="s">
        <v>23</v>
      </c>
      <c r="V308" s="394" t="s">
        <v>24</v>
      </c>
      <c r="W308" s="394" t="s">
        <v>24</v>
      </c>
      <c r="X308" s="103" t="s">
        <v>24</v>
      </c>
    </row>
    <row r="309" spans="1:24" ht="13.5" customHeight="1" x14ac:dyDescent="0.2">
      <c r="A309" s="1105"/>
      <c r="B309" s="391">
        <f>南八幡!B309</f>
        <v>46021</v>
      </c>
      <c r="C309" s="434" t="str">
        <f t="shared" si="38"/>
        <v>(火)</v>
      </c>
      <c r="D309" s="560" t="s">
        <v>409</v>
      </c>
      <c r="E309" s="504"/>
      <c r="F309" s="11">
        <v>10.6</v>
      </c>
      <c r="G309" s="221">
        <v>10.8</v>
      </c>
      <c r="H309" s="12">
        <v>2.86</v>
      </c>
      <c r="I309" s="219">
        <v>1.04</v>
      </c>
      <c r="J309" s="11">
        <v>7.8</v>
      </c>
      <c r="K309" s="369">
        <v>7.8</v>
      </c>
      <c r="L309" s="778">
        <v>39.4</v>
      </c>
      <c r="M309" s="635"/>
      <c r="N309" s="518"/>
      <c r="O309" s="895"/>
      <c r="P309" s="507"/>
      <c r="Q309" s="562"/>
      <c r="R309" s="506"/>
      <c r="S309" s="781"/>
      <c r="T309" s="83"/>
      <c r="U309" s="1121" t="s">
        <v>463</v>
      </c>
      <c r="V309" s="1131"/>
      <c r="W309" s="1131"/>
      <c r="X309" s="1132"/>
    </row>
    <row r="310" spans="1:24" x14ac:dyDescent="0.2">
      <c r="A310" s="1105"/>
      <c r="B310" s="391">
        <f>南八幡!B310</f>
        <v>46022</v>
      </c>
      <c r="C310" s="434" t="str">
        <f t="shared" si="38"/>
        <v>(水)</v>
      </c>
      <c r="D310" s="502" t="s">
        <v>409</v>
      </c>
      <c r="E310" s="564"/>
      <c r="F310" s="368">
        <v>10.6</v>
      </c>
      <c r="G310" s="298">
        <v>10.7</v>
      </c>
      <c r="H310" s="566">
        <v>3</v>
      </c>
      <c r="I310" s="565">
        <v>1.04</v>
      </c>
      <c r="J310" s="368">
        <v>7.8</v>
      </c>
      <c r="K310" s="371">
        <v>7.8</v>
      </c>
      <c r="L310" s="818">
        <v>39.299999999999997</v>
      </c>
      <c r="M310" s="689"/>
      <c r="N310" s="765"/>
      <c r="O310" s="900"/>
      <c r="P310" s="569"/>
      <c r="Q310" s="570"/>
      <c r="R310" s="577"/>
      <c r="S310" s="827"/>
      <c r="T310" s="83"/>
      <c r="U310" s="1121"/>
      <c r="V310" s="1131"/>
      <c r="W310" s="1131"/>
      <c r="X310" s="1132"/>
    </row>
    <row r="311" spans="1:24" ht="13.5" customHeight="1" x14ac:dyDescent="0.2">
      <c r="A311" s="1110"/>
      <c r="B311" s="1051" t="s">
        <v>238</v>
      </c>
      <c r="C311" s="1051"/>
      <c r="D311" s="508"/>
      <c r="E311" s="509">
        <f t="shared" ref="E311:R311" si="39">IF(COUNT(E280:E310)=0,"",MAX(E280:E310))</f>
        <v>11</v>
      </c>
      <c r="F311" s="10">
        <f t="shared" si="39"/>
        <v>14.7</v>
      </c>
      <c r="G311" s="218">
        <f t="shared" si="39"/>
        <v>15</v>
      </c>
      <c r="H311" s="495">
        <f t="shared" si="39"/>
        <v>3.1</v>
      </c>
      <c r="I311" s="496">
        <f t="shared" si="39"/>
        <v>1.72</v>
      </c>
      <c r="J311" s="10">
        <f t="shared" si="39"/>
        <v>8</v>
      </c>
      <c r="K311" s="644">
        <f t="shared" si="39"/>
        <v>7.9</v>
      </c>
      <c r="L311" s="774">
        <f t="shared" si="39"/>
        <v>39.4</v>
      </c>
      <c r="M311" s="627">
        <f t="shared" si="39"/>
        <v>73.3</v>
      </c>
      <c r="N311" s="511">
        <f t="shared" si="39"/>
        <v>100.7</v>
      </c>
      <c r="O311" s="897">
        <f t="shared" si="39"/>
        <v>40.299999999999997</v>
      </c>
      <c r="P311" s="513">
        <f t="shared" si="39"/>
        <v>252</v>
      </c>
      <c r="Q311" s="514">
        <f t="shared" si="39"/>
        <v>0.15</v>
      </c>
      <c r="R311" s="548">
        <f t="shared" si="39"/>
        <v>77</v>
      </c>
      <c r="S311" s="808" t="str">
        <f t="shared" ref="S311" si="40">IF(COUNT(S280:S310)=0,"",MAX(S280:S310))</f>
        <v/>
      </c>
      <c r="T311" s="83"/>
      <c r="U311" s="1121"/>
      <c r="V311" s="1131"/>
      <c r="W311" s="1131"/>
      <c r="X311" s="1132"/>
    </row>
    <row r="312" spans="1:24" x14ac:dyDescent="0.2">
      <c r="A312" s="1110"/>
      <c r="B312" s="1052" t="s">
        <v>239</v>
      </c>
      <c r="C312" s="1052"/>
      <c r="D312" s="229"/>
      <c r="E312" s="516">
        <f t="shared" ref="E312:Q312" si="41">IF(COUNT(E280:E310)=0,"",MIN(E280:E310))</f>
        <v>11</v>
      </c>
      <c r="F312" s="11">
        <f t="shared" si="41"/>
        <v>10.6</v>
      </c>
      <c r="G312" s="219">
        <f t="shared" si="41"/>
        <v>10.199999999999999</v>
      </c>
      <c r="H312" s="12">
        <f t="shared" si="41"/>
        <v>0.4</v>
      </c>
      <c r="I312" s="221">
        <f t="shared" si="41"/>
        <v>0.8</v>
      </c>
      <c r="J312" s="11">
        <f t="shared" si="41"/>
        <v>7.7</v>
      </c>
      <c r="K312" s="369">
        <f t="shared" si="41"/>
        <v>7.7</v>
      </c>
      <c r="L312" s="778">
        <f t="shared" si="41"/>
        <v>35.799999999999997</v>
      </c>
      <c r="M312" s="635">
        <f t="shared" si="41"/>
        <v>69.7</v>
      </c>
      <c r="N312" s="518">
        <f t="shared" si="41"/>
        <v>95.8</v>
      </c>
      <c r="O312" s="893">
        <f t="shared" si="41"/>
        <v>31.7</v>
      </c>
      <c r="P312" s="520">
        <f t="shared" si="41"/>
        <v>201</v>
      </c>
      <c r="Q312" s="521">
        <f t="shared" si="41"/>
        <v>0.05</v>
      </c>
      <c r="R312" s="836"/>
      <c r="S312" s="810"/>
      <c r="T312" s="83"/>
      <c r="U312" s="1121"/>
      <c r="V312" s="1131"/>
      <c r="W312" s="1131"/>
      <c r="X312" s="1132"/>
    </row>
    <row r="313" spans="1:24" x14ac:dyDescent="0.2">
      <c r="A313" s="1110"/>
      <c r="B313" s="1052" t="s">
        <v>240</v>
      </c>
      <c r="C313" s="1052"/>
      <c r="D313" s="229"/>
      <c r="E313" s="523">
        <f t="shared" ref="E313:Q313" si="42">IF(COUNT(E280:E310)=0,"",AVERAGE(E280:E310))</f>
        <v>11</v>
      </c>
      <c r="F313" s="307">
        <f t="shared" si="42"/>
        <v>12.193548387096776</v>
      </c>
      <c r="G313" s="539">
        <f t="shared" si="42"/>
        <v>12.106451612903225</v>
      </c>
      <c r="H313" s="540">
        <f t="shared" si="42"/>
        <v>1.36</v>
      </c>
      <c r="I313" s="541">
        <f t="shared" si="42"/>
        <v>1.2596774193548383</v>
      </c>
      <c r="J313" s="307">
        <f t="shared" si="42"/>
        <v>7.85161290322581</v>
      </c>
      <c r="K313" s="675">
        <f t="shared" si="42"/>
        <v>7.7935483870967754</v>
      </c>
      <c r="L313" s="782">
        <f t="shared" si="42"/>
        <v>37.570967741935483</v>
      </c>
      <c r="M313" s="677">
        <f t="shared" si="42"/>
        <v>71.27000000000001</v>
      </c>
      <c r="N313" s="763">
        <f t="shared" si="42"/>
        <v>98.435000000000002</v>
      </c>
      <c r="O313" s="898">
        <f t="shared" si="42"/>
        <v>36.254999999999981</v>
      </c>
      <c r="P313" s="550">
        <f t="shared" si="42"/>
        <v>223.9</v>
      </c>
      <c r="Q313" s="551">
        <f t="shared" si="42"/>
        <v>9.1499999999999998E-2</v>
      </c>
      <c r="R313" s="837"/>
      <c r="S313" s="823"/>
      <c r="T313" s="83"/>
      <c r="U313" s="1121"/>
      <c r="V313" s="1131"/>
      <c r="W313" s="1131"/>
      <c r="X313" s="1132"/>
    </row>
    <row r="314" spans="1:24" ht="13.5" customHeight="1" x14ac:dyDescent="0.2">
      <c r="A314" s="1111"/>
      <c r="B314" s="1053" t="s">
        <v>241</v>
      </c>
      <c r="C314" s="1053"/>
      <c r="D314" s="525"/>
      <c r="E314" s="232"/>
      <c r="F314" s="232"/>
      <c r="G314" s="390"/>
      <c r="H314" s="232"/>
      <c r="I314" s="390"/>
      <c r="J314" s="528"/>
      <c r="K314" s="529"/>
      <c r="L314" s="811"/>
      <c r="M314" s="662"/>
      <c r="N314" s="533"/>
      <c r="O314" s="899"/>
      <c r="P314" s="234"/>
      <c r="Q314" s="235"/>
      <c r="R314" s="557">
        <f>SUM(R280:R310)</f>
        <v>97</v>
      </c>
      <c r="S314" s="817">
        <f>SUM(S280:S310)</f>
        <v>0</v>
      </c>
      <c r="T314" s="83"/>
      <c r="U314" s="1133"/>
      <c r="V314" s="1134"/>
      <c r="W314" s="1134"/>
      <c r="X314" s="1135"/>
    </row>
    <row r="315" spans="1:24" x14ac:dyDescent="0.2">
      <c r="A315" s="1104" t="s">
        <v>234</v>
      </c>
      <c r="B315" s="391">
        <f>南八幡!B315</f>
        <v>46023</v>
      </c>
      <c r="C315" s="434" t="str">
        <f>IF(B315="","",IF(WEEKDAY(B315)=1,"(日)",IF(WEEKDAY(B315)=2,"(月)",IF(WEEKDAY(B315)=3,"(火)",IF(WEEKDAY(B315)=4,"(水)",IF(WEEKDAY(B315)=5,"(木)",IF(WEEKDAY(B315)=6,"(金)","(土)")))))))</f>
        <v>(木)</v>
      </c>
      <c r="D315" s="558" t="s">
        <v>409</v>
      </c>
      <c r="E315" s="494"/>
      <c r="F315" s="10">
        <v>10.6</v>
      </c>
      <c r="G315" s="496">
        <v>10.1</v>
      </c>
      <c r="H315" s="495">
        <v>3</v>
      </c>
      <c r="I315" s="218">
        <v>1.05</v>
      </c>
      <c r="J315" s="10">
        <v>7.82</v>
      </c>
      <c r="K315" s="644">
        <v>7.83</v>
      </c>
      <c r="L315" s="774">
        <v>39.1</v>
      </c>
      <c r="M315" s="627"/>
      <c r="N315" s="511"/>
      <c r="O315" s="897"/>
      <c r="P315" s="501"/>
      <c r="Q315" s="559"/>
      <c r="R315" s="500"/>
      <c r="S315" s="777"/>
      <c r="T315" s="83"/>
      <c r="U315" s="397" t="s">
        <v>284</v>
      </c>
      <c r="V315" s="398"/>
      <c r="W315" s="399">
        <v>46030</v>
      </c>
      <c r="X315" s="400"/>
    </row>
    <row r="316" spans="1:24" x14ac:dyDescent="0.2">
      <c r="A316" s="1110"/>
      <c r="B316" s="330">
        <f>南八幡!B316</f>
        <v>46024</v>
      </c>
      <c r="C316" s="434" t="str">
        <f t="shared" ref="C316:C345" si="43">IF(B316="","",IF(WEEKDAY(B316)=1,"(日)",IF(WEEKDAY(B316)=2,"(月)",IF(WEEKDAY(B316)=3,"(火)",IF(WEEKDAY(B316)=4,"(水)",IF(WEEKDAY(B316)=5,"(木)",IF(WEEKDAY(B316)=6,"(金)","(土)")))))))</f>
        <v>(金)</v>
      </c>
      <c r="D316" s="578" t="s">
        <v>409</v>
      </c>
      <c r="E316" s="579"/>
      <c r="F316" s="119">
        <v>10.6</v>
      </c>
      <c r="G316" s="580">
        <v>10.199999999999999</v>
      </c>
      <c r="H316" s="581">
        <v>2.87</v>
      </c>
      <c r="I316" s="582">
        <v>0.93</v>
      </c>
      <c r="J316" s="119">
        <v>7.85</v>
      </c>
      <c r="K316" s="727">
        <v>7.82</v>
      </c>
      <c r="L316" s="828">
        <v>38.700000000000003</v>
      </c>
      <c r="M316" s="729"/>
      <c r="N316" s="417"/>
      <c r="O316" s="901"/>
      <c r="P316" s="587"/>
      <c r="Q316" s="588"/>
      <c r="R316" s="576"/>
      <c r="S316" s="825"/>
      <c r="T316" s="83"/>
      <c r="U316" s="345" t="s">
        <v>2</v>
      </c>
      <c r="V316" s="346" t="s">
        <v>303</v>
      </c>
      <c r="W316" s="357">
        <v>10.5</v>
      </c>
      <c r="X316" s="350"/>
    </row>
    <row r="317" spans="1:24" x14ac:dyDescent="0.2">
      <c r="A317" s="1110"/>
      <c r="B317" s="330">
        <f>南八幡!B317</f>
        <v>46025</v>
      </c>
      <c r="C317" s="434" t="str">
        <f t="shared" si="43"/>
        <v>(土)</v>
      </c>
      <c r="D317" s="560" t="s">
        <v>409</v>
      </c>
      <c r="E317" s="504"/>
      <c r="F317" s="11">
        <v>10.4</v>
      </c>
      <c r="G317" s="221">
        <v>9.6999999999999993</v>
      </c>
      <c r="H317" s="12">
        <v>2.5</v>
      </c>
      <c r="I317" s="219">
        <v>0.84</v>
      </c>
      <c r="J317" s="11">
        <v>7.91</v>
      </c>
      <c r="K317" s="369">
        <v>7.88</v>
      </c>
      <c r="L317" s="778">
        <v>37.9</v>
      </c>
      <c r="M317" s="635"/>
      <c r="N317" s="518"/>
      <c r="O317" s="895"/>
      <c r="P317" s="507"/>
      <c r="Q317" s="562"/>
      <c r="R317" s="506"/>
      <c r="S317" s="781"/>
      <c r="T317" s="83"/>
      <c r="U317" s="4" t="s">
        <v>19</v>
      </c>
      <c r="V317" s="5" t="s">
        <v>20</v>
      </c>
      <c r="W317" s="352" t="s">
        <v>21</v>
      </c>
      <c r="X317" s="5" t="s">
        <v>22</v>
      </c>
    </row>
    <row r="318" spans="1:24" x14ac:dyDescent="0.2">
      <c r="A318" s="1110"/>
      <c r="B318" s="330">
        <f>南八幡!B318</f>
        <v>46026</v>
      </c>
      <c r="C318" s="434" t="str">
        <f t="shared" si="43"/>
        <v>(日)</v>
      </c>
      <c r="D318" s="560" t="s">
        <v>409</v>
      </c>
      <c r="E318" s="504"/>
      <c r="F318" s="11">
        <v>10.3</v>
      </c>
      <c r="G318" s="221">
        <v>10.1</v>
      </c>
      <c r="H318" s="12">
        <v>2.2599999999999998</v>
      </c>
      <c r="I318" s="219">
        <v>0.81</v>
      </c>
      <c r="J318" s="11">
        <v>7.9</v>
      </c>
      <c r="K318" s="369">
        <v>7.86</v>
      </c>
      <c r="L318" s="778">
        <v>38.1</v>
      </c>
      <c r="M318" s="635"/>
      <c r="N318" s="518"/>
      <c r="O318" s="895"/>
      <c r="P318" s="507"/>
      <c r="Q318" s="562"/>
      <c r="R318" s="506"/>
      <c r="S318" s="781"/>
      <c r="T318" s="83"/>
      <c r="U318" s="2" t="s">
        <v>182</v>
      </c>
      <c r="V318" s="398" t="s">
        <v>11</v>
      </c>
      <c r="W318" s="353">
        <v>9.8000000000000007</v>
      </c>
      <c r="X318" s="218">
        <v>10.5</v>
      </c>
    </row>
    <row r="319" spans="1:24" x14ac:dyDescent="0.2">
      <c r="A319" s="1110"/>
      <c r="B319" s="330">
        <f>南八幡!B319</f>
        <v>46027</v>
      </c>
      <c r="C319" s="434" t="str">
        <f t="shared" si="43"/>
        <v>(月)</v>
      </c>
      <c r="D319" s="560" t="s">
        <v>409</v>
      </c>
      <c r="E319" s="504"/>
      <c r="F319" s="11">
        <v>10.199999999999999</v>
      </c>
      <c r="G319" s="221">
        <v>10.1</v>
      </c>
      <c r="H319" s="12">
        <v>3.4</v>
      </c>
      <c r="I319" s="219">
        <v>0.9</v>
      </c>
      <c r="J319" s="11">
        <v>7.87</v>
      </c>
      <c r="K319" s="369">
        <v>7.87</v>
      </c>
      <c r="L319" s="778">
        <v>38.5</v>
      </c>
      <c r="M319" s="635">
        <v>70.599999999999994</v>
      </c>
      <c r="N319" s="518">
        <v>100.9</v>
      </c>
      <c r="O319" s="895">
        <v>39.799999999999997</v>
      </c>
      <c r="P319" s="507">
        <v>235</v>
      </c>
      <c r="Q319" s="562">
        <v>7.0000000000000007E-2</v>
      </c>
      <c r="R319" s="506"/>
      <c r="S319" s="781"/>
      <c r="T319" s="83"/>
      <c r="U319" s="3" t="s">
        <v>183</v>
      </c>
      <c r="V319" s="921" t="s">
        <v>184</v>
      </c>
      <c r="W319" s="11">
        <v>1.1299999999999999</v>
      </c>
      <c r="X319" s="219">
        <v>0.93</v>
      </c>
    </row>
    <row r="320" spans="1:24" x14ac:dyDescent="0.2">
      <c r="A320" s="1110"/>
      <c r="B320" s="330">
        <f>南八幡!B320</f>
        <v>46028</v>
      </c>
      <c r="C320" s="434" t="str">
        <f t="shared" si="43"/>
        <v>(火)</v>
      </c>
      <c r="D320" s="560" t="s">
        <v>409</v>
      </c>
      <c r="E320" s="504"/>
      <c r="F320" s="11">
        <v>10</v>
      </c>
      <c r="G320" s="221">
        <v>9.9</v>
      </c>
      <c r="H320" s="12">
        <v>0.88</v>
      </c>
      <c r="I320" s="219">
        <v>0.87</v>
      </c>
      <c r="J320" s="11">
        <v>7.89</v>
      </c>
      <c r="K320" s="369">
        <v>7.87</v>
      </c>
      <c r="L320" s="778">
        <v>38.299999999999997</v>
      </c>
      <c r="M320" s="635">
        <v>70.900000000000006</v>
      </c>
      <c r="N320" s="518">
        <v>101.3</v>
      </c>
      <c r="O320" s="895">
        <v>37.4</v>
      </c>
      <c r="P320" s="507">
        <v>271</v>
      </c>
      <c r="Q320" s="562">
        <v>0.05</v>
      </c>
      <c r="R320" s="506"/>
      <c r="S320" s="781"/>
      <c r="T320" s="83"/>
      <c r="U320" s="3" t="s">
        <v>12</v>
      </c>
      <c r="V320" s="921"/>
      <c r="W320" s="11">
        <v>7.87</v>
      </c>
      <c r="X320" s="219">
        <v>7.87</v>
      </c>
    </row>
    <row r="321" spans="1:24" x14ac:dyDescent="0.2">
      <c r="A321" s="1110"/>
      <c r="B321" s="330">
        <f>南八幡!B321</f>
        <v>46029</v>
      </c>
      <c r="C321" s="434" t="str">
        <f t="shared" si="43"/>
        <v>(水)</v>
      </c>
      <c r="D321" s="560" t="s">
        <v>405</v>
      </c>
      <c r="E321" s="504"/>
      <c r="F321" s="11">
        <v>9.6999999999999993</v>
      </c>
      <c r="G321" s="221">
        <v>9</v>
      </c>
      <c r="H321" s="12">
        <v>0.75</v>
      </c>
      <c r="I321" s="219">
        <v>0.87</v>
      </c>
      <c r="J321" s="11">
        <v>7.89</v>
      </c>
      <c r="K321" s="369">
        <v>7.88</v>
      </c>
      <c r="L321" s="778">
        <v>37.700000000000003</v>
      </c>
      <c r="M321" s="635">
        <v>71</v>
      </c>
      <c r="N321" s="518">
        <v>99.4</v>
      </c>
      <c r="O321" s="895">
        <v>39.700000000000003</v>
      </c>
      <c r="P321" s="507">
        <v>191</v>
      </c>
      <c r="Q321" s="562">
        <v>0.05</v>
      </c>
      <c r="R321" s="506"/>
      <c r="S321" s="781"/>
      <c r="T321" s="83"/>
      <c r="U321" s="3" t="s">
        <v>185</v>
      </c>
      <c r="V321" s="921" t="s">
        <v>13</v>
      </c>
      <c r="W321" s="11"/>
      <c r="X321" s="219">
        <v>38.4</v>
      </c>
    </row>
    <row r="322" spans="1:24" x14ac:dyDescent="0.2">
      <c r="A322" s="1110"/>
      <c r="B322" s="330">
        <f>南八幡!B322</f>
        <v>46030</v>
      </c>
      <c r="C322" s="434" t="str">
        <f t="shared" si="43"/>
        <v>(木)</v>
      </c>
      <c r="D322" s="560" t="s">
        <v>405</v>
      </c>
      <c r="E322" s="504">
        <v>10.5</v>
      </c>
      <c r="F322" s="11">
        <v>9.8000000000000007</v>
      </c>
      <c r="G322" s="221">
        <v>10.5</v>
      </c>
      <c r="H322" s="12">
        <v>1.1299999999999999</v>
      </c>
      <c r="I322" s="219">
        <v>0.93</v>
      </c>
      <c r="J322" s="11">
        <v>7.87</v>
      </c>
      <c r="K322" s="369">
        <v>7.87</v>
      </c>
      <c r="L322" s="778">
        <v>38.4</v>
      </c>
      <c r="M322" s="635">
        <v>71.099999999999994</v>
      </c>
      <c r="N322" s="518">
        <v>101.7</v>
      </c>
      <c r="O322" s="895">
        <v>39.9</v>
      </c>
      <c r="P322" s="507">
        <v>232</v>
      </c>
      <c r="Q322" s="562">
        <v>0.08</v>
      </c>
      <c r="R322" s="506"/>
      <c r="S322" s="781"/>
      <c r="T322" s="83"/>
      <c r="U322" s="3" t="s">
        <v>186</v>
      </c>
      <c r="V322" s="921" t="s">
        <v>311</v>
      </c>
      <c r="W322" s="112"/>
      <c r="X322" s="220">
        <v>71.099999999999994</v>
      </c>
    </row>
    <row r="323" spans="1:24" x14ac:dyDescent="0.2">
      <c r="A323" s="1110"/>
      <c r="B323" s="330">
        <f>南八幡!B323</f>
        <v>46031</v>
      </c>
      <c r="C323" s="434" t="str">
        <f t="shared" si="43"/>
        <v>(金)</v>
      </c>
      <c r="D323" s="560" t="s">
        <v>409</v>
      </c>
      <c r="E323" s="504"/>
      <c r="F323" s="11">
        <v>9.4</v>
      </c>
      <c r="G323" s="221">
        <v>9</v>
      </c>
      <c r="H323" s="12">
        <v>0.88</v>
      </c>
      <c r="I323" s="219">
        <v>1.06</v>
      </c>
      <c r="J323" s="11">
        <v>7.93</v>
      </c>
      <c r="K323" s="369">
        <v>7.86</v>
      </c>
      <c r="L323" s="778">
        <v>38.6</v>
      </c>
      <c r="M323" s="635">
        <v>71.599999999999994</v>
      </c>
      <c r="N323" s="518">
        <v>101.5</v>
      </c>
      <c r="O323" s="895">
        <v>39.9</v>
      </c>
      <c r="P323" s="507">
        <v>260</v>
      </c>
      <c r="Q323" s="562">
        <v>0.12</v>
      </c>
      <c r="R323" s="506"/>
      <c r="S323" s="781"/>
      <c r="T323" s="83"/>
      <c r="U323" s="3" t="s">
        <v>187</v>
      </c>
      <c r="V323" s="921" t="s">
        <v>311</v>
      </c>
      <c r="W323" s="112"/>
      <c r="X323" s="220">
        <v>101.7</v>
      </c>
    </row>
    <row r="324" spans="1:24" x14ac:dyDescent="0.2">
      <c r="A324" s="1110"/>
      <c r="B324" s="330">
        <f>南八幡!B324</f>
        <v>46032</v>
      </c>
      <c r="C324" s="434" t="str">
        <f t="shared" si="43"/>
        <v>(土)</v>
      </c>
      <c r="D324" s="560" t="s">
        <v>409</v>
      </c>
      <c r="E324" s="504"/>
      <c r="F324" s="11">
        <v>9.3000000000000007</v>
      </c>
      <c r="G324" s="221">
        <v>9.1</v>
      </c>
      <c r="H324" s="12">
        <v>1</v>
      </c>
      <c r="I324" s="219">
        <v>0.79</v>
      </c>
      <c r="J324" s="11">
        <v>7.88</v>
      </c>
      <c r="K324" s="369">
        <v>7.88</v>
      </c>
      <c r="L324" s="778">
        <v>38.4</v>
      </c>
      <c r="M324" s="635"/>
      <c r="N324" s="518"/>
      <c r="O324" s="895"/>
      <c r="P324" s="507"/>
      <c r="Q324" s="562"/>
      <c r="R324" s="506"/>
      <c r="S324" s="781"/>
      <c r="T324" s="83"/>
      <c r="U324" s="3" t="s">
        <v>188</v>
      </c>
      <c r="V324" s="921" t="s">
        <v>311</v>
      </c>
      <c r="W324" s="112"/>
      <c r="X324" s="220">
        <v>61.6</v>
      </c>
    </row>
    <row r="325" spans="1:24" x14ac:dyDescent="0.2">
      <c r="A325" s="1110"/>
      <c r="B325" s="330">
        <f>南八幡!B325</f>
        <v>46033</v>
      </c>
      <c r="C325" s="434" t="str">
        <f t="shared" si="43"/>
        <v>(日)</v>
      </c>
      <c r="D325" s="560" t="s">
        <v>410</v>
      </c>
      <c r="E325" s="504"/>
      <c r="F325" s="11">
        <v>9.4</v>
      </c>
      <c r="G325" s="221">
        <v>9.9</v>
      </c>
      <c r="H325" s="12">
        <v>1.1299999999999999</v>
      </c>
      <c r="I325" s="219">
        <v>0.93</v>
      </c>
      <c r="J325" s="11">
        <v>7.86</v>
      </c>
      <c r="K325" s="369">
        <v>7.85</v>
      </c>
      <c r="L325" s="778">
        <v>38.700000000000003</v>
      </c>
      <c r="M325" s="635"/>
      <c r="N325" s="518"/>
      <c r="O325" s="895"/>
      <c r="P325" s="507"/>
      <c r="Q325" s="562"/>
      <c r="R325" s="506"/>
      <c r="S325" s="781"/>
      <c r="T325" s="83"/>
      <c r="U325" s="3" t="s">
        <v>189</v>
      </c>
      <c r="V325" s="921" t="s">
        <v>311</v>
      </c>
      <c r="W325" s="112"/>
      <c r="X325" s="220">
        <v>40.1</v>
      </c>
    </row>
    <row r="326" spans="1:24" x14ac:dyDescent="0.2">
      <c r="A326" s="1110"/>
      <c r="B326" s="330">
        <f>南八幡!B326</f>
        <v>46034</v>
      </c>
      <c r="C326" s="434" t="str">
        <f t="shared" si="43"/>
        <v>(月)</v>
      </c>
      <c r="D326" s="560" t="s">
        <v>409</v>
      </c>
      <c r="E326" s="504"/>
      <c r="F326" s="11">
        <v>9.3000000000000007</v>
      </c>
      <c r="G326" s="221">
        <v>9</v>
      </c>
      <c r="H326" s="12">
        <v>0.88</v>
      </c>
      <c r="I326" s="219">
        <v>0.88</v>
      </c>
      <c r="J326" s="11">
        <v>7.93</v>
      </c>
      <c r="K326" s="369">
        <v>7.89</v>
      </c>
      <c r="L326" s="778">
        <v>38.4</v>
      </c>
      <c r="M326" s="635"/>
      <c r="N326" s="518"/>
      <c r="O326" s="895"/>
      <c r="P326" s="507"/>
      <c r="Q326" s="562"/>
      <c r="R326" s="506"/>
      <c r="S326" s="781"/>
      <c r="T326" s="83"/>
      <c r="U326" s="3" t="s">
        <v>190</v>
      </c>
      <c r="V326" s="921" t="s">
        <v>311</v>
      </c>
      <c r="W326" s="12"/>
      <c r="X326" s="221">
        <v>39.9</v>
      </c>
    </row>
    <row r="327" spans="1:24" x14ac:dyDescent="0.2">
      <c r="A327" s="1110"/>
      <c r="B327" s="330">
        <f>南八幡!B327</f>
        <v>46035</v>
      </c>
      <c r="C327" s="434" t="str">
        <f t="shared" si="43"/>
        <v>(火)</v>
      </c>
      <c r="D327" s="560" t="s">
        <v>409</v>
      </c>
      <c r="E327" s="504"/>
      <c r="F327" s="11">
        <v>9.3000000000000007</v>
      </c>
      <c r="G327" s="221">
        <v>9.5</v>
      </c>
      <c r="H327" s="12">
        <v>1</v>
      </c>
      <c r="I327" s="219">
        <v>0.81</v>
      </c>
      <c r="J327" s="11">
        <v>7.95</v>
      </c>
      <c r="K327" s="369">
        <v>7.92</v>
      </c>
      <c r="L327" s="778">
        <v>38.5</v>
      </c>
      <c r="M327" s="635">
        <v>71.099999999999994</v>
      </c>
      <c r="N327" s="518">
        <v>102.3</v>
      </c>
      <c r="O327" s="895">
        <v>37.299999999999997</v>
      </c>
      <c r="P327" s="507">
        <v>245</v>
      </c>
      <c r="Q327" s="562">
        <v>0.1</v>
      </c>
      <c r="R327" s="506"/>
      <c r="S327" s="781"/>
      <c r="T327" s="83"/>
      <c r="U327" s="3" t="s">
        <v>191</v>
      </c>
      <c r="V327" s="921" t="s">
        <v>311</v>
      </c>
      <c r="W327" s="15"/>
      <c r="X327" s="222">
        <v>232</v>
      </c>
    </row>
    <row r="328" spans="1:24" x14ac:dyDescent="0.2">
      <c r="A328" s="1110"/>
      <c r="B328" s="330">
        <f>南八幡!B328</f>
        <v>46036</v>
      </c>
      <c r="C328" s="434" t="str">
        <f t="shared" si="43"/>
        <v>(水)</v>
      </c>
      <c r="D328" s="560" t="s">
        <v>409</v>
      </c>
      <c r="E328" s="504"/>
      <c r="F328" s="11">
        <v>9.1999999999999993</v>
      </c>
      <c r="G328" s="221">
        <v>9.4</v>
      </c>
      <c r="H328" s="12">
        <v>1.1299999999999999</v>
      </c>
      <c r="I328" s="219">
        <v>0.87</v>
      </c>
      <c r="J328" s="11">
        <v>7.94</v>
      </c>
      <c r="K328" s="369">
        <v>7.93</v>
      </c>
      <c r="L328" s="778">
        <v>38.5</v>
      </c>
      <c r="M328" s="635">
        <v>71.5</v>
      </c>
      <c r="N328" s="518">
        <v>101.7</v>
      </c>
      <c r="O328" s="895">
        <v>41.3</v>
      </c>
      <c r="P328" s="507">
        <v>261</v>
      </c>
      <c r="Q328" s="562">
        <v>0.11</v>
      </c>
      <c r="R328" s="506"/>
      <c r="S328" s="781"/>
      <c r="T328" s="83"/>
      <c r="U328" s="3" t="s">
        <v>192</v>
      </c>
      <c r="V328" s="921" t="s">
        <v>311</v>
      </c>
      <c r="W328" s="13"/>
      <c r="X328" s="223">
        <v>0.08</v>
      </c>
    </row>
    <row r="329" spans="1:24" x14ac:dyDescent="0.2">
      <c r="A329" s="1110"/>
      <c r="B329" s="330">
        <f>南八幡!B329</f>
        <v>46037</v>
      </c>
      <c r="C329" s="434" t="str">
        <f t="shared" si="43"/>
        <v>(木)</v>
      </c>
      <c r="D329" s="560" t="s">
        <v>409</v>
      </c>
      <c r="E329" s="504"/>
      <c r="F329" s="11">
        <v>9.1</v>
      </c>
      <c r="G329" s="221">
        <v>9</v>
      </c>
      <c r="H329" s="12">
        <v>1.1299999999999999</v>
      </c>
      <c r="I329" s="219">
        <v>0.89</v>
      </c>
      <c r="J329" s="11">
        <v>7.94</v>
      </c>
      <c r="K329" s="369">
        <v>7.93</v>
      </c>
      <c r="L329" s="778">
        <v>38.6</v>
      </c>
      <c r="M329" s="635">
        <v>72</v>
      </c>
      <c r="N329" s="518">
        <v>100.7</v>
      </c>
      <c r="O329" s="895">
        <v>37.5</v>
      </c>
      <c r="P329" s="507">
        <v>254</v>
      </c>
      <c r="Q329" s="562">
        <v>0.11</v>
      </c>
      <c r="R329" s="506">
        <v>11</v>
      </c>
      <c r="S329" s="781">
        <v>2</v>
      </c>
      <c r="T329" s="83"/>
      <c r="U329" s="3" t="s">
        <v>14</v>
      </c>
      <c r="V329" s="921" t="s">
        <v>311</v>
      </c>
      <c r="W329" s="11"/>
      <c r="X329" s="224">
        <v>1.7</v>
      </c>
    </row>
    <row r="330" spans="1:24" x14ac:dyDescent="0.2">
      <c r="A330" s="1110"/>
      <c r="B330" s="330">
        <f>南八幡!B330</f>
        <v>46038</v>
      </c>
      <c r="C330" s="434" t="str">
        <f t="shared" si="43"/>
        <v>(金)</v>
      </c>
      <c r="D330" s="560" t="s">
        <v>409</v>
      </c>
      <c r="E330" s="504"/>
      <c r="F330" s="11">
        <v>9.1999999999999993</v>
      </c>
      <c r="G330" s="221">
        <v>10</v>
      </c>
      <c r="H330" s="12">
        <v>1.38</v>
      </c>
      <c r="I330" s="219">
        <v>0.86</v>
      </c>
      <c r="J330" s="11">
        <v>7.91</v>
      </c>
      <c r="K330" s="369">
        <v>7.84</v>
      </c>
      <c r="L330" s="778">
        <v>38.799999999999997</v>
      </c>
      <c r="M330" s="635">
        <v>70.599999999999994</v>
      </c>
      <c r="N330" s="518">
        <v>101.3</v>
      </c>
      <c r="O330" s="895">
        <v>39</v>
      </c>
      <c r="P330" s="507">
        <v>264</v>
      </c>
      <c r="Q330" s="562">
        <v>0.12</v>
      </c>
      <c r="R330" s="506"/>
      <c r="S330" s="781"/>
      <c r="T330" s="83"/>
      <c r="U330" s="3" t="s">
        <v>15</v>
      </c>
      <c r="V330" s="921" t="s">
        <v>311</v>
      </c>
      <c r="W330" s="11"/>
      <c r="X330" s="224">
        <v>1</v>
      </c>
    </row>
    <row r="331" spans="1:24" x14ac:dyDescent="0.2">
      <c r="A331" s="1110"/>
      <c r="B331" s="330">
        <f>南八幡!B331</f>
        <v>46039</v>
      </c>
      <c r="C331" s="434" t="str">
        <f t="shared" si="43"/>
        <v>(土)</v>
      </c>
      <c r="D331" s="560" t="s">
        <v>409</v>
      </c>
      <c r="E331" s="504"/>
      <c r="F331" s="11">
        <v>9.1</v>
      </c>
      <c r="G331" s="221">
        <v>9.3000000000000007</v>
      </c>
      <c r="H331" s="12">
        <v>1.5</v>
      </c>
      <c r="I331" s="219">
        <v>0.88</v>
      </c>
      <c r="J331" s="11">
        <v>7.93</v>
      </c>
      <c r="K331" s="369">
        <v>7.92</v>
      </c>
      <c r="L331" s="778">
        <v>38.4</v>
      </c>
      <c r="M331" s="635"/>
      <c r="N331" s="518"/>
      <c r="O331" s="895"/>
      <c r="P331" s="507"/>
      <c r="Q331" s="562"/>
      <c r="R331" s="506"/>
      <c r="S331" s="781"/>
      <c r="T331" s="83"/>
      <c r="U331" s="3" t="s">
        <v>193</v>
      </c>
      <c r="V331" s="921" t="s">
        <v>311</v>
      </c>
      <c r="W331" s="11"/>
      <c r="X331" s="224">
        <v>11.4</v>
      </c>
    </row>
    <row r="332" spans="1:24" x14ac:dyDescent="0.2">
      <c r="A332" s="1110"/>
      <c r="B332" s="330">
        <f>南八幡!B332</f>
        <v>46040</v>
      </c>
      <c r="C332" s="434" t="str">
        <f t="shared" si="43"/>
        <v>(日)</v>
      </c>
      <c r="D332" s="560" t="s">
        <v>409</v>
      </c>
      <c r="E332" s="504"/>
      <c r="F332" s="11">
        <v>9.1</v>
      </c>
      <c r="G332" s="221">
        <v>9.3000000000000007</v>
      </c>
      <c r="H332" s="12">
        <v>1.1299999999999999</v>
      </c>
      <c r="I332" s="219">
        <v>0.9</v>
      </c>
      <c r="J332" s="11">
        <v>7.94</v>
      </c>
      <c r="K332" s="369">
        <v>7.93</v>
      </c>
      <c r="L332" s="778">
        <v>38.5</v>
      </c>
      <c r="M332" s="635"/>
      <c r="N332" s="518"/>
      <c r="O332" s="895"/>
      <c r="P332" s="507"/>
      <c r="Q332" s="562"/>
      <c r="R332" s="506"/>
      <c r="S332" s="781"/>
      <c r="T332" s="83"/>
      <c r="U332" s="3" t="s">
        <v>194</v>
      </c>
      <c r="V332" s="921" t="s">
        <v>311</v>
      </c>
      <c r="W332" s="13"/>
      <c r="X332" s="225">
        <v>7.0000000000000001E-3</v>
      </c>
    </row>
    <row r="333" spans="1:24" x14ac:dyDescent="0.2">
      <c r="A333" s="1110"/>
      <c r="B333" s="330">
        <f>南八幡!B333</f>
        <v>46041</v>
      </c>
      <c r="C333" s="434" t="str">
        <f t="shared" si="43"/>
        <v>(月)</v>
      </c>
      <c r="D333" s="560" t="s">
        <v>410</v>
      </c>
      <c r="E333" s="504"/>
      <c r="F333" s="11">
        <v>9.1</v>
      </c>
      <c r="G333" s="221">
        <v>9.1</v>
      </c>
      <c r="H333" s="12">
        <v>0.9</v>
      </c>
      <c r="I333" s="219">
        <v>0.8</v>
      </c>
      <c r="J333" s="11">
        <v>7.97</v>
      </c>
      <c r="K333" s="369">
        <v>7.94</v>
      </c>
      <c r="L333" s="778">
        <v>38.6</v>
      </c>
      <c r="M333" s="635">
        <v>71</v>
      </c>
      <c r="N333" s="518">
        <v>101.7</v>
      </c>
      <c r="O333" s="895">
        <v>38</v>
      </c>
      <c r="P333" s="507">
        <v>245</v>
      </c>
      <c r="Q333" s="562">
        <v>0.09</v>
      </c>
      <c r="R333" s="506"/>
      <c r="S333" s="781"/>
      <c r="T333" s="83"/>
      <c r="U333" s="3" t="s">
        <v>278</v>
      </c>
      <c r="V333" s="921" t="s">
        <v>311</v>
      </c>
      <c r="W333" s="13"/>
      <c r="X333" s="225">
        <v>2.46</v>
      </c>
    </row>
    <row r="334" spans="1:24" x14ac:dyDescent="0.2">
      <c r="A334" s="1110"/>
      <c r="B334" s="330">
        <f>南八幡!B334</f>
        <v>46042</v>
      </c>
      <c r="C334" s="434" t="str">
        <f t="shared" si="43"/>
        <v>(火)</v>
      </c>
      <c r="D334" s="560" t="s">
        <v>409</v>
      </c>
      <c r="E334" s="504"/>
      <c r="F334" s="11">
        <v>9.1999999999999993</v>
      </c>
      <c r="G334" s="221">
        <v>9.3000000000000007</v>
      </c>
      <c r="H334" s="12">
        <v>1</v>
      </c>
      <c r="I334" s="219">
        <v>0.86</v>
      </c>
      <c r="J334" s="11">
        <v>7.94</v>
      </c>
      <c r="K334" s="369">
        <v>7.89</v>
      </c>
      <c r="L334" s="778">
        <v>38.799999999999997</v>
      </c>
      <c r="M334" s="635">
        <v>71.099999999999994</v>
      </c>
      <c r="N334" s="518">
        <v>101.3</v>
      </c>
      <c r="O334" s="895">
        <v>38.299999999999997</v>
      </c>
      <c r="P334" s="507">
        <v>268</v>
      </c>
      <c r="Q334" s="562">
        <v>0.09</v>
      </c>
      <c r="R334" s="506">
        <v>7</v>
      </c>
      <c r="S334" s="781"/>
      <c r="T334" s="83"/>
      <c r="U334" s="3" t="s">
        <v>195</v>
      </c>
      <c r="V334" s="921" t="s">
        <v>311</v>
      </c>
      <c r="W334" s="13"/>
      <c r="X334" s="225">
        <v>3.19</v>
      </c>
    </row>
    <row r="335" spans="1:24" x14ac:dyDescent="0.2">
      <c r="A335" s="1110"/>
      <c r="B335" s="330">
        <f>南八幡!B335</f>
        <v>46043</v>
      </c>
      <c r="C335" s="434" t="str">
        <f t="shared" si="43"/>
        <v>(水)</v>
      </c>
      <c r="D335" s="560" t="s">
        <v>410</v>
      </c>
      <c r="E335" s="504"/>
      <c r="F335" s="11">
        <v>8.8000000000000007</v>
      </c>
      <c r="G335" s="221">
        <v>8.5</v>
      </c>
      <c r="H335" s="12">
        <v>0.88</v>
      </c>
      <c r="I335" s="219">
        <v>0.98</v>
      </c>
      <c r="J335" s="11">
        <v>7.96</v>
      </c>
      <c r="K335" s="369">
        <v>7.92</v>
      </c>
      <c r="L335" s="778">
        <v>38.700000000000003</v>
      </c>
      <c r="M335" s="635">
        <v>71.2</v>
      </c>
      <c r="N335" s="518">
        <v>99.8</v>
      </c>
      <c r="O335" s="895">
        <v>36.5</v>
      </c>
      <c r="P335" s="507">
        <v>266</v>
      </c>
      <c r="Q335" s="562">
        <v>0.09</v>
      </c>
      <c r="R335" s="506"/>
      <c r="S335" s="781"/>
      <c r="T335" s="83"/>
      <c r="U335" s="3" t="s">
        <v>196</v>
      </c>
      <c r="V335" s="921" t="s">
        <v>311</v>
      </c>
      <c r="W335" s="13"/>
      <c r="X335" s="225">
        <v>0.2</v>
      </c>
    </row>
    <row r="336" spans="1:24" x14ac:dyDescent="0.2">
      <c r="A336" s="1110"/>
      <c r="B336" s="330">
        <f>南八幡!B336</f>
        <v>46044</v>
      </c>
      <c r="C336" s="434" t="str">
        <f t="shared" si="43"/>
        <v>(木)</v>
      </c>
      <c r="D336" s="560" t="s">
        <v>409</v>
      </c>
      <c r="E336" s="504"/>
      <c r="F336" s="11">
        <v>8.8000000000000007</v>
      </c>
      <c r="G336" s="221">
        <v>8.1999999999999993</v>
      </c>
      <c r="H336" s="12">
        <v>1</v>
      </c>
      <c r="I336" s="219">
        <v>0.9</v>
      </c>
      <c r="J336" s="11">
        <v>7.98</v>
      </c>
      <c r="K336" s="369">
        <v>7.94</v>
      </c>
      <c r="L336" s="778">
        <v>38.700000000000003</v>
      </c>
      <c r="M336" s="635">
        <v>71.3</v>
      </c>
      <c r="N336" s="518">
        <v>100.1</v>
      </c>
      <c r="O336" s="895">
        <v>38.299999999999997</v>
      </c>
      <c r="P336" s="507">
        <v>273</v>
      </c>
      <c r="Q336" s="562">
        <v>0.12</v>
      </c>
      <c r="R336" s="506"/>
      <c r="S336" s="781"/>
      <c r="T336" s="83"/>
      <c r="U336" s="3" t="s">
        <v>197</v>
      </c>
      <c r="V336" s="921" t="s">
        <v>311</v>
      </c>
      <c r="W336" s="11"/>
      <c r="X336" s="224">
        <v>26.6</v>
      </c>
    </row>
    <row r="337" spans="1:24" x14ac:dyDescent="0.2">
      <c r="A337" s="1110"/>
      <c r="B337" s="330">
        <f>南八幡!B337</f>
        <v>46045</v>
      </c>
      <c r="C337" s="434" t="str">
        <f t="shared" si="43"/>
        <v>(金)</v>
      </c>
      <c r="D337" s="560" t="s">
        <v>409</v>
      </c>
      <c r="E337" s="504"/>
      <c r="F337" s="11">
        <v>8.6999999999999993</v>
      </c>
      <c r="G337" s="221">
        <v>8.3000000000000007</v>
      </c>
      <c r="H337" s="12">
        <v>1</v>
      </c>
      <c r="I337" s="219">
        <v>1</v>
      </c>
      <c r="J337" s="11">
        <v>7.98</v>
      </c>
      <c r="K337" s="369">
        <v>7.94</v>
      </c>
      <c r="L337" s="778">
        <v>38.9</v>
      </c>
      <c r="M337" s="635">
        <v>71.599999999999994</v>
      </c>
      <c r="N337" s="518">
        <v>101.5</v>
      </c>
      <c r="O337" s="895">
        <v>40.299999999999997</v>
      </c>
      <c r="P337" s="507">
        <v>236</v>
      </c>
      <c r="Q337" s="562">
        <v>0.1</v>
      </c>
      <c r="R337" s="506"/>
      <c r="S337" s="781"/>
      <c r="T337" s="83"/>
      <c r="U337" s="3" t="s">
        <v>17</v>
      </c>
      <c r="V337" s="921" t="s">
        <v>311</v>
      </c>
      <c r="W337" s="11"/>
      <c r="X337" s="224">
        <v>32</v>
      </c>
    </row>
    <row r="338" spans="1:24" x14ac:dyDescent="0.2">
      <c r="A338" s="1110"/>
      <c r="B338" s="330">
        <f>南八幡!B338</f>
        <v>46046</v>
      </c>
      <c r="C338" s="434" t="str">
        <f t="shared" si="43"/>
        <v>(土)</v>
      </c>
      <c r="D338" s="560" t="s">
        <v>409</v>
      </c>
      <c r="E338" s="504"/>
      <c r="F338" s="11">
        <v>8.6</v>
      </c>
      <c r="G338" s="221">
        <v>8.3000000000000007</v>
      </c>
      <c r="H338" s="12">
        <v>1.1299999999999999</v>
      </c>
      <c r="I338" s="219">
        <v>1.03</v>
      </c>
      <c r="J338" s="11">
        <v>7.96</v>
      </c>
      <c r="K338" s="369">
        <v>7.9</v>
      </c>
      <c r="L338" s="778">
        <v>38.9</v>
      </c>
      <c r="M338" s="635"/>
      <c r="N338" s="518"/>
      <c r="O338" s="895"/>
      <c r="P338" s="507"/>
      <c r="Q338" s="562"/>
      <c r="R338" s="506"/>
      <c r="S338" s="781"/>
      <c r="T338" s="83"/>
      <c r="U338" s="3" t="s">
        <v>198</v>
      </c>
      <c r="V338" s="921" t="s">
        <v>184</v>
      </c>
      <c r="W338" s="11"/>
      <c r="X338" s="286">
        <v>4</v>
      </c>
    </row>
    <row r="339" spans="1:24" x14ac:dyDescent="0.2">
      <c r="A339" s="1110"/>
      <c r="B339" s="330">
        <f>南八幡!B339</f>
        <v>46047</v>
      </c>
      <c r="C339" s="434" t="str">
        <f t="shared" si="43"/>
        <v>(日)</v>
      </c>
      <c r="D339" s="560" t="s">
        <v>409</v>
      </c>
      <c r="E339" s="504"/>
      <c r="F339" s="11">
        <v>8.5</v>
      </c>
      <c r="G339" s="221">
        <v>8.1</v>
      </c>
      <c r="H339" s="12">
        <v>1.25</v>
      </c>
      <c r="I339" s="219">
        <v>1.03</v>
      </c>
      <c r="J339" s="11">
        <v>7.94</v>
      </c>
      <c r="K339" s="369">
        <v>7.91</v>
      </c>
      <c r="L339" s="778">
        <v>39.299999999999997</v>
      </c>
      <c r="M339" s="635"/>
      <c r="N339" s="518"/>
      <c r="O339" s="895"/>
      <c r="P339" s="507"/>
      <c r="Q339" s="562"/>
      <c r="R339" s="506"/>
      <c r="S339" s="781"/>
      <c r="T339" s="83"/>
      <c r="U339" s="3" t="s">
        <v>199</v>
      </c>
      <c r="V339" s="921" t="s">
        <v>311</v>
      </c>
      <c r="W339" s="112"/>
      <c r="X339" s="1016" t="s">
        <v>466</v>
      </c>
    </row>
    <row r="340" spans="1:24" x14ac:dyDescent="0.2">
      <c r="A340" s="1110"/>
      <c r="B340" s="330">
        <f>南八幡!B340</f>
        <v>46048</v>
      </c>
      <c r="C340" s="434" t="str">
        <f t="shared" si="43"/>
        <v>(月)</v>
      </c>
      <c r="D340" s="560" t="s">
        <v>409</v>
      </c>
      <c r="E340" s="504"/>
      <c r="F340" s="11">
        <v>8.3000000000000007</v>
      </c>
      <c r="G340" s="221">
        <v>8</v>
      </c>
      <c r="H340" s="12">
        <v>1</v>
      </c>
      <c r="I340" s="219">
        <v>0.95</v>
      </c>
      <c r="J340" s="11">
        <v>8</v>
      </c>
      <c r="K340" s="369">
        <v>7.95</v>
      </c>
      <c r="L340" s="778">
        <v>38.9</v>
      </c>
      <c r="M340" s="635">
        <v>71.8</v>
      </c>
      <c r="N340" s="518">
        <v>102.3</v>
      </c>
      <c r="O340" s="895">
        <v>42.7</v>
      </c>
      <c r="P340" s="507">
        <v>237</v>
      </c>
      <c r="Q340" s="562">
        <v>0.11</v>
      </c>
      <c r="R340" s="506"/>
      <c r="S340" s="781"/>
      <c r="T340" s="83"/>
      <c r="U340" s="3"/>
      <c r="V340" s="287"/>
      <c r="W340" s="288"/>
      <c r="X340" s="287"/>
    </row>
    <row r="341" spans="1:24" x14ac:dyDescent="0.2">
      <c r="A341" s="1110"/>
      <c r="B341" s="330">
        <f>南八幡!B341</f>
        <v>46049</v>
      </c>
      <c r="C341" s="434" t="str">
        <f t="shared" si="43"/>
        <v>(火)</v>
      </c>
      <c r="D341" s="560" t="s">
        <v>409</v>
      </c>
      <c r="E341" s="504"/>
      <c r="F341" s="11">
        <v>8.1999999999999993</v>
      </c>
      <c r="G341" s="221">
        <v>8.1</v>
      </c>
      <c r="H341" s="12">
        <v>1.25</v>
      </c>
      <c r="I341" s="219">
        <v>1.01</v>
      </c>
      <c r="J341" s="11">
        <v>7.88</v>
      </c>
      <c r="K341" s="369">
        <v>7.89</v>
      </c>
      <c r="L341" s="778">
        <v>39.1</v>
      </c>
      <c r="M341" s="635">
        <v>71.7</v>
      </c>
      <c r="N341" s="518">
        <v>101.9</v>
      </c>
      <c r="O341" s="895">
        <v>46.4</v>
      </c>
      <c r="P341" s="507">
        <v>254</v>
      </c>
      <c r="Q341" s="562">
        <v>0.1</v>
      </c>
      <c r="R341" s="506"/>
      <c r="S341" s="781"/>
      <c r="T341" s="83"/>
      <c r="U341" s="3"/>
      <c r="V341" s="287"/>
      <c r="W341" s="288"/>
      <c r="X341" s="287"/>
    </row>
    <row r="342" spans="1:24" ht="13.5" customHeight="1" x14ac:dyDescent="0.2">
      <c r="A342" s="1110"/>
      <c r="B342" s="330">
        <f>南八幡!B342</f>
        <v>46050</v>
      </c>
      <c r="C342" s="434" t="str">
        <f t="shared" si="43"/>
        <v>(水)</v>
      </c>
      <c r="D342" s="578" t="s">
        <v>409</v>
      </c>
      <c r="E342" s="579"/>
      <c r="F342" s="119">
        <v>8.1999999999999993</v>
      </c>
      <c r="G342" s="580">
        <v>8</v>
      </c>
      <c r="H342" s="581">
        <v>1.1299999999999999</v>
      </c>
      <c r="I342" s="582">
        <v>1.08</v>
      </c>
      <c r="J342" s="119">
        <v>7.89</v>
      </c>
      <c r="K342" s="727">
        <v>7.86</v>
      </c>
      <c r="L342" s="828">
        <v>39.700000000000003</v>
      </c>
      <c r="M342" s="730">
        <v>71.400000000000006</v>
      </c>
      <c r="N342" s="417">
        <v>101.5</v>
      </c>
      <c r="O342" s="901">
        <v>40.700000000000003</v>
      </c>
      <c r="P342" s="587">
        <v>253</v>
      </c>
      <c r="Q342" s="588">
        <v>0.12</v>
      </c>
      <c r="R342" s="576"/>
      <c r="S342" s="825"/>
      <c r="T342" s="83"/>
      <c r="U342" s="373"/>
      <c r="V342" s="374"/>
      <c r="W342" s="375"/>
      <c r="X342" s="374"/>
    </row>
    <row r="343" spans="1:24" x14ac:dyDescent="0.2">
      <c r="A343" s="1110"/>
      <c r="B343" s="330">
        <f>南八幡!B343</f>
        <v>46051</v>
      </c>
      <c r="C343" s="434" t="str">
        <f t="shared" si="43"/>
        <v>(木)</v>
      </c>
      <c r="D343" s="560" t="s">
        <v>409</v>
      </c>
      <c r="E343" s="504"/>
      <c r="F343" s="11">
        <v>8.1999999999999993</v>
      </c>
      <c r="G343" s="221">
        <v>8</v>
      </c>
      <c r="H343" s="12">
        <v>1</v>
      </c>
      <c r="I343" s="219">
        <v>0.9</v>
      </c>
      <c r="J343" s="11">
        <v>7.93</v>
      </c>
      <c r="K343" s="369">
        <v>7.91</v>
      </c>
      <c r="L343" s="778">
        <v>39.6</v>
      </c>
      <c r="M343" s="635">
        <v>71.7</v>
      </c>
      <c r="N343" s="518">
        <v>102.1</v>
      </c>
      <c r="O343" s="895">
        <v>41.7</v>
      </c>
      <c r="P343" s="507">
        <v>229</v>
      </c>
      <c r="Q343" s="562">
        <v>0.08</v>
      </c>
      <c r="R343" s="506"/>
      <c r="S343" s="781"/>
      <c r="T343" s="83"/>
      <c r="U343" s="102" t="s">
        <v>23</v>
      </c>
      <c r="V343" s="394" t="s">
        <v>24</v>
      </c>
      <c r="W343" s="394" t="s">
        <v>24</v>
      </c>
      <c r="X343" s="103" t="s">
        <v>24</v>
      </c>
    </row>
    <row r="344" spans="1:24" x14ac:dyDescent="0.2">
      <c r="A344" s="1110"/>
      <c r="B344" s="330">
        <f>南八幡!B344</f>
        <v>46052</v>
      </c>
      <c r="C344" s="434" t="str">
        <f t="shared" si="43"/>
        <v>(金)</v>
      </c>
      <c r="D344" s="560" t="s">
        <v>409</v>
      </c>
      <c r="E344" s="504"/>
      <c r="F344" s="11">
        <v>8.1</v>
      </c>
      <c r="G344" s="221">
        <v>7.8</v>
      </c>
      <c r="H344" s="12">
        <v>1.1299999999999999</v>
      </c>
      <c r="I344" s="219">
        <v>0.87</v>
      </c>
      <c r="J344" s="11">
        <v>7.94</v>
      </c>
      <c r="K344" s="369">
        <v>7.91</v>
      </c>
      <c r="L344" s="778">
        <v>39</v>
      </c>
      <c r="M344" s="635">
        <v>71.8</v>
      </c>
      <c r="N344" s="518">
        <v>101.5</v>
      </c>
      <c r="O344" s="895">
        <v>35.5</v>
      </c>
      <c r="P344" s="507">
        <v>250</v>
      </c>
      <c r="Q344" s="562">
        <v>0.09</v>
      </c>
      <c r="R344" s="506"/>
      <c r="S344" s="781"/>
      <c r="T344" s="83"/>
      <c r="U344" s="1115" t="s">
        <v>467</v>
      </c>
      <c r="V344" s="1136"/>
      <c r="W344" s="1136"/>
      <c r="X344" s="1137"/>
    </row>
    <row r="345" spans="1:24" x14ac:dyDescent="0.2">
      <c r="A345" s="1110"/>
      <c r="B345" s="330">
        <f>南八幡!B345</f>
        <v>46053</v>
      </c>
      <c r="C345" s="434" t="str">
        <f t="shared" si="43"/>
        <v>(土)</v>
      </c>
      <c r="D345" s="502" t="s">
        <v>409</v>
      </c>
      <c r="E345" s="504"/>
      <c r="F345" s="11">
        <v>8.1</v>
      </c>
      <c r="G345" s="219">
        <v>7.9</v>
      </c>
      <c r="H345" s="12">
        <v>1</v>
      </c>
      <c r="I345" s="221">
        <v>0.91</v>
      </c>
      <c r="J345" s="11">
        <v>7.96</v>
      </c>
      <c r="K345" s="369">
        <v>7.94</v>
      </c>
      <c r="L345" s="778">
        <v>39.1</v>
      </c>
      <c r="M345" s="635"/>
      <c r="N345" s="518"/>
      <c r="O345" s="895"/>
      <c r="P345" s="507"/>
      <c r="Q345" s="562"/>
      <c r="R345" s="577"/>
      <c r="S345" s="827"/>
      <c r="T345" s="83"/>
      <c r="U345" s="1138"/>
      <c r="V345" s="1136"/>
      <c r="W345" s="1136"/>
      <c r="X345" s="1137"/>
    </row>
    <row r="346" spans="1:24" x14ac:dyDescent="0.2">
      <c r="A346" s="1110"/>
      <c r="B346" s="1051" t="s">
        <v>238</v>
      </c>
      <c r="C346" s="1051"/>
      <c r="D346" s="508"/>
      <c r="E346" s="509">
        <f t="shared" ref="E346:R346" si="44">IF(COUNT(E315:E345)=0,"",MAX(E315:E345))</f>
        <v>10.5</v>
      </c>
      <c r="F346" s="10">
        <f t="shared" si="44"/>
        <v>10.6</v>
      </c>
      <c r="G346" s="218">
        <f t="shared" si="44"/>
        <v>10.5</v>
      </c>
      <c r="H346" s="495">
        <f t="shared" si="44"/>
        <v>3.4</v>
      </c>
      <c r="I346" s="496">
        <f t="shared" si="44"/>
        <v>1.08</v>
      </c>
      <c r="J346" s="10">
        <f t="shared" si="44"/>
        <v>8</v>
      </c>
      <c r="K346" s="644">
        <f t="shared" si="44"/>
        <v>7.95</v>
      </c>
      <c r="L346" s="774">
        <f t="shared" si="44"/>
        <v>39.700000000000003</v>
      </c>
      <c r="M346" s="627">
        <f t="shared" si="44"/>
        <v>72</v>
      </c>
      <c r="N346" s="511">
        <f t="shared" si="44"/>
        <v>102.3</v>
      </c>
      <c r="O346" s="897">
        <f t="shared" si="44"/>
        <v>46.4</v>
      </c>
      <c r="P346" s="513">
        <f t="shared" si="44"/>
        <v>273</v>
      </c>
      <c r="Q346" s="514">
        <f t="shared" si="44"/>
        <v>0.12</v>
      </c>
      <c r="R346" s="548">
        <f t="shared" si="44"/>
        <v>11</v>
      </c>
      <c r="S346" s="808">
        <f t="shared" ref="S346" si="45">IF(COUNT(S315:S345)=0,"",MAX(S315:S345))</f>
        <v>2</v>
      </c>
      <c r="T346" s="83"/>
      <c r="U346" s="1138"/>
      <c r="V346" s="1136"/>
      <c r="W346" s="1136"/>
      <c r="X346" s="1137"/>
    </row>
    <row r="347" spans="1:24" x14ac:dyDescent="0.2">
      <c r="A347" s="1110"/>
      <c r="B347" s="1052" t="s">
        <v>239</v>
      </c>
      <c r="C347" s="1052"/>
      <c r="D347" s="229"/>
      <c r="E347" s="516">
        <f t="shared" ref="E347:Q347" si="46">IF(COUNT(E315:E345)=0,"",MIN(E315:E345))</f>
        <v>10.5</v>
      </c>
      <c r="F347" s="11">
        <f t="shared" si="46"/>
        <v>8.1</v>
      </c>
      <c r="G347" s="219">
        <f t="shared" si="46"/>
        <v>7.8</v>
      </c>
      <c r="H347" s="12">
        <f t="shared" si="46"/>
        <v>0.75</v>
      </c>
      <c r="I347" s="221">
        <f t="shared" si="46"/>
        <v>0.79</v>
      </c>
      <c r="J347" s="11">
        <f t="shared" si="46"/>
        <v>7.82</v>
      </c>
      <c r="K347" s="369">
        <f t="shared" si="46"/>
        <v>7.82</v>
      </c>
      <c r="L347" s="778">
        <f t="shared" si="46"/>
        <v>37.700000000000003</v>
      </c>
      <c r="M347" s="635">
        <f t="shared" si="46"/>
        <v>70.599999999999994</v>
      </c>
      <c r="N347" s="518">
        <f t="shared" si="46"/>
        <v>99.4</v>
      </c>
      <c r="O347" s="893">
        <f t="shared" si="46"/>
        <v>35.5</v>
      </c>
      <c r="P347" s="520">
        <f t="shared" si="46"/>
        <v>191</v>
      </c>
      <c r="Q347" s="521">
        <f t="shared" si="46"/>
        <v>0.05</v>
      </c>
      <c r="R347" s="836"/>
      <c r="S347" s="810"/>
      <c r="T347" s="83"/>
      <c r="U347" s="1138"/>
      <c r="V347" s="1136"/>
      <c r="W347" s="1136"/>
      <c r="X347" s="1137"/>
    </row>
    <row r="348" spans="1:24" x14ac:dyDescent="0.2">
      <c r="A348" s="1110"/>
      <c r="B348" s="1052" t="s">
        <v>240</v>
      </c>
      <c r="C348" s="1052"/>
      <c r="D348" s="418"/>
      <c r="E348" s="523">
        <f t="shared" ref="E348:Q348" si="47">IF(COUNT(E315:E345)=0,"",AVERAGE(E315:E345))</f>
        <v>10.5</v>
      </c>
      <c r="F348" s="307">
        <f t="shared" si="47"/>
        <v>9.1870967741935488</v>
      </c>
      <c r="G348" s="539">
        <f t="shared" si="47"/>
        <v>9.0548387096774192</v>
      </c>
      <c r="H348" s="540">
        <f t="shared" si="47"/>
        <v>1.3425806451612903</v>
      </c>
      <c r="I348" s="541">
        <f t="shared" si="47"/>
        <v>0.91580645161290319</v>
      </c>
      <c r="J348" s="307">
        <f t="shared" si="47"/>
        <v>7.920645161290321</v>
      </c>
      <c r="K348" s="675">
        <f t="shared" si="47"/>
        <v>7.8945161290322563</v>
      </c>
      <c r="L348" s="782">
        <f t="shared" si="47"/>
        <v>38.690322580645152</v>
      </c>
      <c r="M348" s="677">
        <f t="shared" si="47"/>
        <v>71.31578947368422</v>
      </c>
      <c r="N348" s="763">
        <f t="shared" si="47"/>
        <v>101.28947368421052</v>
      </c>
      <c r="O348" s="898">
        <f t="shared" si="47"/>
        <v>39.484210526315799</v>
      </c>
      <c r="P348" s="550">
        <f t="shared" si="47"/>
        <v>248.63157894736841</v>
      </c>
      <c r="Q348" s="551">
        <f t="shared" si="47"/>
        <v>9.4736842105263161E-2</v>
      </c>
      <c r="R348" s="837"/>
      <c r="S348" s="823"/>
      <c r="T348" s="83"/>
      <c r="U348" s="1138"/>
      <c r="V348" s="1136"/>
      <c r="W348" s="1136"/>
      <c r="X348" s="1137"/>
    </row>
    <row r="349" spans="1:24" x14ac:dyDescent="0.2">
      <c r="A349" s="1111"/>
      <c r="B349" s="1053" t="s">
        <v>241</v>
      </c>
      <c r="C349" s="1053"/>
      <c r="D349" s="396"/>
      <c r="E349" s="232"/>
      <c r="F349" s="232"/>
      <c r="G349" s="390"/>
      <c r="H349" s="232"/>
      <c r="I349" s="390"/>
      <c r="J349" s="528"/>
      <c r="K349" s="529"/>
      <c r="L349" s="811"/>
      <c r="M349" s="662"/>
      <c r="N349" s="533"/>
      <c r="O349" s="899"/>
      <c r="P349" s="234"/>
      <c r="Q349" s="235"/>
      <c r="R349" s="557">
        <f>SUM(R315:R345)</f>
        <v>18</v>
      </c>
      <c r="S349" s="817">
        <f>SUM(S315:S345)</f>
        <v>2</v>
      </c>
      <c r="T349" s="83"/>
      <c r="U349" s="1139"/>
      <c r="V349" s="1140"/>
      <c r="W349" s="1140"/>
      <c r="X349" s="1141"/>
    </row>
    <row r="350" spans="1:24" x14ac:dyDescent="0.2">
      <c r="A350" s="1104" t="s">
        <v>249</v>
      </c>
      <c r="B350" s="329">
        <f>南八幡!B350</f>
        <v>46054</v>
      </c>
      <c r="C350" s="433" t="str">
        <f>IF(B350="","",IF(WEEKDAY(B350)=1,"(日)",IF(WEEKDAY(B350)=2,"(月)",IF(WEEKDAY(B350)=3,"(火)",IF(WEEKDAY(B350)=4,"(水)",IF(WEEKDAY(B350)=5,"(木)",IF(WEEKDAY(B350)=6,"(金)","(土)")))))))</f>
        <v>(日)</v>
      </c>
      <c r="D350" s="558" t="s">
        <v>409</v>
      </c>
      <c r="E350" s="494"/>
      <c r="F350" s="10">
        <v>8</v>
      </c>
      <c r="G350" s="589">
        <v>8.1</v>
      </c>
      <c r="H350" s="495">
        <v>1.1299999999999999</v>
      </c>
      <c r="I350" s="509">
        <v>0.92</v>
      </c>
      <c r="J350" s="10">
        <v>7.97</v>
      </c>
      <c r="K350" s="629">
        <v>7.93</v>
      </c>
      <c r="L350" s="774">
        <v>39.1</v>
      </c>
      <c r="M350" s="510"/>
      <c r="N350" s="511"/>
      <c r="O350" s="892"/>
      <c r="P350" s="501"/>
      <c r="Q350" s="559"/>
      <c r="R350" s="500"/>
      <c r="S350" s="777"/>
      <c r="T350" s="83"/>
      <c r="U350" s="397" t="s">
        <v>284</v>
      </c>
      <c r="V350" s="398"/>
      <c r="W350" s="399">
        <v>46058</v>
      </c>
      <c r="X350" s="400"/>
    </row>
    <row r="351" spans="1:24" x14ac:dyDescent="0.2">
      <c r="A351" s="1105"/>
      <c r="B351" s="391">
        <f>南八幡!B351</f>
        <v>46055</v>
      </c>
      <c r="C351" s="434" t="str">
        <f t="shared" ref="C351:C377" si="48">IF(B351="","",IF(WEEKDAY(B351)=1,"(日)",IF(WEEKDAY(B351)=2,"(月)",IF(WEEKDAY(B351)=3,"(火)",IF(WEEKDAY(B351)=4,"(水)",IF(WEEKDAY(B351)=5,"(木)",IF(WEEKDAY(B351)=6,"(金)","(土)")))))))</f>
        <v>(月)</v>
      </c>
      <c r="D351" s="560" t="s">
        <v>409</v>
      </c>
      <c r="E351" s="504"/>
      <c r="F351" s="11">
        <v>7.8</v>
      </c>
      <c r="G351" s="240">
        <v>7.9</v>
      </c>
      <c r="H351" s="12">
        <v>2</v>
      </c>
      <c r="I351" s="516">
        <v>0.94</v>
      </c>
      <c r="J351" s="11">
        <v>7.96</v>
      </c>
      <c r="K351" s="636">
        <v>7.91</v>
      </c>
      <c r="L351" s="778">
        <v>39.299999999999997</v>
      </c>
      <c r="M351" s="517">
        <v>72.400000000000006</v>
      </c>
      <c r="N351" s="518">
        <v>101.7</v>
      </c>
      <c r="O351" s="902">
        <v>40.700000000000003</v>
      </c>
      <c r="P351" s="507">
        <v>257</v>
      </c>
      <c r="Q351" s="562">
        <v>7.0000000000000007E-2</v>
      </c>
      <c r="R351" s="506"/>
      <c r="S351" s="781"/>
      <c r="T351" s="83"/>
      <c r="U351" s="345" t="s">
        <v>2</v>
      </c>
      <c r="V351" s="346" t="s">
        <v>303</v>
      </c>
      <c r="W351" s="357">
        <v>12.7</v>
      </c>
      <c r="X351" s="350"/>
    </row>
    <row r="352" spans="1:24" x14ac:dyDescent="0.2">
      <c r="A352" s="1105"/>
      <c r="B352" s="391">
        <f>南八幡!B352</f>
        <v>46056</v>
      </c>
      <c r="C352" s="434" t="str">
        <f t="shared" si="48"/>
        <v>(火)</v>
      </c>
      <c r="D352" s="560" t="s">
        <v>409</v>
      </c>
      <c r="E352" s="504"/>
      <c r="F352" s="11">
        <v>8</v>
      </c>
      <c r="G352" s="240">
        <v>7.8</v>
      </c>
      <c r="H352" s="12">
        <v>1.1299999999999999</v>
      </c>
      <c r="I352" s="516">
        <v>1</v>
      </c>
      <c r="J352" s="11">
        <v>8</v>
      </c>
      <c r="K352" s="636">
        <v>7.94</v>
      </c>
      <c r="L352" s="778">
        <v>39.6</v>
      </c>
      <c r="M352" s="517">
        <v>72.3</v>
      </c>
      <c r="N352" s="518">
        <v>101.9</v>
      </c>
      <c r="O352" s="902">
        <v>43.9</v>
      </c>
      <c r="P352" s="507">
        <v>260</v>
      </c>
      <c r="Q352" s="562">
        <v>0.09</v>
      </c>
      <c r="R352" s="506"/>
      <c r="S352" s="781"/>
      <c r="T352" s="83"/>
      <c r="U352" s="4" t="s">
        <v>19</v>
      </c>
      <c r="V352" s="5" t="s">
        <v>20</v>
      </c>
      <c r="W352" s="352" t="s">
        <v>21</v>
      </c>
      <c r="X352" s="5" t="s">
        <v>22</v>
      </c>
    </row>
    <row r="353" spans="1:24" x14ac:dyDescent="0.2">
      <c r="A353" s="1105"/>
      <c r="B353" s="391">
        <f>南八幡!B353</f>
        <v>46057</v>
      </c>
      <c r="C353" s="434" t="str">
        <f t="shared" si="48"/>
        <v>(水)</v>
      </c>
      <c r="D353" s="560" t="s">
        <v>405</v>
      </c>
      <c r="E353" s="504"/>
      <c r="F353" s="1010" t="s">
        <v>371</v>
      </c>
      <c r="G353" s="221">
        <v>8.1</v>
      </c>
      <c r="H353" s="1018" t="s">
        <v>371</v>
      </c>
      <c r="I353" s="516">
        <v>0.98</v>
      </c>
      <c r="J353" s="1010" t="s">
        <v>371</v>
      </c>
      <c r="K353" s="636">
        <v>7.98</v>
      </c>
      <c r="L353" s="778">
        <v>39.700000000000003</v>
      </c>
      <c r="M353" s="635">
        <v>71.8</v>
      </c>
      <c r="N353" s="518">
        <v>102.1</v>
      </c>
      <c r="O353" s="902">
        <v>40.299999999999997</v>
      </c>
      <c r="P353" s="507">
        <v>247</v>
      </c>
      <c r="Q353" s="562">
        <v>0.08</v>
      </c>
      <c r="R353" s="506"/>
      <c r="S353" s="781">
        <v>15</v>
      </c>
      <c r="T353" s="83"/>
      <c r="U353" s="2" t="s">
        <v>182</v>
      </c>
      <c r="V353" s="398" t="s">
        <v>11</v>
      </c>
      <c r="W353" s="1019" t="s">
        <v>371</v>
      </c>
      <c r="X353" s="218">
        <v>8.6</v>
      </c>
    </row>
    <row r="354" spans="1:24" x14ac:dyDescent="0.2">
      <c r="A354" s="1105"/>
      <c r="B354" s="391">
        <f>南八幡!B354</f>
        <v>46058</v>
      </c>
      <c r="C354" s="434" t="str">
        <f t="shared" si="48"/>
        <v>(木)</v>
      </c>
      <c r="D354" s="560" t="s">
        <v>406</v>
      </c>
      <c r="E354" s="504">
        <v>12.7</v>
      </c>
      <c r="F354" s="1010" t="s">
        <v>371</v>
      </c>
      <c r="G354" s="221">
        <v>8.6</v>
      </c>
      <c r="H354" s="1018" t="s">
        <v>371</v>
      </c>
      <c r="I354" s="219">
        <v>1.57</v>
      </c>
      <c r="J354" s="1010" t="s">
        <v>371</v>
      </c>
      <c r="K354" s="369">
        <v>7.57</v>
      </c>
      <c r="L354" s="778">
        <v>39.9</v>
      </c>
      <c r="M354" s="635">
        <v>67.099999999999994</v>
      </c>
      <c r="N354" s="518">
        <v>101.3</v>
      </c>
      <c r="O354" s="902">
        <v>39.4</v>
      </c>
      <c r="P354" s="507">
        <v>253</v>
      </c>
      <c r="Q354" s="562">
        <v>0.1</v>
      </c>
      <c r="R354" s="506"/>
      <c r="S354" s="781">
        <v>33</v>
      </c>
      <c r="T354" s="83"/>
      <c r="U354" s="3" t="s">
        <v>183</v>
      </c>
      <c r="V354" s="921" t="s">
        <v>184</v>
      </c>
      <c r="W354" s="1010" t="s">
        <v>371</v>
      </c>
      <c r="X354" s="219">
        <v>1.6</v>
      </c>
    </row>
    <row r="355" spans="1:24" x14ac:dyDescent="0.2">
      <c r="A355" s="1105"/>
      <c r="B355" s="391">
        <f>南八幡!B355</f>
        <v>46059</v>
      </c>
      <c r="C355" s="434" t="str">
        <f t="shared" si="48"/>
        <v>(金)</v>
      </c>
      <c r="D355" s="560" t="s">
        <v>409</v>
      </c>
      <c r="E355" s="504"/>
      <c r="F355" s="11">
        <v>8.5</v>
      </c>
      <c r="G355" s="221">
        <v>8.1999999999999993</v>
      </c>
      <c r="H355" s="12">
        <v>1.5</v>
      </c>
      <c r="I355" s="219">
        <v>1.28</v>
      </c>
      <c r="J355" s="11">
        <v>8.08</v>
      </c>
      <c r="K355" s="369">
        <v>7.75</v>
      </c>
      <c r="L355" s="778">
        <v>39.5</v>
      </c>
      <c r="M355" s="635">
        <v>72</v>
      </c>
      <c r="N355" s="518">
        <v>101.1</v>
      </c>
      <c r="O355" s="902">
        <v>37.799999999999997</v>
      </c>
      <c r="P355" s="507">
        <v>248</v>
      </c>
      <c r="Q355" s="562">
        <v>0.1</v>
      </c>
      <c r="R355" s="506"/>
      <c r="S355" s="781"/>
      <c r="T355" s="83"/>
      <c r="U355" s="3" t="s">
        <v>12</v>
      </c>
      <c r="V355" s="921"/>
      <c r="W355" s="1010" t="s">
        <v>371</v>
      </c>
      <c r="X355" s="219">
        <v>7.57</v>
      </c>
    </row>
    <row r="356" spans="1:24" x14ac:dyDescent="0.2">
      <c r="A356" s="1105"/>
      <c r="B356" s="391">
        <f>南八幡!B356</f>
        <v>46060</v>
      </c>
      <c r="C356" s="434" t="str">
        <f t="shared" si="48"/>
        <v>(土)</v>
      </c>
      <c r="D356" s="560" t="s">
        <v>410</v>
      </c>
      <c r="E356" s="504"/>
      <c r="F356" s="11">
        <v>7.9</v>
      </c>
      <c r="G356" s="221">
        <v>7.6</v>
      </c>
      <c r="H356" s="12">
        <v>1.63</v>
      </c>
      <c r="I356" s="219">
        <v>1.52</v>
      </c>
      <c r="J356" s="11">
        <v>8.1199999999999992</v>
      </c>
      <c r="K356" s="369">
        <v>8.1199999999999992</v>
      </c>
      <c r="L356" s="778">
        <v>39</v>
      </c>
      <c r="M356" s="635"/>
      <c r="N356" s="518"/>
      <c r="O356" s="895"/>
      <c r="P356" s="507"/>
      <c r="Q356" s="562"/>
      <c r="R356" s="506"/>
      <c r="S356" s="781"/>
      <c r="T356" s="83"/>
      <c r="U356" s="3" t="s">
        <v>185</v>
      </c>
      <c r="V356" s="921" t="s">
        <v>13</v>
      </c>
      <c r="W356" s="1010"/>
      <c r="X356" s="219">
        <v>39.9</v>
      </c>
    </row>
    <row r="357" spans="1:24" x14ac:dyDescent="0.2">
      <c r="A357" s="1105"/>
      <c r="B357" s="391">
        <f>南八幡!B357</f>
        <v>46061</v>
      </c>
      <c r="C357" s="434" t="str">
        <f t="shared" si="48"/>
        <v>(日)</v>
      </c>
      <c r="D357" s="560" t="s">
        <v>485</v>
      </c>
      <c r="E357" s="504"/>
      <c r="F357" s="11">
        <v>7.5</v>
      </c>
      <c r="G357" s="221">
        <v>7</v>
      </c>
      <c r="H357" s="12">
        <v>1.75</v>
      </c>
      <c r="I357" s="219">
        <v>1.56</v>
      </c>
      <c r="J357" s="11">
        <v>8.27</v>
      </c>
      <c r="K357" s="369">
        <v>8.17</v>
      </c>
      <c r="L357" s="778">
        <v>38.9</v>
      </c>
      <c r="M357" s="635"/>
      <c r="N357" s="518"/>
      <c r="O357" s="895"/>
      <c r="P357" s="507"/>
      <c r="Q357" s="562"/>
      <c r="R357" s="506"/>
      <c r="S357" s="781">
        <v>58</v>
      </c>
      <c r="T357" s="83"/>
      <c r="U357" s="3" t="s">
        <v>186</v>
      </c>
      <c r="V357" s="921" t="s">
        <v>311</v>
      </c>
      <c r="W357" s="112"/>
      <c r="X357" s="220">
        <v>67.099999999999994</v>
      </c>
    </row>
    <row r="358" spans="1:24" x14ac:dyDescent="0.2">
      <c r="A358" s="1105"/>
      <c r="B358" s="391">
        <f>南八幡!B358</f>
        <v>46062</v>
      </c>
      <c r="C358" s="434" t="str">
        <f t="shared" si="48"/>
        <v>(月)</v>
      </c>
      <c r="D358" s="560" t="s">
        <v>409</v>
      </c>
      <c r="E358" s="504"/>
      <c r="F358" s="11">
        <v>7.8</v>
      </c>
      <c r="G358" s="221">
        <v>7.3</v>
      </c>
      <c r="H358" s="12">
        <v>1.75</v>
      </c>
      <c r="I358" s="219">
        <v>1.7</v>
      </c>
      <c r="J358" s="11">
        <v>8.2200000000000006</v>
      </c>
      <c r="K358" s="369">
        <v>7.6</v>
      </c>
      <c r="L358" s="778">
        <v>39.5</v>
      </c>
      <c r="M358" s="635">
        <v>69.400000000000006</v>
      </c>
      <c r="N358" s="518">
        <v>100.9</v>
      </c>
      <c r="O358" s="895">
        <v>36.299999999999997</v>
      </c>
      <c r="P358" s="507">
        <v>257</v>
      </c>
      <c r="Q358" s="562">
        <v>0.1</v>
      </c>
      <c r="R358" s="506"/>
      <c r="S358" s="781">
        <v>45</v>
      </c>
      <c r="T358" s="83"/>
      <c r="U358" s="3" t="s">
        <v>187</v>
      </c>
      <c r="V358" s="921" t="s">
        <v>311</v>
      </c>
      <c r="W358" s="112"/>
      <c r="X358" s="220">
        <v>101.3</v>
      </c>
    </row>
    <row r="359" spans="1:24" x14ac:dyDescent="0.2">
      <c r="A359" s="1105"/>
      <c r="B359" s="391">
        <f>南八幡!B359</f>
        <v>46063</v>
      </c>
      <c r="C359" s="434" t="str">
        <f t="shared" si="48"/>
        <v>(火)</v>
      </c>
      <c r="D359" s="560" t="s">
        <v>409</v>
      </c>
      <c r="E359" s="504"/>
      <c r="F359" s="11">
        <v>7.7</v>
      </c>
      <c r="G359" s="221">
        <v>7.3</v>
      </c>
      <c r="H359" s="12">
        <v>1.88</v>
      </c>
      <c r="I359" s="219">
        <v>1.68</v>
      </c>
      <c r="J359" s="11">
        <v>8.24</v>
      </c>
      <c r="K359" s="369">
        <v>7.66</v>
      </c>
      <c r="L359" s="778">
        <v>39.5</v>
      </c>
      <c r="M359" s="635">
        <v>71.900000000000006</v>
      </c>
      <c r="N359" s="518">
        <v>101.1</v>
      </c>
      <c r="O359" s="895">
        <v>35.700000000000003</v>
      </c>
      <c r="P359" s="507">
        <v>232</v>
      </c>
      <c r="Q359" s="562">
        <v>0.06</v>
      </c>
      <c r="R359" s="506"/>
      <c r="S359" s="781">
        <v>38</v>
      </c>
      <c r="T359" s="83"/>
      <c r="U359" s="3" t="s">
        <v>188</v>
      </c>
      <c r="V359" s="921" t="s">
        <v>311</v>
      </c>
      <c r="W359" s="112"/>
      <c r="X359" s="220">
        <v>64.400000000000006</v>
      </c>
    </row>
    <row r="360" spans="1:24" x14ac:dyDescent="0.2">
      <c r="A360" s="1105"/>
      <c r="B360" s="391">
        <f>南八幡!B360</f>
        <v>46064</v>
      </c>
      <c r="C360" s="434" t="str">
        <f t="shared" si="48"/>
        <v>(水)</v>
      </c>
      <c r="D360" s="560" t="s">
        <v>407</v>
      </c>
      <c r="E360" s="504"/>
      <c r="F360" s="11">
        <v>8</v>
      </c>
      <c r="G360" s="221">
        <v>7.9</v>
      </c>
      <c r="H360" s="12">
        <v>1.87</v>
      </c>
      <c r="I360" s="219">
        <v>1.81</v>
      </c>
      <c r="J360" s="11">
        <v>8.2100000000000009</v>
      </c>
      <c r="K360" s="369">
        <v>7.66</v>
      </c>
      <c r="L360" s="778">
        <v>39.1</v>
      </c>
      <c r="M360" s="635"/>
      <c r="N360" s="518"/>
      <c r="O360" s="895"/>
      <c r="P360" s="507"/>
      <c r="Q360" s="562"/>
      <c r="R360" s="506"/>
      <c r="S360" s="781">
        <v>37</v>
      </c>
      <c r="T360" s="83"/>
      <c r="U360" s="3" t="s">
        <v>189</v>
      </c>
      <c r="V360" s="921" t="s">
        <v>311</v>
      </c>
      <c r="W360" s="112"/>
      <c r="X360" s="220">
        <v>36.9</v>
      </c>
    </row>
    <row r="361" spans="1:24" x14ac:dyDescent="0.2">
      <c r="A361" s="1105"/>
      <c r="B361" s="391">
        <f>南八幡!B361</f>
        <v>46065</v>
      </c>
      <c r="C361" s="434" t="str">
        <f t="shared" si="48"/>
        <v>(木)</v>
      </c>
      <c r="D361" s="560" t="s">
        <v>409</v>
      </c>
      <c r="E361" s="504"/>
      <c r="F361" s="11">
        <v>8</v>
      </c>
      <c r="G361" s="221">
        <v>7.8</v>
      </c>
      <c r="H361" s="12">
        <v>1.88</v>
      </c>
      <c r="I361" s="219">
        <v>1.85</v>
      </c>
      <c r="J361" s="11">
        <v>8.2100000000000009</v>
      </c>
      <c r="K361" s="369">
        <v>7.64</v>
      </c>
      <c r="L361" s="778">
        <v>39.4</v>
      </c>
      <c r="M361" s="635">
        <v>70.400000000000006</v>
      </c>
      <c r="N361" s="518">
        <v>100.7</v>
      </c>
      <c r="O361" s="895">
        <v>37</v>
      </c>
      <c r="P361" s="507">
        <v>243</v>
      </c>
      <c r="Q361" s="562">
        <v>0.09</v>
      </c>
      <c r="R361" s="506">
        <v>18</v>
      </c>
      <c r="S361" s="781">
        <v>38</v>
      </c>
      <c r="T361" s="83"/>
      <c r="U361" s="3" t="s">
        <v>190</v>
      </c>
      <c r="V361" s="921" t="s">
        <v>311</v>
      </c>
      <c r="W361" s="12"/>
      <c r="X361" s="221">
        <v>39.4</v>
      </c>
    </row>
    <row r="362" spans="1:24" x14ac:dyDescent="0.2">
      <c r="A362" s="1105"/>
      <c r="B362" s="391">
        <f>南八幡!B362</f>
        <v>46066</v>
      </c>
      <c r="C362" s="434" t="str">
        <f t="shared" si="48"/>
        <v>(金)</v>
      </c>
      <c r="D362" s="560" t="s">
        <v>410</v>
      </c>
      <c r="E362" s="504"/>
      <c r="F362" s="11">
        <v>8</v>
      </c>
      <c r="G362" s="221">
        <v>7.7</v>
      </c>
      <c r="H362" s="12">
        <v>1.87</v>
      </c>
      <c r="I362" s="219">
        <v>1.81</v>
      </c>
      <c r="J362" s="11">
        <v>8.2200000000000006</v>
      </c>
      <c r="K362" s="369">
        <v>7.66</v>
      </c>
      <c r="L362" s="778">
        <v>39.6</v>
      </c>
      <c r="M362" s="635">
        <v>70.599999999999994</v>
      </c>
      <c r="N362" s="518">
        <v>101.5</v>
      </c>
      <c r="O362" s="895">
        <v>33.9</v>
      </c>
      <c r="P362" s="507">
        <v>234</v>
      </c>
      <c r="Q362" s="562">
        <v>7.0000000000000007E-2</v>
      </c>
      <c r="R362" s="506"/>
      <c r="S362" s="781">
        <v>35</v>
      </c>
      <c r="T362" s="83"/>
      <c r="U362" s="3" t="s">
        <v>191</v>
      </c>
      <c r="V362" s="921" t="s">
        <v>311</v>
      </c>
      <c r="W362" s="15"/>
      <c r="X362" s="222">
        <v>253</v>
      </c>
    </row>
    <row r="363" spans="1:24" x14ac:dyDescent="0.2">
      <c r="A363" s="1105"/>
      <c r="B363" s="391">
        <f>南八幡!B363</f>
        <v>46067</v>
      </c>
      <c r="C363" s="434" t="str">
        <f t="shared" si="48"/>
        <v>(土)</v>
      </c>
      <c r="D363" s="560" t="s">
        <v>409</v>
      </c>
      <c r="E363" s="504"/>
      <c r="F363" s="11">
        <v>8.4</v>
      </c>
      <c r="G363" s="221">
        <v>8.3000000000000007</v>
      </c>
      <c r="H363" s="12">
        <v>1.75</v>
      </c>
      <c r="I363" s="219">
        <v>1.76</v>
      </c>
      <c r="J363" s="11">
        <v>8.18</v>
      </c>
      <c r="K363" s="369">
        <v>7.68</v>
      </c>
      <c r="L363" s="778">
        <v>39</v>
      </c>
      <c r="M363" s="635"/>
      <c r="N363" s="518"/>
      <c r="O363" s="895"/>
      <c r="P363" s="507"/>
      <c r="Q363" s="562"/>
      <c r="R363" s="506"/>
      <c r="S363" s="781">
        <v>35</v>
      </c>
      <c r="T363" s="83"/>
      <c r="U363" s="3" t="s">
        <v>192</v>
      </c>
      <c r="V363" s="921" t="s">
        <v>311</v>
      </c>
      <c r="W363" s="13"/>
      <c r="X363" s="223">
        <v>0.1</v>
      </c>
    </row>
    <row r="364" spans="1:24" x14ac:dyDescent="0.2">
      <c r="A364" s="1105"/>
      <c r="B364" s="391">
        <f>南八幡!B364</f>
        <v>46068</v>
      </c>
      <c r="C364" s="434" t="str">
        <f t="shared" si="48"/>
        <v>(日)</v>
      </c>
      <c r="D364" s="560" t="s">
        <v>409</v>
      </c>
      <c r="E364" s="504"/>
      <c r="F364" s="11">
        <v>8.6</v>
      </c>
      <c r="G364" s="221">
        <v>8.8000000000000007</v>
      </c>
      <c r="H364" s="12">
        <v>2.13</v>
      </c>
      <c r="I364" s="219">
        <v>1.69</v>
      </c>
      <c r="J364" s="11">
        <v>8.17</v>
      </c>
      <c r="K364" s="369">
        <v>7.62</v>
      </c>
      <c r="L364" s="778">
        <v>39</v>
      </c>
      <c r="M364" s="635"/>
      <c r="N364" s="518"/>
      <c r="O364" s="895"/>
      <c r="P364" s="507"/>
      <c r="Q364" s="562"/>
      <c r="R364" s="506"/>
      <c r="S364" s="781">
        <v>35</v>
      </c>
      <c r="T364" s="83"/>
      <c r="U364" s="3" t="s">
        <v>14</v>
      </c>
      <c r="V364" s="921" t="s">
        <v>311</v>
      </c>
      <c r="W364" s="11"/>
      <c r="X364" s="224">
        <v>2</v>
      </c>
    </row>
    <row r="365" spans="1:24" x14ac:dyDescent="0.2">
      <c r="A365" s="1105"/>
      <c r="B365" s="391">
        <f>南八幡!B365</f>
        <v>46069</v>
      </c>
      <c r="C365" s="434" t="str">
        <f t="shared" si="48"/>
        <v>(月)</v>
      </c>
      <c r="D365" s="560" t="s">
        <v>410</v>
      </c>
      <c r="E365" s="504"/>
      <c r="F365" s="11">
        <v>8.4</v>
      </c>
      <c r="G365" s="221">
        <v>8.4</v>
      </c>
      <c r="H365" s="12">
        <v>1.75</v>
      </c>
      <c r="I365" s="219">
        <v>1.83</v>
      </c>
      <c r="J365" s="11">
        <v>8.17</v>
      </c>
      <c r="K365" s="369">
        <v>7.65</v>
      </c>
      <c r="L365" s="778">
        <v>39.6</v>
      </c>
      <c r="M365" s="635">
        <v>71.8</v>
      </c>
      <c r="N365" s="518">
        <v>102.1</v>
      </c>
      <c r="O365" s="895">
        <v>35.799999999999997</v>
      </c>
      <c r="P365" s="507">
        <v>235</v>
      </c>
      <c r="Q365" s="562">
        <v>0.08</v>
      </c>
      <c r="R365" s="506"/>
      <c r="S365" s="781">
        <v>35</v>
      </c>
      <c r="T365" s="83"/>
      <c r="U365" s="3" t="s">
        <v>15</v>
      </c>
      <c r="V365" s="921" t="s">
        <v>311</v>
      </c>
      <c r="W365" s="11"/>
      <c r="X365" s="224">
        <v>0.9</v>
      </c>
    </row>
    <row r="366" spans="1:24" x14ac:dyDescent="0.2">
      <c r="A366" s="1105"/>
      <c r="B366" s="391">
        <f>南八幡!B366</f>
        <v>46070</v>
      </c>
      <c r="C366" s="434" t="str">
        <f t="shared" si="48"/>
        <v>(火)</v>
      </c>
      <c r="D366" s="560" t="s">
        <v>410</v>
      </c>
      <c r="E366" s="504"/>
      <c r="F366" s="11">
        <v>8</v>
      </c>
      <c r="G366" s="221">
        <v>7.7</v>
      </c>
      <c r="H366" s="12">
        <v>1.75</v>
      </c>
      <c r="I366" s="219">
        <v>1.74</v>
      </c>
      <c r="J366" s="11">
        <v>8.17</v>
      </c>
      <c r="K366" s="369">
        <v>7.65</v>
      </c>
      <c r="L366" s="778">
        <v>39.4</v>
      </c>
      <c r="M366" s="635">
        <v>70.900000000000006</v>
      </c>
      <c r="N366" s="518">
        <v>102.5</v>
      </c>
      <c r="O366" s="895">
        <v>35.299999999999997</v>
      </c>
      <c r="P366" s="507">
        <v>243</v>
      </c>
      <c r="Q366" s="562">
        <v>0.08</v>
      </c>
      <c r="R366" s="506"/>
      <c r="S366" s="781">
        <v>35</v>
      </c>
      <c r="T366" s="83"/>
      <c r="U366" s="3" t="s">
        <v>193</v>
      </c>
      <c r="V366" s="921" t="s">
        <v>311</v>
      </c>
      <c r="W366" s="11"/>
      <c r="X366" s="224">
        <v>12</v>
      </c>
    </row>
    <row r="367" spans="1:24" x14ac:dyDescent="0.2">
      <c r="A367" s="1105"/>
      <c r="B367" s="391">
        <f>南八幡!B367</f>
        <v>46071</v>
      </c>
      <c r="C367" s="434" t="str">
        <f t="shared" si="48"/>
        <v>(水)</v>
      </c>
      <c r="D367" s="560" t="s">
        <v>409</v>
      </c>
      <c r="E367" s="504"/>
      <c r="F367" s="11">
        <v>8.4</v>
      </c>
      <c r="G367" s="221">
        <v>8.1999999999999993</v>
      </c>
      <c r="H367" s="12">
        <v>1.88</v>
      </c>
      <c r="I367" s="219">
        <v>1.77</v>
      </c>
      <c r="J367" s="11">
        <v>8.16</v>
      </c>
      <c r="K367" s="369">
        <v>7.67</v>
      </c>
      <c r="L367" s="778">
        <v>39.4</v>
      </c>
      <c r="M367" s="635">
        <v>72.3</v>
      </c>
      <c r="N367" s="518">
        <v>103.3</v>
      </c>
      <c r="O367" s="895">
        <v>37.4</v>
      </c>
      <c r="P367" s="507">
        <v>243</v>
      </c>
      <c r="Q367" s="562">
        <v>7.0000000000000007E-2</v>
      </c>
      <c r="R367" s="506"/>
      <c r="S367" s="781">
        <v>35</v>
      </c>
      <c r="T367" s="83"/>
      <c r="U367" s="3" t="s">
        <v>194</v>
      </c>
      <c r="V367" s="921" t="s">
        <v>311</v>
      </c>
      <c r="W367" s="13"/>
      <c r="X367" s="225">
        <v>8.9999999999999993E-3</v>
      </c>
    </row>
    <row r="368" spans="1:24" x14ac:dyDescent="0.2">
      <c r="A368" s="1105"/>
      <c r="B368" s="391">
        <f>南八幡!B368</f>
        <v>46072</v>
      </c>
      <c r="C368" s="434" t="str">
        <f t="shared" si="48"/>
        <v>(木)</v>
      </c>
      <c r="D368" s="560" t="s">
        <v>409</v>
      </c>
      <c r="E368" s="504"/>
      <c r="F368" s="11">
        <v>8.4</v>
      </c>
      <c r="G368" s="221">
        <v>8.1</v>
      </c>
      <c r="H368" s="12">
        <v>2</v>
      </c>
      <c r="I368" s="219">
        <v>1.81</v>
      </c>
      <c r="J368" s="11">
        <v>8.18</v>
      </c>
      <c r="K368" s="369">
        <v>7.67</v>
      </c>
      <c r="L368" s="778">
        <v>39.4</v>
      </c>
      <c r="M368" s="635">
        <v>71.3</v>
      </c>
      <c r="N368" s="518">
        <v>104.1</v>
      </c>
      <c r="O368" s="895">
        <v>37.6</v>
      </c>
      <c r="P368" s="507">
        <v>237</v>
      </c>
      <c r="Q368" s="562">
        <v>0.08</v>
      </c>
      <c r="R368" s="506"/>
      <c r="S368" s="781">
        <v>35</v>
      </c>
      <c r="T368" s="83"/>
      <c r="U368" s="3" t="s">
        <v>278</v>
      </c>
      <c r="V368" s="921" t="s">
        <v>311</v>
      </c>
      <c r="W368" s="13"/>
      <c r="X368" s="225">
        <v>2.56</v>
      </c>
    </row>
    <row r="369" spans="1:24" x14ac:dyDescent="0.2">
      <c r="A369" s="1105"/>
      <c r="B369" s="391">
        <f>南八幡!B369</f>
        <v>46073</v>
      </c>
      <c r="C369" s="434" t="str">
        <f t="shared" si="48"/>
        <v>(金)</v>
      </c>
      <c r="D369" s="591" t="s">
        <v>409</v>
      </c>
      <c r="E369" s="538"/>
      <c r="F369" s="307">
        <v>8.5</v>
      </c>
      <c r="G369" s="541">
        <v>7.9</v>
      </c>
      <c r="H369" s="540">
        <v>2.25</v>
      </c>
      <c r="I369" s="539">
        <v>1.93</v>
      </c>
      <c r="J369" s="307">
        <v>8.36</v>
      </c>
      <c r="K369" s="675">
        <v>7.71</v>
      </c>
      <c r="L369" s="782">
        <v>39.4</v>
      </c>
      <c r="M369" s="677">
        <v>71.5</v>
      </c>
      <c r="N369" s="763">
        <v>103.5</v>
      </c>
      <c r="O369" s="896">
        <v>36.299999999999997</v>
      </c>
      <c r="P369" s="544">
        <v>252</v>
      </c>
      <c r="Q369" s="545">
        <v>7.0000000000000007E-2</v>
      </c>
      <c r="R369" s="592"/>
      <c r="S369" s="785">
        <v>33</v>
      </c>
      <c r="T369" s="83"/>
      <c r="U369" s="3" t="s">
        <v>195</v>
      </c>
      <c r="V369" s="921" t="s">
        <v>311</v>
      </c>
      <c r="W369" s="13"/>
      <c r="X369" s="225">
        <v>3.42</v>
      </c>
    </row>
    <row r="370" spans="1:24" x14ac:dyDescent="0.2">
      <c r="A370" s="1105"/>
      <c r="B370" s="391">
        <f>南八幡!B370</f>
        <v>46074</v>
      </c>
      <c r="C370" s="434" t="str">
        <f t="shared" si="48"/>
        <v>(土)</v>
      </c>
      <c r="D370" s="591" t="s">
        <v>409</v>
      </c>
      <c r="E370" s="538"/>
      <c r="F370" s="307">
        <v>9.1</v>
      </c>
      <c r="G370" s="541">
        <v>8.8000000000000007</v>
      </c>
      <c r="H370" s="540">
        <v>3.25</v>
      </c>
      <c r="I370" s="539">
        <v>2.77</v>
      </c>
      <c r="J370" s="307">
        <v>8.34</v>
      </c>
      <c r="K370" s="675">
        <v>7.71</v>
      </c>
      <c r="L370" s="782">
        <v>38.9</v>
      </c>
      <c r="M370" s="677"/>
      <c r="N370" s="763"/>
      <c r="O370" s="896"/>
      <c r="P370" s="544"/>
      <c r="Q370" s="545"/>
      <c r="R370" s="592"/>
      <c r="S370" s="785">
        <v>33</v>
      </c>
      <c r="T370" s="83"/>
      <c r="U370" s="3" t="s">
        <v>196</v>
      </c>
      <c r="V370" s="921" t="s">
        <v>311</v>
      </c>
      <c r="W370" s="13"/>
      <c r="X370" s="225">
        <v>0.219</v>
      </c>
    </row>
    <row r="371" spans="1:24" ht="13.5" customHeight="1" x14ac:dyDescent="0.2">
      <c r="A371" s="1105"/>
      <c r="B371" s="391">
        <f>南八幡!B371</f>
        <v>46075</v>
      </c>
      <c r="C371" s="434" t="str">
        <f t="shared" si="48"/>
        <v>(日)</v>
      </c>
      <c r="D371" s="560" t="s">
        <v>409</v>
      </c>
      <c r="E371" s="504"/>
      <c r="F371" s="11">
        <v>9.5</v>
      </c>
      <c r="G371" s="221">
        <v>9.6</v>
      </c>
      <c r="H371" s="12">
        <v>4</v>
      </c>
      <c r="I371" s="219">
        <v>3.24</v>
      </c>
      <c r="J371" s="11">
        <v>8.1300000000000008</v>
      </c>
      <c r="K371" s="369">
        <v>7.65</v>
      </c>
      <c r="L371" s="778">
        <v>40</v>
      </c>
      <c r="M371" s="635"/>
      <c r="N371" s="518"/>
      <c r="O371" s="895"/>
      <c r="P371" s="507"/>
      <c r="Q371" s="562"/>
      <c r="R371" s="506"/>
      <c r="S371" s="781"/>
      <c r="T371" s="80"/>
      <c r="U371" s="3" t="s">
        <v>197</v>
      </c>
      <c r="V371" s="921" t="s">
        <v>311</v>
      </c>
      <c r="W371" s="11"/>
      <c r="X371" s="1025">
        <v>32.200000000000003</v>
      </c>
    </row>
    <row r="372" spans="1:24" x14ac:dyDescent="0.2">
      <c r="A372" s="1105"/>
      <c r="B372" s="391">
        <f>南八幡!B372</f>
        <v>46076</v>
      </c>
      <c r="C372" s="434" t="str">
        <f t="shared" si="48"/>
        <v>(月)</v>
      </c>
      <c r="D372" s="560" t="s">
        <v>409</v>
      </c>
      <c r="E372" s="504"/>
      <c r="F372" s="11">
        <v>9.9</v>
      </c>
      <c r="G372" s="221">
        <v>10.199999999999999</v>
      </c>
      <c r="H372" s="12">
        <v>4</v>
      </c>
      <c r="I372" s="219">
        <v>3.24</v>
      </c>
      <c r="J372" s="11">
        <v>8.0299999999999994</v>
      </c>
      <c r="K372" s="369">
        <v>8.07</v>
      </c>
      <c r="L372" s="778">
        <v>40.5</v>
      </c>
      <c r="M372" s="635"/>
      <c r="N372" s="518"/>
      <c r="O372" s="895"/>
      <c r="P372" s="507"/>
      <c r="Q372" s="562"/>
      <c r="R372" s="506"/>
      <c r="S372" s="781"/>
      <c r="T372" s="80"/>
      <c r="U372" s="3" t="s">
        <v>17</v>
      </c>
      <c r="V372" s="921" t="s">
        <v>311</v>
      </c>
      <c r="W372" s="11"/>
      <c r="X372" s="1025">
        <v>30.8</v>
      </c>
    </row>
    <row r="373" spans="1:24" x14ac:dyDescent="0.2">
      <c r="A373" s="1105"/>
      <c r="B373" s="391">
        <f>南八幡!B373</f>
        <v>46077</v>
      </c>
      <c r="C373" s="434" t="str">
        <f t="shared" si="48"/>
        <v>(火)</v>
      </c>
      <c r="D373" s="560" t="s">
        <v>410</v>
      </c>
      <c r="E373" s="504"/>
      <c r="F373" s="11">
        <v>9.6999999999999993</v>
      </c>
      <c r="G373" s="221">
        <v>10</v>
      </c>
      <c r="H373" s="12">
        <v>3.38</v>
      </c>
      <c r="I373" s="219">
        <v>3.25</v>
      </c>
      <c r="J373" s="11">
        <v>8.26</v>
      </c>
      <c r="K373" s="369">
        <v>8.07</v>
      </c>
      <c r="L373" s="778">
        <v>40.4</v>
      </c>
      <c r="M373" s="635">
        <v>73.400000000000006</v>
      </c>
      <c r="N373" s="518">
        <v>104.1</v>
      </c>
      <c r="O373" s="895">
        <v>41.4</v>
      </c>
      <c r="P373" s="507">
        <v>262</v>
      </c>
      <c r="Q373" s="562">
        <v>0.1</v>
      </c>
      <c r="R373" s="506"/>
      <c r="S373" s="781">
        <v>30</v>
      </c>
      <c r="T373" s="80"/>
      <c r="U373" s="3" t="s">
        <v>198</v>
      </c>
      <c r="V373" s="921" t="s">
        <v>184</v>
      </c>
      <c r="W373" s="11"/>
      <c r="X373" s="1026">
        <v>4</v>
      </c>
    </row>
    <row r="374" spans="1:24" x14ac:dyDescent="0.2">
      <c r="A374" s="1105"/>
      <c r="B374" s="391">
        <f>南八幡!B374</f>
        <v>46078</v>
      </c>
      <c r="C374" s="434" t="str">
        <f t="shared" si="48"/>
        <v>(水)</v>
      </c>
      <c r="D374" s="560" t="s">
        <v>407</v>
      </c>
      <c r="E374" s="504"/>
      <c r="F374" s="11">
        <v>9.5</v>
      </c>
      <c r="G374" s="221">
        <v>9.6</v>
      </c>
      <c r="H374" s="12">
        <v>2.88</v>
      </c>
      <c r="I374" s="219">
        <v>2.56</v>
      </c>
      <c r="J374" s="11">
        <v>8.32</v>
      </c>
      <c r="K374" s="369">
        <v>7.65</v>
      </c>
      <c r="L374" s="778">
        <v>39.799999999999997</v>
      </c>
      <c r="M374" s="635">
        <v>72.900000000000006</v>
      </c>
      <c r="N374" s="518">
        <v>104.5</v>
      </c>
      <c r="O374" s="895">
        <v>37.9</v>
      </c>
      <c r="P374" s="507">
        <v>274</v>
      </c>
      <c r="Q374" s="562">
        <v>0.06</v>
      </c>
      <c r="R374" s="506"/>
      <c r="S374" s="781">
        <v>35</v>
      </c>
      <c r="T374" s="80"/>
      <c r="U374" s="3" t="s">
        <v>199</v>
      </c>
      <c r="V374" s="921" t="s">
        <v>311</v>
      </c>
      <c r="W374" s="112"/>
      <c r="X374" s="1026">
        <v>1</v>
      </c>
    </row>
    <row r="375" spans="1:24" x14ac:dyDescent="0.2">
      <c r="A375" s="1105"/>
      <c r="B375" s="391">
        <f>南八幡!B375</f>
        <v>46079</v>
      </c>
      <c r="C375" s="434" t="str">
        <f t="shared" si="48"/>
        <v>(木)</v>
      </c>
      <c r="D375" s="560" t="s">
        <v>407</v>
      </c>
      <c r="E375" s="504"/>
      <c r="F375" s="11">
        <v>9.5</v>
      </c>
      <c r="G375" s="221">
        <v>9</v>
      </c>
      <c r="H375" s="12">
        <v>3.25</v>
      </c>
      <c r="I375" s="219">
        <v>2.48</v>
      </c>
      <c r="J375" s="11">
        <v>8.42</v>
      </c>
      <c r="K375" s="369">
        <v>7.69</v>
      </c>
      <c r="L375" s="778">
        <v>39.9</v>
      </c>
      <c r="M375" s="635">
        <v>73</v>
      </c>
      <c r="N375" s="518">
        <v>104.7</v>
      </c>
      <c r="O375" s="895">
        <v>37.200000000000003</v>
      </c>
      <c r="P375" s="507">
        <v>240</v>
      </c>
      <c r="Q375" s="562">
        <v>7.0000000000000007E-2</v>
      </c>
      <c r="R375" s="506"/>
      <c r="S375" s="781">
        <v>35</v>
      </c>
      <c r="T375" s="80"/>
      <c r="U375" s="3"/>
      <c r="V375" s="287"/>
      <c r="W375" s="288"/>
      <c r="X375" s="287"/>
    </row>
    <row r="376" spans="1:24" x14ac:dyDescent="0.2">
      <c r="A376" s="1105"/>
      <c r="B376" s="391">
        <f>南八幡!B376</f>
        <v>46080</v>
      </c>
      <c r="C376" s="434" t="str">
        <f t="shared" si="48"/>
        <v>(金)</v>
      </c>
      <c r="D376" s="560" t="s">
        <v>410</v>
      </c>
      <c r="E376" s="504"/>
      <c r="F376" s="11">
        <v>10.8</v>
      </c>
      <c r="G376" s="221">
        <v>10.199999999999999</v>
      </c>
      <c r="H376" s="12">
        <v>4.88</v>
      </c>
      <c r="I376" s="219">
        <v>2.97</v>
      </c>
      <c r="J376" s="11">
        <v>8.2200000000000006</v>
      </c>
      <c r="K376" s="369">
        <v>7.67</v>
      </c>
      <c r="L376" s="778">
        <v>40.4</v>
      </c>
      <c r="M376" s="635">
        <v>73.2</v>
      </c>
      <c r="N376" s="518">
        <v>104.9</v>
      </c>
      <c r="O376" s="895">
        <v>38.799999999999997</v>
      </c>
      <c r="P376" s="507">
        <v>236</v>
      </c>
      <c r="Q376" s="562">
        <v>0.09</v>
      </c>
      <c r="R376" s="506"/>
      <c r="S376" s="781">
        <v>35</v>
      </c>
      <c r="T376" s="80"/>
      <c r="U376" s="3"/>
      <c r="V376" s="287"/>
      <c r="W376" s="288"/>
      <c r="X376" s="287"/>
    </row>
    <row r="377" spans="1:24" x14ac:dyDescent="0.2">
      <c r="A377" s="1105"/>
      <c r="B377" s="391">
        <f>南八幡!B377</f>
        <v>46081</v>
      </c>
      <c r="C377" s="434" t="str">
        <f t="shared" si="48"/>
        <v>(土)</v>
      </c>
      <c r="D377" s="591" t="s">
        <v>410</v>
      </c>
      <c r="E377" s="538"/>
      <c r="F377" s="307">
        <v>11</v>
      </c>
      <c r="G377" s="541">
        <v>11.1</v>
      </c>
      <c r="H377" s="540">
        <v>5.13</v>
      </c>
      <c r="I377" s="539">
        <v>3.58</v>
      </c>
      <c r="J377" s="307">
        <v>8.09</v>
      </c>
      <c r="K377" s="675">
        <v>7.55</v>
      </c>
      <c r="L377" s="782">
        <v>40.4</v>
      </c>
      <c r="M377" s="677"/>
      <c r="N377" s="763"/>
      <c r="O377" s="896"/>
      <c r="P377" s="544"/>
      <c r="Q377" s="545"/>
      <c r="R377" s="592"/>
      <c r="S377" s="785">
        <v>15</v>
      </c>
      <c r="T377" s="80"/>
      <c r="U377" s="373"/>
      <c r="V377" s="374"/>
      <c r="W377" s="375"/>
      <c r="X377" s="374"/>
    </row>
    <row r="378" spans="1:24" x14ac:dyDescent="0.2">
      <c r="A378" s="1105"/>
      <c r="B378" s="1051" t="s">
        <v>238</v>
      </c>
      <c r="C378" s="1051"/>
      <c r="D378" s="508"/>
      <c r="E378" s="509">
        <f t="shared" ref="E378:S378" si="49">IF(COUNT(E350:E377)=0,"",MAX(E350:E377))</f>
        <v>12.7</v>
      </c>
      <c r="F378" s="10">
        <f t="shared" si="49"/>
        <v>11</v>
      </c>
      <c r="G378" s="218">
        <f t="shared" si="49"/>
        <v>11.1</v>
      </c>
      <c r="H378" s="495">
        <f t="shared" si="49"/>
        <v>5.13</v>
      </c>
      <c r="I378" s="496">
        <f t="shared" si="49"/>
        <v>3.58</v>
      </c>
      <c r="J378" s="10">
        <f t="shared" si="49"/>
        <v>8.42</v>
      </c>
      <c r="K378" s="644">
        <f t="shared" si="49"/>
        <v>8.17</v>
      </c>
      <c r="L378" s="774">
        <f t="shared" si="49"/>
        <v>40.5</v>
      </c>
      <c r="M378" s="627">
        <f t="shared" si="49"/>
        <v>73.400000000000006</v>
      </c>
      <c r="N378" s="511">
        <f t="shared" si="49"/>
        <v>104.9</v>
      </c>
      <c r="O378" s="897">
        <f t="shared" si="49"/>
        <v>43.9</v>
      </c>
      <c r="P378" s="513">
        <f t="shared" si="49"/>
        <v>274</v>
      </c>
      <c r="Q378" s="514">
        <f t="shared" si="49"/>
        <v>0.1</v>
      </c>
      <c r="R378" s="595">
        <f t="shared" si="49"/>
        <v>18</v>
      </c>
      <c r="S378" s="789">
        <f t="shared" si="49"/>
        <v>58</v>
      </c>
      <c r="T378" s="118"/>
      <c r="U378" s="102" t="s">
        <v>23</v>
      </c>
      <c r="V378" s="394" t="s">
        <v>24</v>
      </c>
      <c r="W378" s="394" t="s">
        <v>24</v>
      </c>
      <c r="X378" s="103" t="s">
        <v>24</v>
      </c>
    </row>
    <row r="379" spans="1:24" x14ac:dyDescent="0.2">
      <c r="A379" s="1105"/>
      <c r="B379" s="1052" t="s">
        <v>239</v>
      </c>
      <c r="C379" s="1052"/>
      <c r="D379" s="229"/>
      <c r="E379" s="516">
        <f t="shared" ref="E379:Q379" si="50">IF(COUNT(E350:E377)=0,"",MIN(E350:E377))</f>
        <v>12.7</v>
      </c>
      <c r="F379" s="11">
        <f t="shared" si="50"/>
        <v>7.5</v>
      </c>
      <c r="G379" s="219">
        <f t="shared" si="50"/>
        <v>7</v>
      </c>
      <c r="H379" s="12">
        <f t="shared" si="50"/>
        <v>1.1299999999999999</v>
      </c>
      <c r="I379" s="221">
        <f t="shared" si="50"/>
        <v>0.92</v>
      </c>
      <c r="J379" s="11">
        <f t="shared" si="50"/>
        <v>7.96</v>
      </c>
      <c r="K379" s="369">
        <f t="shared" si="50"/>
        <v>7.55</v>
      </c>
      <c r="L379" s="778">
        <f t="shared" si="50"/>
        <v>38.9</v>
      </c>
      <c r="M379" s="635">
        <f t="shared" si="50"/>
        <v>67.099999999999994</v>
      </c>
      <c r="N379" s="518">
        <f t="shared" si="50"/>
        <v>100.7</v>
      </c>
      <c r="O379" s="893">
        <f t="shared" si="50"/>
        <v>33.9</v>
      </c>
      <c r="P379" s="520">
        <f t="shared" si="50"/>
        <v>232</v>
      </c>
      <c r="Q379" s="521">
        <f t="shared" si="50"/>
        <v>0.06</v>
      </c>
      <c r="R379" s="839"/>
      <c r="S379" s="794"/>
      <c r="T379" s="80"/>
      <c r="U379" s="1115" t="s">
        <v>486</v>
      </c>
      <c r="V379" s="1136"/>
      <c r="W379" s="1136"/>
      <c r="X379" s="1137"/>
    </row>
    <row r="380" spans="1:24" x14ac:dyDescent="0.2">
      <c r="A380" s="1105"/>
      <c r="B380" s="1052" t="s">
        <v>240</v>
      </c>
      <c r="C380" s="1052"/>
      <c r="D380" s="418"/>
      <c r="E380" s="523">
        <f t="shared" ref="E380:Q380" si="51">IF(COUNT(E350:E377)=0,"",AVERAGE(E350:E377))</f>
        <v>12.7</v>
      </c>
      <c r="F380" s="307">
        <f t="shared" si="51"/>
        <v>8.65</v>
      </c>
      <c r="G380" s="539">
        <f t="shared" si="51"/>
        <v>8.4714285714285698</v>
      </c>
      <c r="H380" s="540">
        <f t="shared" si="51"/>
        <v>2.4103846153846158</v>
      </c>
      <c r="I380" s="541">
        <f t="shared" si="51"/>
        <v>1.9728571428571429</v>
      </c>
      <c r="J380" s="307">
        <f t="shared" si="51"/>
        <v>8.180769230769231</v>
      </c>
      <c r="K380" s="675">
        <f t="shared" si="51"/>
        <v>7.7607142857142852</v>
      </c>
      <c r="L380" s="782">
        <f t="shared" si="51"/>
        <v>39.557142857142864</v>
      </c>
      <c r="M380" s="677">
        <f t="shared" si="51"/>
        <v>71.566666666666663</v>
      </c>
      <c r="N380" s="763">
        <f t="shared" si="51"/>
        <v>102.55555555555556</v>
      </c>
      <c r="O380" s="893">
        <f t="shared" si="51"/>
        <v>37.927777777777777</v>
      </c>
      <c r="P380" s="524">
        <f t="shared" si="51"/>
        <v>247.38888888888889</v>
      </c>
      <c r="Q380" s="521">
        <f t="shared" si="51"/>
        <v>8.111111111111112E-2</v>
      </c>
      <c r="R380" s="840"/>
      <c r="S380" s="798"/>
      <c r="T380" s="80"/>
      <c r="U380" s="1138"/>
      <c r="V380" s="1136"/>
      <c r="W380" s="1136"/>
      <c r="X380" s="1137"/>
    </row>
    <row r="381" spans="1:24" x14ac:dyDescent="0.2">
      <c r="A381" s="1106"/>
      <c r="B381" s="1053" t="s">
        <v>241</v>
      </c>
      <c r="C381" s="1053"/>
      <c r="D381" s="396"/>
      <c r="E381" s="232"/>
      <c r="F381" s="232"/>
      <c r="G381" s="390"/>
      <c r="H381" s="232"/>
      <c r="I381" s="390"/>
      <c r="J381" s="529"/>
      <c r="K381" s="598"/>
      <c r="L381" s="811"/>
      <c r="M381" s="532"/>
      <c r="N381" s="533"/>
      <c r="O381" s="903"/>
      <c r="P381" s="234"/>
      <c r="Q381" s="235"/>
      <c r="R381" s="535">
        <f>SUM(R350:R377)</f>
        <v>18</v>
      </c>
      <c r="S381" s="806">
        <f>SUM(S350:S377)</f>
        <v>725</v>
      </c>
      <c r="T381" s="80"/>
      <c r="U381" s="1139"/>
      <c r="V381" s="1140"/>
      <c r="W381" s="1140"/>
      <c r="X381" s="1141"/>
    </row>
    <row r="382" spans="1:24" ht="13.5" customHeight="1" x14ac:dyDescent="0.2">
      <c r="A382" s="1104" t="s">
        <v>250</v>
      </c>
      <c r="B382" s="329">
        <f>南八幡!B382</f>
        <v>46082</v>
      </c>
      <c r="C382" s="433" t="str">
        <f>IF(B382="","",IF(WEEKDAY(B382)=1,"(日)",IF(WEEKDAY(B382)=2,"(月)",IF(WEEKDAY(B382)=3,"(火)",IF(WEEKDAY(B382)=4,"(水)",IF(WEEKDAY(B382)=5,"(木)",IF(WEEKDAY(B382)=6,"(金)","(土)")))))))</f>
        <v>(日)</v>
      </c>
      <c r="D382" s="492" t="s">
        <v>409</v>
      </c>
      <c r="E382" s="494"/>
      <c r="F382" s="10">
        <v>11.1</v>
      </c>
      <c r="G382" s="218">
        <v>11</v>
      </c>
      <c r="H382" s="495">
        <v>5</v>
      </c>
      <c r="I382" s="496">
        <v>3.58</v>
      </c>
      <c r="J382" s="10">
        <v>8.0399999999999991</v>
      </c>
      <c r="K382" s="644">
        <v>7.92</v>
      </c>
      <c r="L382" s="774">
        <v>40.1</v>
      </c>
      <c r="M382" s="627"/>
      <c r="N382" s="511"/>
      <c r="O382" s="897" t="s">
        <v>489</v>
      </c>
      <c r="P382" s="501"/>
      <c r="Q382" s="559"/>
      <c r="R382" s="919"/>
      <c r="S382" s="498"/>
      <c r="T382" s="80"/>
      <c r="U382" s="397" t="s">
        <v>284</v>
      </c>
      <c r="V382" s="398"/>
      <c r="W382" s="399">
        <v>46086</v>
      </c>
      <c r="X382" s="400"/>
    </row>
    <row r="383" spans="1:24" x14ac:dyDescent="0.2">
      <c r="A383" s="1105"/>
      <c r="B383" s="391">
        <f>南八幡!B383</f>
        <v>46083</v>
      </c>
      <c r="C383" s="434" t="str">
        <f t="shared" ref="C383:C412" si="52">IF(B383="","",IF(WEEKDAY(B383)=1,"(日)",IF(WEEKDAY(B383)=2,"(月)",IF(WEEKDAY(B383)=3,"(火)",IF(WEEKDAY(B383)=4,"(水)",IF(WEEKDAY(B383)=5,"(木)",IF(WEEKDAY(B383)=6,"(金)","(土)")))))))</f>
        <v>(月)</v>
      </c>
      <c r="D383" s="502" t="s">
        <v>410</v>
      </c>
      <c r="E383" s="504"/>
      <c r="F383" s="11">
        <v>10.9</v>
      </c>
      <c r="G383" s="219">
        <v>11</v>
      </c>
      <c r="H383" s="12">
        <v>5.25</v>
      </c>
      <c r="I383" s="221">
        <v>3.88</v>
      </c>
      <c r="J383" s="11">
        <v>7.9</v>
      </c>
      <c r="K383" s="369">
        <v>7.93</v>
      </c>
      <c r="L383" s="778">
        <v>38.9</v>
      </c>
      <c r="M383" s="635">
        <v>74.7</v>
      </c>
      <c r="N383" s="518">
        <v>100.5</v>
      </c>
      <c r="O383" s="895">
        <v>38.5</v>
      </c>
      <c r="P383" s="507">
        <v>203</v>
      </c>
      <c r="Q383" s="562">
        <v>0.14000000000000001</v>
      </c>
      <c r="R383" s="600"/>
      <c r="S383" s="222"/>
      <c r="T383" s="80"/>
      <c r="U383" s="345" t="s">
        <v>2</v>
      </c>
      <c r="V383" s="346" t="s">
        <v>303</v>
      </c>
      <c r="W383" s="357">
        <v>16.2</v>
      </c>
      <c r="X383" s="350"/>
    </row>
    <row r="384" spans="1:24" x14ac:dyDescent="0.2">
      <c r="A384" s="1105"/>
      <c r="B384" s="391">
        <f>南八幡!B384</f>
        <v>46084</v>
      </c>
      <c r="C384" s="434" t="str">
        <f t="shared" si="52"/>
        <v>(火)</v>
      </c>
      <c r="D384" s="502" t="s">
        <v>407</v>
      </c>
      <c r="E384" s="504"/>
      <c r="F384" s="11">
        <v>10.6</v>
      </c>
      <c r="G384" s="219">
        <v>10.3</v>
      </c>
      <c r="H384" s="12">
        <v>4.13</v>
      </c>
      <c r="I384" s="221">
        <v>3.42</v>
      </c>
      <c r="J384" s="11">
        <v>7.94</v>
      </c>
      <c r="K384" s="369">
        <v>7.89</v>
      </c>
      <c r="L384" s="778">
        <v>40.1</v>
      </c>
      <c r="M384" s="635">
        <v>74.900000000000006</v>
      </c>
      <c r="N384" s="518">
        <v>100.1</v>
      </c>
      <c r="O384" s="895">
        <v>36.700000000000003</v>
      </c>
      <c r="P384" s="507">
        <v>231</v>
      </c>
      <c r="Q384" s="562">
        <v>0.12</v>
      </c>
      <c r="R384" s="600"/>
      <c r="S384" s="222"/>
      <c r="T384" s="80"/>
      <c r="U384" s="4" t="s">
        <v>19</v>
      </c>
      <c r="V384" s="5" t="s">
        <v>20</v>
      </c>
      <c r="W384" s="352" t="s">
        <v>21</v>
      </c>
      <c r="X384" s="5" t="s">
        <v>22</v>
      </c>
    </row>
    <row r="385" spans="1:24" x14ac:dyDescent="0.2">
      <c r="A385" s="1105"/>
      <c r="B385" s="391">
        <f>南八幡!B385</f>
        <v>46085</v>
      </c>
      <c r="C385" s="434" t="str">
        <f t="shared" si="52"/>
        <v>(水)</v>
      </c>
      <c r="D385" s="502" t="s">
        <v>494</v>
      </c>
      <c r="E385" s="504"/>
      <c r="F385" s="11">
        <v>10.9</v>
      </c>
      <c r="G385" s="219">
        <v>10.199999999999999</v>
      </c>
      <c r="H385" s="12">
        <v>3.88</v>
      </c>
      <c r="I385" s="221">
        <v>3.13</v>
      </c>
      <c r="J385" s="11">
        <v>7.89</v>
      </c>
      <c r="K385" s="369">
        <v>7.9</v>
      </c>
      <c r="L385" s="778">
        <v>39.9</v>
      </c>
      <c r="M385" s="635">
        <v>72.7</v>
      </c>
      <c r="N385" s="518">
        <v>100.7</v>
      </c>
      <c r="O385" s="895">
        <v>40.1</v>
      </c>
      <c r="P385" s="507">
        <v>218</v>
      </c>
      <c r="Q385" s="562">
        <v>7.0000000000000007E-2</v>
      </c>
      <c r="R385" s="600"/>
      <c r="S385" s="222"/>
      <c r="T385" s="80"/>
      <c r="U385" s="2" t="s">
        <v>182</v>
      </c>
      <c r="V385" s="398" t="s">
        <v>11</v>
      </c>
      <c r="W385" s="353">
        <v>11.4</v>
      </c>
      <c r="X385" s="218">
        <v>12.1</v>
      </c>
    </row>
    <row r="386" spans="1:24" x14ac:dyDescent="0.2">
      <c r="A386" s="1105"/>
      <c r="B386" s="391">
        <f>南八幡!B386</f>
        <v>46086</v>
      </c>
      <c r="C386" s="434" t="str">
        <f t="shared" si="52"/>
        <v>(木)</v>
      </c>
      <c r="D386" s="502" t="s">
        <v>409</v>
      </c>
      <c r="E386" s="504">
        <v>16.2</v>
      </c>
      <c r="F386" s="11">
        <v>11.4</v>
      </c>
      <c r="G386" s="219">
        <v>12.1</v>
      </c>
      <c r="H386" s="12">
        <v>4.5</v>
      </c>
      <c r="I386" s="221">
        <v>3.18</v>
      </c>
      <c r="J386" s="11">
        <v>7.76</v>
      </c>
      <c r="K386" s="369">
        <v>7.84</v>
      </c>
      <c r="L386" s="778">
        <v>39.799999999999997</v>
      </c>
      <c r="M386" s="635">
        <v>71.7</v>
      </c>
      <c r="N386" s="518">
        <v>100.9</v>
      </c>
      <c r="O386" s="895">
        <v>39.299999999999997</v>
      </c>
      <c r="P386" s="507">
        <v>252</v>
      </c>
      <c r="Q386" s="562">
        <v>0.12</v>
      </c>
      <c r="R386" s="600"/>
      <c r="S386" s="222"/>
      <c r="T386" s="80"/>
      <c r="U386" s="3" t="s">
        <v>183</v>
      </c>
      <c r="V386" s="921" t="s">
        <v>184</v>
      </c>
      <c r="W386" s="11">
        <v>4.5</v>
      </c>
      <c r="X386" s="219">
        <v>3.18</v>
      </c>
    </row>
    <row r="387" spans="1:24" x14ac:dyDescent="0.2">
      <c r="A387" s="1105"/>
      <c r="B387" s="391">
        <f>南八幡!B387</f>
        <v>46087</v>
      </c>
      <c r="C387" s="434" t="str">
        <f t="shared" si="52"/>
        <v>(金)</v>
      </c>
      <c r="D387" s="502" t="s">
        <v>409</v>
      </c>
      <c r="E387" s="504"/>
      <c r="F387" s="11">
        <v>11.4</v>
      </c>
      <c r="G387" s="219">
        <v>11</v>
      </c>
      <c r="H387" s="12">
        <v>6.13</v>
      </c>
      <c r="I387" s="221">
        <v>3.3</v>
      </c>
      <c r="J387" s="11">
        <v>7.71</v>
      </c>
      <c r="K387" s="369">
        <v>7.75</v>
      </c>
      <c r="L387" s="778">
        <v>39.5</v>
      </c>
      <c r="M387" s="635">
        <v>71.5</v>
      </c>
      <c r="N387" s="518">
        <v>100.7</v>
      </c>
      <c r="O387" s="895">
        <v>34.200000000000003</v>
      </c>
      <c r="P387" s="507">
        <v>223</v>
      </c>
      <c r="Q387" s="562">
        <v>0.14000000000000001</v>
      </c>
      <c r="R387" s="600"/>
      <c r="S387" s="222"/>
      <c r="T387" s="80"/>
      <c r="U387" s="3" t="s">
        <v>12</v>
      </c>
      <c r="V387" s="921"/>
      <c r="W387" s="11">
        <v>7.76</v>
      </c>
      <c r="X387" s="219">
        <v>7.84</v>
      </c>
    </row>
    <row r="388" spans="1:24" x14ac:dyDescent="0.2">
      <c r="A388" s="1105"/>
      <c r="B388" s="391">
        <f>南八幡!B388</f>
        <v>46088</v>
      </c>
      <c r="C388" s="434" t="str">
        <f t="shared" si="52"/>
        <v>(土)</v>
      </c>
      <c r="D388" s="502" t="s">
        <v>409</v>
      </c>
      <c r="E388" s="504"/>
      <c r="F388" s="11">
        <v>11.7</v>
      </c>
      <c r="G388" s="219">
        <v>12</v>
      </c>
      <c r="H388" s="12">
        <v>6.13</v>
      </c>
      <c r="I388" s="221">
        <v>3.71</v>
      </c>
      <c r="J388" s="11">
        <v>7.66</v>
      </c>
      <c r="K388" s="369">
        <v>7.72</v>
      </c>
      <c r="L388" s="778">
        <v>38.299999999999997</v>
      </c>
      <c r="M388" s="635"/>
      <c r="N388" s="518"/>
      <c r="O388" s="895"/>
      <c r="P388" s="507"/>
      <c r="Q388" s="562" t="s">
        <v>489</v>
      </c>
      <c r="R388" s="600"/>
      <c r="S388" s="222"/>
      <c r="T388" s="80"/>
      <c r="U388" s="3" t="s">
        <v>185</v>
      </c>
      <c r="V388" s="921" t="s">
        <v>13</v>
      </c>
      <c r="W388" s="11"/>
      <c r="X388" s="219">
        <v>39.799999999999997</v>
      </c>
    </row>
    <row r="389" spans="1:24" x14ac:dyDescent="0.2">
      <c r="A389" s="1105"/>
      <c r="B389" s="391">
        <f>南八幡!B389</f>
        <v>46089</v>
      </c>
      <c r="C389" s="434" t="str">
        <f t="shared" si="52"/>
        <v>(日)</v>
      </c>
      <c r="D389" s="502" t="s">
        <v>409</v>
      </c>
      <c r="E389" s="504"/>
      <c r="F389" s="11">
        <v>11.2</v>
      </c>
      <c r="G389" s="219">
        <v>10.8</v>
      </c>
      <c r="H389" s="12">
        <v>4.88</v>
      </c>
      <c r="I389" s="221">
        <v>3.67</v>
      </c>
      <c r="J389" s="11">
        <v>7.71</v>
      </c>
      <c r="K389" s="369">
        <v>7.76</v>
      </c>
      <c r="L389" s="778">
        <v>38.200000000000003</v>
      </c>
      <c r="M389" s="635"/>
      <c r="N389" s="518"/>
      <c r="O389" s="895"/>
      <c r="P389" s="507"/>
      <c r="Q389" s="562"/>
      <c r="R389" s="600"/>
      <c r="S389" s="222"/>
      <c r="T389" s="80"/>
      <c r="U389" s="3" t="s">
        <v>186</v>
      </c>
      <c r="V389" s="921" t="s">
        <v>311</v>
      </c>
      <c r="W389" s="112"/>
      <c r="X389" s="220">
        <v>71.7</v>
      </c>
    </row>
    <row r="390" spans="1:24" x14ac:dyDescent="0.2">
      <c r="A390" s="1105"/>
      <c r="B390" s="391">
        <f>南八幡!B390</f>
        <v>46090</v>
      </c>
      <c r="C390" s="434" t="str">
        <f t="shared" si="52"/>
        <v>(月)</v>
      </c>
      <c r="D390" s="502" t="s">
        <v>409</v>
      </c>
      <c r="E390" s="504"/>
      <c r="F390" s="11">
        <v>11.3</v>
      </c>
      <c r="G390" s="219">
        <v>10.8</v>
      </c>
      <c r="H390" s="12">
        <v>6.25</v>
      </c>
      <c r="I390" s="221">
        <v>4.17</v>
      </c>
      <c r="J390" s="11">
        <v>7.65</v>
      </c>
      <c r="K390" s="369">
        <v>7.72</v>
      </c>
      <c r="L390" s="778">
        <v>37.799999999999997</v>
      </c>
      <c r="M390" s="635">
        <v>66.599999999999994</v>
      </c>
      <c r="N390" s="518">
        <v>96.8</v>
      </c>
      <c r="O390" s="895">
        <v>33.9</v>
      </c>
      <c r="P390" s="507">
        <v>229</v>
      </c>
      <c r="Q390" s="562">
        <v>0.18</v>
      </c>
      <c r="R390" s="600"/>
      <c r="S390" s="222"/>
      <c r="T390" s="80"/>
      <c r="U390" s="3" t="s">
        <v>187</v>
      </c>
      <c r="V390" s="921" t="s">
        <v>311</v>
      </c>
      <c r="W390" s="112"/>
      <c r="X390" s="220">
        <v>100.9</v>
      </c>
    </row>
    <row r="391" spans="1:24" x14ac:dyDescent="0.2">
      <c r="A391" s="1105"/>
      <c r="B391" s="391">
        <f>南八幡!B391</f>
        <v>46091</v>
      </c>
      <c r="C391" s="434" t="str">
        <f t="shared" si="52"/>
        <v>(火)</v>
      </c>
      <c r="D391" s="502" t="s">
        <v>410</v>
      </c>
      <c r="E391" s="504"/>
      <c r="F391" s="11">
        <v>10.9</v>
      </c>
      <c r="G391" s="219">
        <v>10.4</v>
      </c>
      <c r="H391" s="12">
        <v>6</v>
      </c>
      <c r="I391" s="221">
        <v>4.3899999999999997</v>
      </c>
      <c r="J391" s="11">
        <v>7.63</v>
      </c>
      <c r="K391" s="369">
        <v>7.67</v>
      </c>
      <c r="L391" s="778">
        <v>37.299999999999997</v>
      </c>
      <c r="M391" s="635">
        <v>65.099999999999994</v>
      </c>
      <c r="N391" s="518">
        <v>94.6</v>
      </c>
      <c r="O391" s="895">
        <v>31.4</v>
      </c>
      <c r="P391" s="507">
        <v>226</v>
      </c>
      <c r="Q391" s="562">
        <v>0.16</v>
      </c>
      <c r="R391" s="600"/>
      <c r="S391" s="222"/>
      <c r="T391" s="80"/>
      <c r="U391" s="3" t="s">
        <v>188</v>
      </c>
      <c r="V391" s="921" t="s">
        <v>311</v>
      </c>
      <c r="W391" s="112"/>
      <c r="X391" s="220">
        <v>62.2</v>
      </c>
    </row>
    <row r="392" spans="1:24" x14ac:dyDescent="0.2">
      <c r="A392" s="1105"/>
      <c r="B392" s="391">
        <f>南八幡!B392</f>
        <v>46092</v>
      </c>
      <c r="C392" s="434" t="str">
        <f t="shared" si="52"/>
        <v>(水)</v>
      </c>
      <c r="D392" s="502" t="s">
        <v>409</v>
      </c>
      <c r="E392" s="504"/>
      <c r="F392" s="11">
        <v>11.4</v>
      </c>
      <c r="G392" s="219">
        <v>10.9</v>
      </c>
      <c r="H392" s="12">
        <v>5.6</v>
      </c>
      <c r="I392" s="221">
        <v>4.0999999999999996</v>
      </c>
      <c r="J392" s="11">
        <v>7.64</v>
      </c>
      <c r="K392" s="369">
        <v>7.66</v>
      </c>
      <c r="L392" s="778">
        <v>37.299999999999997</v>
      </c>
      <c r="M392" s="635">
        <v>64.099999999999994</v>
      </c>
      <c r="N392" s="518">
        <v>93.4</v>
      </c>
      <c r="O392" s="895">
        <v>33.700000000000003</v>
      </c>
      <c r="P392" s="507">
        <v>233</v>
      </c>
      <c r="Q392" s="562">
        <v>0.17</v>
      </c>
      <c r="R392" s="600"/>
      <c r="S392" s="222"/>
      <c r="T392" s="80"/>
      <c r="U392" s="3" t="s">
        <v>189</v>
      </c>
      <c r="V392" s="921" t="s">
        <v>311</v>
      </c>
      <c r="W392" s="112"/>
      <c r="X392" s="220">
        <v>38.700000000000003</v>
      </c>
    </row>
    <row r="393" spans="1:24" x14ac:dyDescent="0.2">
      <c r="A393" s="1105"/>
      <c r="B393" s="391">
        <f>南八幡!B393</f>
        <v>46093</v>
      </c>
      <c r="C393" s="434" t="str">
        <f t="shared" si="52"/>
        <v>(木)</v>
      </c>
      <c r="D393" s="502" t="s">
        <v>409</v>
      </c>
      <c r="E393" s="504"/>
      <c r="F393" s="11">
        <v>11.2</v>
      </c>
      <c r="G393" s="219">
        <v>11</v>
      </c>
      <c r="H393" s="12">
        <v>7.13</v>
      </c>
      <c r="I393" s="221">
        <v>3.97</v>
      </c>
      <c r="J393" s="11">
        <v>7.61</v>
      </c>
      <c r="K393" s="369">
        <v>7.69</v>
      </c>
      <c r="L393" s="778">
        <v>37</v>
      </c>
      <c r="M393" s="635">
        <v>65.099999999999994</v>
      </c>
      <c r="N393" s="518">
        <v>94.8</v>
      </c>
      <c r="O393" s="895">
        <v>32.700000000000003</v>
      </c>
      <c r="P393" s="507">
        <v>251</v>
      </c>
      <c r="Q393" s="562">
        <v>0.1</v>
      </c>
      <c r="R393" s="600"/>
      <c r="S393" s="222"/>
      <c r="T393" s="80"/>
      <c r="U393" s="3" t="s">
        <v>190</v>
      </c>
      <c r="V393" s="921" t="s">
        <v>311</v>
      </c>
      <c r="W393" s="12"/>
      <c r="X393" s="221">
        <v>39.299999999999997</v>
      </c>
    </row>
    <row r="394" spans="1:24" x14ac:dyDescent="0.2">
      <c r="A394" s="1105"/>
      <c r="B394" s="391">
        <f>南八幡!B394</f>
        <v>46094</v>
      </c>
      <c r="C394" s="434" t="str">
        <f t="shared" si="52"/>
        <v>(金)</v>
      </c>
      <c r="D394" s="502" t="s">
        <v>410</v>
      </c>
      <c r="E394" s="504"/>
      <c r="F394" s="11">
        <v>11.1</v>
      </c>
      <c r="G394" s="219">
        <v>10.5</v>
      </c>
      <c r="H394" s="12">
        <v>6.25</v>
      </c>
      <c r="I394" s="221">
        <v>5.01</v>
      </c>
      <c r="J394" s="11">
        <v>7.62</v>
      </c>
      <c r="K394" s="369">
        <v>7.66</v>
      </c>
      <c r="L394" s="778">
        <v>36.9</v>
      </c>
      <c r="M394" s="635">
        <v>66.2</v>
      </c>
      <c r="N394" s="518">
        <v>95.2</v>
      </c>
      <c r="O394" s="895">
        <v>34.4</v>
      </c>
      <c r="P394" s="507">
        <v>245</v>
      </c>
      <c r="Q394" s="562">
        <v>0.21</v>
      </c>
      <c r="R394" s="600">
        <v>14</v>
      </c>
      <c r="S394" s="222">
        <v>3</v>
      </c>
      <c r="T394" s="80"/>
      <c r="U394" s="3" t="s">
        <v>191</v>
      </c>
      <c r="V394" s="921" t="s">
        <v>311</v>
      </c>
      <c r="W394" s="15"/>
      <c r="X394" s="222">
        <v>252</v>
      </c>
    </row>
    <row r="395" spans="1:24" x14ac:dyDescent="0.2">
      <c r="A395" s="1105"/>
      <c r="B395" s="391">
        <f>南八幡!B395</f>
        <v>46095</v>
      </c>
      <c r="C395" s="434" t="str">
        <f t="shared" si="52"/>
        <v>(土)</v>
      </c>
      <c r="D395" s="502" t="s">
        <v>409</v>
      </c>
      <c r="E395" s="504"/>
      <c r="F395" s="11">
        <v>11.5</v>
      </c>
      <c r="G395" s="219">
        <v>11.1</v>
      </c>
      <c r="H395" s="12">
        <v>4.88</v>
      </c>
      <c r="I395" s="221">
        <v>3.73</v>
      </c>
      <c r="J395" s="11">
        <v>7.66</v>
      </c>
      <c r="K395" s="369">
        <v>7.66</v>
      </c>
      <c r="L395" s="778">
        <v>36.799999999999997</v>
      </c>
      <c r="M395" s="635" t="s">
        <v>489</v>
      </c>
      <c r="N395" s="518" t="s">
        <v>489</v>
      </c>
      <c r="O395" s="895" t="s">
        <v>490</v>
      </c>
      <c r="P395" s="507" t="s">
        <v>489</v>
      </c>
      <c r="Q395" s="562" t="s">
        <v>489</v>
      </c>
      <c r="R395" s="600"/>
      <c r="S395" s="222"/>
      <c r="T395" s="80"/>
      <c r="U395" s="3" t="s">
        <v>192</v>
      </c>
      <c r="V395" s="921" t="s">
        <v>311</v>
      </c>
      <c r="W395" s="13"/>
      <c r="X395" s="223">
        <v>0.12</v>
      </c>
    </row>
    <row r="396" spans="1:24" x14ac:dyDescent="0.2">
      <c r="A396" s="1105"/>
      <c r="B396" s="391">
        <f>南八幡!B396</f>
        <v>46096</v>
      </c>
      <c r="C396" s="434" t="str">
        <f t="shared" si="52"/>
        <v>(日)</v>
      </c>
      <c r="D396" s="502" t="s">
        <v>409</v>
      </c>
      <c r="E396" s="504"/>
      <c r="F396" s="11">
        <v>11.6</v>
      </c>
      <c r="G396" s="219">
        <v>11.5</v>
      </c>
      <c r="H396" s="12">
        <v>5.5</v>
      </c>
      <c r="I396" s="221">
        <v>3.24</v>
      </c>
      <c r="J396" s="11">
        <v>7.64</v>
      </c>
      <c r="K396" s="369">
        <v>7.74</v>
      </c>
      <c r="L396" s="778">
        <v>36.799999999999997</v>
      </c>
      <c r="M396" s="635" t="s">
        <v>489</v>
      </c>
      <c r="N396" s="518" t="s">
        <v>489</v>
      </c>
      <c r="O396" s="895" t="s">
        <v>489</v>
      </c>
      <c r="P396" s="507"/>
      <c r="Q396" s="562"/>
      <c r="R396" s="600"/>
      <c r="S396" s="222"/>
      <c r="T396" s="80"/>
      <c r="U396" s="3" t="s">
        <v>14</v>
      </c>
      <c r="V396" s="921" t="s">
        <v>311</v>
      </c>
      <c r="W396" s="11"/>
      <c r="X396" s="224">
        <v>3</v>
      </c>
    </row>
    <row r="397" spans="1:24" x14ac:dyDescent="0.2">
      <c r="A397" s="1105"/>
      <c r="B397" s="391">
        <f>南八幡!B397</f>
        <v>46097</v>
      </c>
      <c r="C397" s="434" t="str">
        <f t="shared" si="52"/>
        <v>(月)</v>
      </c>
      <c r="D397" s="502" t="s">
        <v>410</v>
      </c>
      <c r="E397" s="504"/>
      <c r="F397" s="11">
        <v>11.5</v>
      </c>
      <c r="G397" s="219">
        <v>11.1</v>
      </c>
      <c r="H397" s="12">
        <v>5.5</v>
      </c>
      <c r="I397" s="221">
        <v>3.81</v>
      </c>
      <c r="J397" s="11">
        <v>7.65</v>
      </c>
      <c r="K397" s="369">
        <v>7.71</v>
      </c>
      <c r="L397" s="778">
        <v>37.6</v>
      </c>
      <c r="M397" s="635">
        <v>66.3</v>
      </c>
      <c r="N397" s="518">
        <v>96.2</v>
      </c>
      <c r="O397" s="895">
        <v>36.1</v>
      </c>
      <c r="P397" s="507">
        <v>251</v>
      </c>
      <c r="Q397" s="562">
        <v>0.15</v>
      </c>
      <c r="R397" s="600"/>
      <c r="S397" s="222"/>
      <c r="T397" s="80"/>
      <c r="U397" s="3" t="s">
        <v>15</v>
      </c>
      <c r="V397" s="921" t="s">
        <v>311</v>
      </c>
      <c r="W397" s="11"/>
      <c r="X397" s="224">
        <v>1</v>
      </c>
    </row>
    <row r="398" spans="1:24" x14ac:dyDescent="0.2">
      <c r="A398" s="1105"/>
      <c r="B398" s="391">
        <f>南八幡!B398</f>
        <v>46098</v>
      </c>
      <c r="C398" s="434" t="str">
        <f t="shared" si="52"/>
        <v>(火)</v>
      </c>
      <c r="D398" s="502" t="s">
        <v>410</v>
      </c>
      <c r="E398" s="504"/>
      <c r="F398" s="11">
        <v>11.6</v>
      </c>
      <c r="G398" s="219">
        <v>11.3</v>
      </c>
      <c r="H398" s="12">
        <v>4</v>
      </c>
      <c r="I398" s="221">
        <v>3.44</v>
      </c>
      <c r="J398" s="11">
        <v>7.63</v>
      </c>
      <c r="K398" s="369">
        <v>7.71</v>
      </c>
      <c r="L398" s="778">
        <v>37.6</v>
      </c>
      <c r="M398" s="635">
        <v>66.599999999999994</v>
      </c>
      <c r="N398" s="518">
        <v>96.4</v>
      </c>
      <c r="O398" s="895">
        <v>32.4</v>
      </c>
      <c r="P398" s="507">
        <v>232</v>
      </c>
      <c r="Q398" s="562">
        <v>0.12</v>
      </c>
      <c r="R398" s="600"/>
      <c r="S398" s="222"/>
      <c r="T398" s="80"/>
      <c r="U398" s="3" t="s">
        <v>193</v>
      </c>
      <c r="V398" s="921" t="s">
        <v>311</v>
      </c>
      <c r="W398" s="11"/>
      <c r="X398" s="224">
        <v>10.7</v>
      </c>
    </row>
    <row r="399" spans="1:24" x14ac:dyDescent="0.2">
      <c r="A399" s="1105"/>
      <c r="B399" s="391">
        <f>南八幡!B399</f>
        <v>46099</v>
      </c>
      <c r="C399" s="434" t="str">
        <f t="shared" si="52"/>
        <v>(水)</v>
      </c>
      <c r="D399" s="502" t="s">
        <v>410</v>
      </c>
      <c r="E399" s="504"/>
      <c r="F399" s="11">
        <v>11.7</v>
      </c>
      <c r="G399" s="219">
        <v>11.9</v>
      </c>
      <c r="H399" s="12">
        <v>3.8</v>
      </c>
      <c r="I399" s="221">
        <v>3.1</v>
      </c>
      <c r="J399" s="11">
        <v>7.63</v>
      </c>
      <c r="K399" s="369">
        <v>7.68</v>
      </c>
      <c r="L399" s="778">
        <v>37.5</v>
      </c>
      <c r="M399" s="635">
        <v>66.7</v>
      </c>
      <c r="N399" s="518">
        <v>96.8</v>
      </c>
      <c r="O399" s="895">
        <v>35.200000000000003</v>
      </c>
      <c r="P399" s="507">
        <v>246</v>
      </c>
      <c r="Q399" s="562">
        <v>0.11</v>
      </c>
      <c r="R399" s="600"/>
      <c r="S399" s="222"/>
      <c r="T399" s="80"/>
      <c r="U399" s="3" t="s">
        <v>194</v>
      </c>
      <c r="V399" s="921" t="s">
        <v>311</v>
      </c>
      <c r="W399" s="13"/>
      <c r="X399" s="225">
        <v>0.01</v>
      </c>
    </row>
    <row r="400" spans="1:24" x14ac:dyDescent="0.2">
      <c r="A400" s="1105"/>
      <c r="B400" s="391">
        <f>南八幡!B400</f>
        <v>46100</v>
      </c>
      <c r="C400" s="434" t="str">
        <f t="shared" si="52"/>
        <v>(木)</v>
      </c>
      <c r="D400" s="502" t="s">
        <v>407</v>
      </c>
      <c r="E400" s="504"/>
      <c r="F400" s="11">
        <v>11.5</v>
      </c>
      <c r="G400" s="219">
        <v>11.9</v>
      </c>
      <c r="H400" s="12">
        <v>3.4</v>
      </c>
      <c r="I400" s="221">
        <v>3.1</v>
      </c>
      <c r="J400" s="11">
        <v>7.63</v>
      </c>
      <c r="K400" s="369">
        <v>7.68</v>
      </c>
      <c r="L400" s="778">
        <v>37.6</v>
      </c>
      <c r="M400" s="635">
        <v>66.8</v>
      </c>
      <c r="N400" s="518">
        <v>97.8</v>
      </c>
      <c r="O400" s="895">
        <v>33.5</v>
      </c>
      <c r="P400" s="507">
        <v>248</v>
      </c>
      <c r="Q400" s="562">
        <v>0.09</v>
      </c>
      <c r="R400" s="600"/>
      <c r="S400" s="222"/>
      <c r="T400" s="80"/>
      <c r="U400" s="3" t="s">
        <v>278</v>
      </c>
      <c r="V400" s="921" t="s">
        <v>311</v>
      </c>
      <c r="W400" s="13"/>
      <c r="X400" s="225">
        <v>2.58</v>
      </c>
    </row>
    <row r="401" spans="1:24" x14ac:dyDescent="0.2">
      <c r="A401" s="1105"/>
      <c r="B401" s="391">
        <f>南八幡!B401</f>
        <v>46101</v>
      </c>
      <c r="C401" s="434" t="str">
        <f t="shared" si="52"/>
        <v>(金)</v>
      </c>
      <c r="D401" s="502" t="s">
        <v>410</v>
      </c>
      <c r="E401" s="504"/>
      <c r="F401" s="11">
        <v>11.4</v>
      </c>
      <c r="G401" s="219">
        <v>11.4</v>
      </c>
      <c r="H401" s="12">
        <v>2.75</v>
      </c>
      <c r="I401" s="221">
        <v>2.4300000000000002</v>
      </c>
      <c r="J401" s="11">
        <v>7.66</v>
      </c>
      <c r="K401" s="369">
        <v>7.66</v>
      </c>
      <c r="L401" s="778">
        <v>37.4</v>
      </c>
      <c r="M401" s="635" t="s">
        <v>489</v>
      </c>
      <c r="N401" s="518" t="s">
        <v>489</v>
      </c>
      <c r="O401" s="895" t="s">
        <v>489</v>
      </c>
      <c r="P401" s="507"/>
      <c r="Q401" s="562"/>
      <c r="R401" s="600"/>
      <c r="S401" s="222"/>
      <c r="T401" s="80"/>
      <c r="U401" s="3" t="s">
        <v>195</v>
      </c>
      <c r="V401" s="921" t="s">
        <v>311</v>
      </c>
      <c r="W401" s="13"/>
      <c r="X401" s="225">
        <v>3.71</v>
      </c>
    </row>
    <row r="402" spans="1:24" x14ac:dyDescent="0.2">
      <c r="A402" s="1105"/>
      <c r="B402" s="391">
        <f>南八幡!B402</f>
        <v>46102</v>
      </c>
      <c r="C402" s="434" t="str">
        <f t="shared" si="52"/>
        <v>(土)</v>
      </c>
      <c r="D402" s="502" t="s">
        <v>409</v>
      </c>
      <c r="E402" s="504"/>
      <c r="F402" s="11">
        <v>11.8</v>
      </c>
      <c r="G402" s="219">
        <v>11.6</v>
      </c>
      <c r="H402" s="12">
        <v>2.75</v>
      </c>
      <c r="I402" s="221">
        <v>2.2000000000000002</v>
      </c>
      <c r="J402" s="11">
        <v>7.67</v>
      </c>
      <c r="K402" s="369">
        <v>7.69</v>
      </c>
      <c r="L402" s="778">
        <v>37.5</v>
      </c>
      <c r="M402" s="635" t="s">
        <v>489</v>
      </c>
      <c r="N402" s="518" t="s">
        <v>489</v>
      </c>
      <c r="O402" s="895" t="s">
        <v>489</v>
      </c>
      <c r="P402" s="507" t="s">
        <v>489</v>
      </c>
      <c r="Q402" s="562" t="s">
        <v>489</v>
      </c>
      <c r="R402" s="600"/>
      <c r="S402" s="222"/>
      <c r="T402" s="80"/>
      <c r="U402" s="3" t="s">
        <v>196</v>
      </c>
      <c r="V402" s="921" t="s">
        <v>311</v>
      </c>
      <c r="W402" s="13"/>
      <c r="X402" s="225">
        <v>0.20499999999999999</v>
      </c>
    </row>
    <row r="403" spans="1:24" x14ac:dyDescent="0.2">
      <c r="A403" s="1105"/>
      <c r="B403" s="391">
        <f>南八幡!B403</f>
        <v>46103</v>
      </c>
      <c r="C403" s="434" t="str">
        <f t="shared" si="52"/>
        <v>(日)</v>
      </c>
      <c r="D403" s="502" t="s">
        <v>409</v>
      </c>
      <c r="E403" s="504"/>
      <c r="F403" s="11">
        <v>12.1</v>
      </c>
      <c r="G403" s="219">
        <v>12.2</v>
      </c>
      <c r="H403" s="12">
        <v>3.13</v>
      </c>
      <c r="I403" s="221">
        <v>2.35</v>
      </c>
      <c r="J403" s="11">
        <v>7.64</v>
      </c>
      <c r="K403" s="369">
        <v>7.68</v>
      </c>
      <c r="L403" s="778">
        <v>37.700000000000003</v>
      </c>
      <c r="M403" s="635" t="s">
        <v>489</v>
      </c>
      <c r="N403" s="518" t="s">
        <v>490</v>
      </c>
      <c r="O403" s="895" t="s">
        <v>489</v>
      </c>
      <c r="P403" s="507" t="s">
        <v>489</v>
      </c>
      <c r="Q403" s="562"/>
      <c r="R403" s="600"/>
      <c r="S403" s="222"/>
      <c r="T403" s="80"/>
      <c r="U403" s="3" t="s">
        <v>197</v>
      </c>
      <c r="V403" s="921" t="s">
        <v>311</v>
      </c>
      <c r="W403" s="11"/>
      <c r="X403" s="224">
        <v>28.3</v>
      </c>
    </row>
    <row r="404" spans="1:24" x14ac:dyDescent="0.2">
      <c r="A404" s="1105"/>
      <c r="B404" s="391">
        <f>南八幡!B404</f>
        <v>46104</v>
      </c>
      <c r="C404" s="434" t="str">
        <f t="shared" si="52"/>
        <v>(月)</v>
      </c>
      <c r="D404" s="502" t="s">
        <v>407</v>
      </c>
      <c r="E404" s="504"/>
      <c r="F404" s="11">
        <v>11.9</v>
      </c>
      <c r="G404" s="219">
        <v>11.8</v>
      </c>
      <c r="H404" s="12">
        <v>3.9</v>
      </c>
      <c r="I404" s="221">
        <v>2.4</v>
      </c>
      <c r="J404" s="11">
        <v>7.64</v>
      </c>
      <c r="K404" s="369">
        <v>7.68</v>
      </c>
      <c r="L404" s="778">
        <v>37.9</v>
      </c>
      <c r="M404" s="635">
        <v>66.7</v>
      </c>
      <c r="N404" s="518">
        <v>98</v>
      </c>
      <c r="O404" s="895">
        <v>35.4</v>
      </c>
      <c r="P404" s="507">
        <v>241</v>
      </c>
      <c r="Q404" s="562">
        <v>0.06</v>
      </c>
      <c r="R404" s="600"/>
      <c r="S404" s="222"/>
      <c r="T404" s="80"/>
      <c r="U404" s="3" t="s">
        <v>17</v>
      </c>
      <c r="V404" s="921" t="s">
        <v>311</v>
      </c>
      <c r="W404" s="11"/>
      <c r="X404" s="224">
        <v>28.6</v>
      </c>
    </row>
    <row r="405" spans="1:24" x14ac:dyDescent="0.2">
      <c r="A405" s="1105"/>
      <c r="B405" s="391">
        <f>南八幡!B405</f>
        <v>46105</v>
      </c>
      <c r="C405" s="434" t="str">
        <f t="shared" si="52"/>
        <v>(火)</v>
      </c>
      <c r="D405" s="502" t="s">
        <v>409</v>
      </c>
      <c r="E405" s="504"/>
      <c r="F405" s="11">
        <v>12.3</v>
      </c>
      <c r="G405" s="219">
        <v>12.5</v>
      </c>
      <c r="H405" s="12">
        <v>3</v>
      </c>
      <c r="I405" s="221">
        <v>2.5</v>
      </c>
      <c r="J405" s="11">
        <v>7.64</v>
      </c>
      <c r="K405" s="369">
        <v>7.67</v>
      </c>
      <c r="L405" s="778">
        <v>37.799999999999997</v>
      </c>
      <c r="M405" s="635">
        <v>66.599999999999994</v>
      </c>
      <c r="N405" s="518">
        <v>97.6</v>
      </c>
      <c r="O405" s="895">
        <v>35.200000000000003</v>
      </c>
      <c r="P405" s="507">
        <v>240</v>
      </c>
      <c r="Q405" s="562">
        <v>7.0000000000000007E-2</v>
      </c>
      <c r="R405" s="600"/>
      <c r="S405" s="222"/>
      <c r="T405" s="80"/>
      <c r="U405" s="3" t="s">
        <v>198</v>
      </c>
      <c r="V405" s="921" t="s">
        <v>184</v>
      </c>
      <c r="W405" s="11"/>
      <c r="X405" s="286">
        <v>5</v>
      </c>
    </row>
    <row r="406" spans="1:24" x14ac:dyDescent="0.2">
      <c r="A406" s="1105"/>
      <c r="B406" s="391">
        <f>南八幡!B406</f>
        <v>46106</v>
      </c>
      <c r="C406" s="434" t="str">
        <f t="shared" si="52"/>
        <v>(水)</v>
      </c>
      <c r="D406" s="502" t="s">
        <v>410</v>
      </c>
      <c r="E406" s="504"/>
      <c r="F406" s="11">
        <v>12.2</v>
      </c>
      <c r="G406" s="219">
        <v>12.6</v>
      </c>
      <c r="H406" s="12">
        <v>2.5</v>
      </c>
      <c r="I406" s="221">
        <v>2.1</v>
      </c>
      <c r="J406" s="11">
        <v>7.65</v>
      </c>
      <c r="K406" s="369">
        <v>7.69</v>
      </c>
      <c r="L406" s="778">
        <v>38</v>
      </c>
      <c r="M406" s="635">
        <v>66.5</v>
      </c>
      <c r="N406" s="518">
        <v>100.1</v>
      </c>
      <c r="O406" s="895">
        <v>34.5</v>
      </c>
      <c r="P406" s="507">
        <v>242</v>
      </c>
      <c r="Q406" s="562">
        <v>7.0000000000000007E-2</v>
      </c>
      <c r="R406" s="600"/>
      <c r="S406" s="222"/>
      <c r="T406" s="80"/>
      <c r="U406" s="3" t="s">
        <v>199</v>
      </c>
      <c r="V406" s="921" t="s">
        <v>311</v>
      </c>
      <c r="W406" s="112"/>
      <c r="X406" s="286">
        <v>1</v>
      </c>
    </row>
    <row r="407" spans="1:24" x14ac:dyDescent="0.2">
      <c r="A407" s="1105"/>
      <c r="B407" s="391">
        <f>南八幡!B407</f>
        <v>46107</v>
      </c>
      <c r="C407" s="434" t="str">
        <f t="shared" si="52"/>
        <v>(木)</v>
      </c>
      <c r="D407" s="502" t="s">
        <v>407</v>
      </c>
      <c r="E407" s="504"/>
      <c r="F407" s="11">
        <v>12.1</v>
      </c>
      <c r="G407" s="219">
        <v>12.1</v>
      </c>
      <c r="H407" s="12">
        <v>2.5</v>
      </c>
      <c r="I407" s="221">
        <v>2.1</v>
      </c>
      <c r="J407" s="11">
        <v>7.66</v>
      </c>
      <c r="K407" s="369">
        <v>7.7</v>
      </c>
      <c r="L407" s="778">
        <v>38.200000000000003</v>
      </c>
      <c r="M407" s="635">
        <v>66.599999999999994</v>
      </c>
      <c r="N407" s="518">
        <v>100.3</v>
      </c>
      <c r="O407" s="895">
        <v>34.299999999999997</v>
      </c>
      <c r="P407" s="507">
        <v>219</v>
      </c>
      <c r="Q407" s="562">
        <v>7.0000000000000007E-2</v>
      </c>
      <c r="R407" s="600"/>
      <c r="S407" s="222"/>
      <c r="T407" s="80"/>
      <c r="U407" s="3"/>
      <c r="V407" s="287"/>
      <c r="W407" s="288"/>
      <c r="X407" s="287"/>
    </row>
    <row r="408" spans="1:24" x14ac:dyDescent="0.2">
      <c r="A408" s="1105"/>
      <c r="B408" s="391">
        <f>南八幡!B408</f>
        <v>46108</v>
      </c>
      <c r="C408" s="434" t="str">
        <f t="shared" si="52"/>
        <v>(金)</v>
      </c>
      <c r="D408" s="536" t="s">
        <v>409</v>
      </c>
      <c r="E408" s="538"/>
      <c r="F408" s="307">
        <v>12.5</v>
      </c>
      <c r="G408" s="539">
        <v>13.2</v>
      </c>
      <c r="H408" s="540">
        <v>2.6</v>
      </c>
      <c r="I408" s="541">
        <v>1.9</v>
      </c>
      <c r="J408" s="307">
        <v>7.65</v>
      </c>
      <c r="K408" s="675">
        <v>7.73</v>
      </c>
      <c r="L408" s="782">
        <v>38.1</v>
      </c>
      <c r="M408" s="677">
        <v>66.7</v>
      </c>
      <c r="N408" s="763">
        <v>100.1</v>
      </c>
      <c r="O408" s="896">
        <v>34</v>
      </c>
      <c r="P408" s="544">
        <v>210</v>
      </c>
      <c r="Q408" s="545">
        <v>7.0000000000000007E-2</v>
      </c>
      <c r="R408" s="601"/>
      <c r="S408" s="832"/>
      <c r="T408" s="80"/>
      <c r="U408" s="3"/>
      <c r="V408" s="287"/>
      <c r="W408" s="288"/>
      <c r="X408" s="287"/>
    </row>
    <row r="409" spans="1:24" x14ac:dyDescent="0.2">
      <c r="A409" s="1105"/>
      <c r="B409" s="391">
        <f>南八幡!B409</f>
        <v>46109</v>
      </c>
      <c r="C409" s="434" t="str">
        <f t="shared" si="52"/>
        <v>(土)</v>
      </c>
      <c r="D409" s="536" t="s">
        <v>409</v>
      </c>
      <c r="E409" s="538"/>
      <c r="F409" s="307">
        <v>12.9</v>
      </c>
      <c r="G409" s="539">
        <v>13.8</v>
      </c>
      <c r="H409" s="540">
        <v>2.88</v>
      </c>
      <c r="I409" s="541">
        <v>1.94</v>
      </c>
      <c r="J409" s="307">
        <v>7.63</v>
      </c>
      <c r="K409" s="675">
        <v>7.71</v>
      </c>
      <c r="L409" s="782">
        <v>38.1</v>
      </c>
      <c r="M409" s="677" t="s">
        <v>489</v>
      </c>
      <c r="N409" s="763" t="s">
        <v>490</v>
      </c>
      <c r="O409" s="896" t="s">
        <v>489</v>
      </c>
      <c r="P409" s="544" t="s">
        <v>489</v>
      </c>
      <c r="Q409" s="545" t="s">
        <v>489</v>
      </c>
      <c r="R409" s="601"/>
      <c r="S409" s="832"/>
      <c r="T409" s="80"/>
      <c r="U409" s="373"/>
      <c r="V409" s="374"/>
      <c r="W409" s="375"/>
      <c r="X409" s="374"/>
    </row>
    <row r="410" spans="1:24" x14ac:dyDescent="0.2">
      <c r="A410" s="1105"/>
      <c r="B410" s="391">
        <f>南八幡!B410</f>
        <v>46110</v>
      </c>
      <c r="C410" s="434" t="str">
        <f t="shared" si="52"/>
        <v>(日)</v>
      </c>
      <c r="D410" s="536" t="s">
        <v>409</v>
      </c>
      <c r="E410" s="538"/>
      <c r="F410" s="307">
        <v>13.2</v>
      </c>
      <c r="G410" s="539">
        <v>14.5</v>
      </c>
      <c r="H410" s="540">
        <v>2.75</v>
      </c>
      <c r="I410" s="541">
        <v>1.91</v>
      </c>
      <c r="J410" s="307">
        <v>7.61</v>
      </c>
      <c r="K410" s="675">
        <v>7.68</v>
      </c>
      <c r="L410" s="782">
        <v>38.200000000000003</v>
      </c>
      <c r="M410" s="677" t="s">
        <v>489</v>
      </c>
      <c r="N410" s="763" t="s">
        <v>489</v>
      </c>
      <c r="O410" s="896" t="s">
        <v>489</v>
      </c>
      <c r="P410" s="544" t="s">
        <v>489</v>
      </c>
      <c r="Q410" s="545"/>
      <c r="R410" s="601"/>
      <c r="S410" s="832"/>
      <c r="T410" s="80"/>
      <c r="U410" s="102" t="s">
        <v>23</v>
      </c>
      <c r="V410" s="394" t="s">
        <v>24</v>
      </c>
      <c r="W410" s="394" t="s">
        <v>24</v>
      </c>
      <c r="X410" s="103" t="s">
        <v>24</v>
      </c>
    </row>
    <row r="411" spans="1:24" x14ac:dyDescent="0.2">
      <c r="A411" s="1105"/>
      <c r="B411" s="391">
        <f>南八幡!B411</f>
        <v>46111</v>
      </c>
      <c r="C411" s="434" t="str">
        <f t="shared" si="52"/>
        <v>(月)</v>
      </c>
      <c r="D411" s="536" t="s">
        <v>410</v>
      </c>
      <c r="E411" s="538"/>
      <c r="F411" s="307">
        <v>13.1</v>
      </c>
      <c r="G411" s="539">
        <v>14.1</v>
      </c>
      <c r="H411" s="540">
        <v>2.63</v>
      </c>
      <c r="I411" s="541">
        <v>1.94</v>
      </c>
      <c r="J411" s="307">
        <v>7.61</v>
      </c>
      <c r="K411" s="675">
        <v>7.65</v>
      </c>
      <c r="L411" s="782">
        <v>38.6</v>
      </c>
      <c r="M411" s="677">
        <v>66.900000000000006</v>
      </c>
      <c r="N411" s="763">
        <v>100.1</v>
      </c>
      <c r="O411" s="896">
        <v>34.700000000000003</v>
      </c>
      <c r="P411" s="544">
        <v>219</v>
      </c>
      <c r="Q411" s="545">
        <v>7.0000000000000007E-2</v>
      </c>
      <c r="R411" s="601"/>
      <c r="S411" s="832"/>
      <c r="T411" s="80"/>
      <c r="U411" s="1115" t="s">
        <v>495</v>
      </c>
      <c r="V411" s="1136"/>
      <c r="W411" s="1136"/>
      <c r="X411" s="1137"/>
    </row>
    <row r="412" spans="1:24" x14ac:dyDescent="0.2">
      <c r="A412" s="1105"/>
      <c r="B412" s="391">
        <f>南八幡!B412</f>
        <v>46112</v>
      </c>
      <c r="C412" s="434" t="str">
        <f t="shared" si="52"/>
        <v>(火)</v>
      </c>
      <c r="D412" s="573" t="s">
        <v>407</v>
      </c>
      <c r="E412" s="564"/>
      <c r="F412" s="368">
        <v>13</v>
      </c>
      <c r="G412" s="298">
        <v>13.9</v>
      </c>
      <c r="H412" s="566">
        <v>2.87</v>
      </c>
      <c r="I412" s="565">
        <v>2.0099999999999998</v>
      </c>
      <c r="J412" s="368">
        <v>7.58</v>
      </c>
      <c r="K412" s="371">
        <v>7.66</v>
      </c>
      <c r="L412" s="818">
        <v>38.6</v>
      </c>
      <c r="M412" s="689">
        <v>67.2</v>
      </c>
      <c r="N412" s="765">
        <v>102.1</v>
      </c>
      <c r="O412" s="900">
        <v>38.5</v>
      </c>
      <c r="P412" s="569">
        <v>221</v>
      </c>
      <c r="Q412" s="570">
        <v>0.06</v>
      </c>
      <c r="R412" s="602"/>
      <c r="S412" s="834"/>
      <c r="T412" s="80"/>
      <c r="U412" s="1138"/>
      <c r="V412" s="1136"/>
      <c r="W412" s="1136"/>
      <c r="X412" s="1137"/>
    </row>
    <row r="413" spans="1:24" x14ac:dyDescent="0.2">
      <c r="A413" s="1105"/>
      <c r="B413" s="1051" t="s">
        <v>238</v>
      </c>
      <c r="C413" s="1051"/>
      <c r="D413" s="508"/>
      <c r="E413" s="509">
        <f t="shared" ref="E413:R413" si="53">IF(COUNT(E382:E412)=0,"",MAX(E382:E412))</f>
        <v>16.2</v>
      </c>
      <c r="F413" s="10">
        <f t="shared" si="53"/>
        <v>13.2</v>
      </c>
      <c r="G413" s="218">
        <f t="shared" si="53"/>
        <v>14.5</v>
      </c>
      <c r="H413" s="495">
        <f t="shared" si="53"/>
        <v>7.13</v>
      </c>
      <c r="I413" s="496">
        <f t="shared" si="53"/>
        <v>5.01</v>
      </c>
      <c r="J413" s="10">
        <f t="shared" si="53"/>
        <v>8.0399999999999991</v>
      </c>
      <c r="K413" s="644">
        <f t="shared" si="53"/>
        <v>7.93</v>
      </c>
      <c r="L413" s="774">
        <f t="shared" si="53"/>
        <v>40.1</v>
      </c>
      <c r="M413" s="627">
        <f t="shared" si="53"/>
        <v>74.900000000000006</v>
      </c>
      <c r="N413" s="511">
        <f t="shared" si="53"/>
        <v>102.1</v>
      </c>
      <c r="O413" s="897">
        <f t="shared" si="53"/>
        <v>40.1</v>
      </c>
      <c r="P413" s="513">
        <f t="shared" si="53"/>
        <v>252</v>
      </c>
      <c r="Q413" s="514">
        <f t="shared" si="53"/>
        <v>0.21</v>
      </c>
      <c r="R413" s="548">
        <f t="shared" si="53"/>
        <v>14</v>
      </c>
      <c r="S413" s="808">
        <f t="shared" ref="S413" si="54">IF(COUNT(S382:S412)=0,"",MAX(S382:S412))</f>
        <v>3</v>
      </c>
      <c r="T413" s="83"/>
      <c r="U413" s="1138"/>
      <c r="V413" s="1136"/>
      <c r="W413" s="1136"/>
      <c r="X413" s="1137"/>
    </row>
    <row r="414" spans="1:24" x14ac:dyDescent="0.2">
      <c r="A414" s="1105"/>
      <c r="B414" s="1052" t="s">
        <v>239</v>
      </c>
      <c r="C414" s="1052"/>
      <c r="D414" s="229"/>
      <c r="E414" s="516">
        <f t="shared" ref="E414:Q414" si="55">IF(COUNT(E382:E412)=0,"",MIN(E382:E412))</f>
        <v>16.2</v>
      </c>
      <c r="F414" s="11">
        <f t="shared" si="55"/>
        <v>10.6</v>
      </c>
      <c r="G414" s="219">
        <f t="shared" si="55"/>
        <v>10.199999999999999</v>
      </c>
      <c r="H414" s="12">
        <f t="shared" si="55"/>
        <v>2.5</v>
      </c>
      <c r="I414" s="221">
        <f t="shared" si="55"/>
        <v>1.9</v>
      </c>
      <c r="J414" s="11">
        <f t="shared" si="55"/>
        <v>7.58</v>
      </c>
      <c r="K414" s="369">
        <f t="shared" si="55"/>
        <v>7.65</v>
      </c>
      <c r="L414" s="778">
        <f t="shared" si="55"/>
        <v>36.799999999999997</v>
      </c>
      <c r="M414" s="635">
        <f t="shared" si="55"/>
        <v>64.099999999999994</v>
      </c>
      <c r="N414" s="518">
        <f t="shared" si="55"/>
        <v>93.4</v>
      </c>
      <c r="O414" s="893">
        <f t="shared" si="55"/>
        <v>31.4</v>
      </c>
      <c r="P414" s="520">
        <f t="shared" si="55"/>
        <v>203</v>
      </c>
      <c r="Q414" s="521">
        <f t="shared" si="55"/>
        <v>0.06</v>
      </c>
      <c r="R414" s="836"/>
      <c r="S414" s="810"/>
      <c r="T414" s="83"/>
      <c r="U414" s="1138"/>
      <c r="V414" s="1136"/>
      <c r="W414" s="1136"/>
      <c r="X414" s="1137"/>
    </row>
    <row r="415" spans="1:24" x14ac:dyDescent="0.2">
      <c r="A415" s="1105"/>
      <c r="B415" s="1052" t="s">
        <v>240</v>
      </c>
      <c r="C415" s="1052"/>
      <c r="D415" s="418"/>
      <c r="E415" s="523">
        <f t="shared" ref="E415:Q415" si="56">IF(COUNT(E382:E412)=0,"",AVERAGE(E382:E412))</f>
        <v>16.2</v>
      </c>
      <c r="F415" s="307">
        <f t="shared" si="56"/>
        <v>11.709677419354838</v>
      </c>
      <c r="G415" s="539">
        <f t="shared" si="56"/>
        <v>11.758064516129034</v>
      </c>
      <c r="H415" s="540">
        <f t="shared" si="56"/>
        <v>4.2732258064516131</v>
      </c>
      <c r="I415" s="541">
        <f t="shared" si="56"/>
        <v>3.0874193548387097</v>
      </c>
      <c r="J415" s="307">
        <f t="shared" si="56"/>
        <v>7.6851612903225801</v>
      </c>
      <c r="K415" s="675">
        <f t="shared" si="56"/>
        <v>7.7254838709677411</v>
      </c>
      <c r="L415" s="782">
        <f t="shared" si="56"/>
        <v>38.099999999999987</v>
      </c>
      <c r="M415" s="677">
        <f t="shared" si="56"/>
        <v>67.914285714285711</v>
      </c>
      <c r="N415" s="763">
        <f t="shared" si="56"/>
        <v>98.24761904761904</v>
      </c>
      <c r="O415" s="898">
        <f t="shared" si="56"/>
        <v>35.176190476190477</v>
      </c>
      <c r="P415" s="550">
        <f t="shared" si="56"/>
        <v>232.38095238095238</v>
      </c>
      <c r="Q415" s="551">
        <f t="shared" si="56"/>
        <v>0.11190476190476188</v>
      </c>
      <c r="R415" s="837"/>
      <c r="S415" s="823"/>
      <c r="T415" s="83"/>
      <c r="U415" s="1138"/>
      <c r="V415" s="1136"/>
      <c r="W415" s="1136"/>
      <c r="X415" s="1137"/>
    </row>
    <row r="416" spans="1:24" x14ac:dyDescent="0.2">
      <c r="A416" s="1106"/>
      <c r="B416" s="1053" t="s">
        <v>241</v>
      </c>
      <c r="C416" s="1053"/>
      <c r="D416" s="396"/>
      <c r="E416" s="232"/>
      <c r="F416" s="232"/>
      <c r="G416" s="390"/>
      <c r="H416" s="232"/>
      <c r="I416" s="390"/>
      <c r="J416" s="528"/>
      <c r="K416" s="529"/>
      <c r="L416" s="811"/>
      <c r="M416" s="662"/>
      <c r="N416" s="533"/>
      <c r="O416" s="899"/>
      <c r="P416" s="234"/>
      <c r="Q416" s="235"/>
      <c r="R416" s="557">
        <f>SUM(R382:R412)</f>
        <v>14</v>
      </c>
      <c r="S416" s="817">
        <f>SUM(S382:S412)</f>
        <v>3</v>
      </c>
      <c r="T416" s="917"/>
      <c r="U416" s="1139"/>
      <c r="V416" s="1140"/>
      <c r="W416" s="1140"/>
      <c r="X416" s="1141"/>
    </row>
    <row r="417" spans="1:21" x14ac:dyDescent="0.2">
      <c r="A417" s="1113" t="s">
        <v>245</v>
      </c>
      <c r="B417" s="1143" t="s">
        <v>238</v>
      </c>
      <c r="C417" s="1143"/>
      <c r="D417" s="419"/>
      <c r="E417" s="198">
        <f t="shared" ref="E417:S417" si="57">MAX(E$4:E$33,E$38:E$68,E$73:E$102,E$107:E$137,E$142:E$172,E$177:E$206,E$211:E$241,E$246:E$275,E$280:E$310,E$315:E$345,E$350:E$377,E$382:E$412)</f>
        <v>33.299999999999997</v>
      </c>
      <c r="F417" s="880">
        <f t="shared" si="57"/>
        <v>30.3</v>
      </c>
      <c r="G417" s="879">
        <f t="shared" si="57"/>
        <v>31.5</v>
      </c>
      <c r="H417" s="882">
        <f t="shared" si="57"/>
        <v>7.13</v>
      </c>
      <c r="I417" s="881">
        <f t="shared" si="57"/>
        <v>5.01</v>
      </c>
      <c r="J417" s="880">
        <f t="shared" si="57"/>
        <v>8.42</v>
      </c>
      <c r="K417" s="879">
        <f t="shared" si="57"/>
        <v>8.17</v>
      </c>
      <c r="L417" s="198">
        <f t="shared" si="57"/>
        <v>40.5</v>
      </c>
      <c r="M417" s="417">
        <f t="shared" si="57"/>
        <v>74.900000000000006</v>
      </c>
      <c r="N417" s="417">
        <f t="shared" si="57"/>
        <v>104.9</v>
      </c>
      <c r="O417" s="198">
        <f t="shared" si="57"/>
        <v>46.4</v>
      </c>
      <c r="P417" s="417">
        <f t="shared" si="57"/>
        <v>274</v>
      </c>
      <c r="Q417" s="829">
        <f t="shared" si="57"/>
        <v>0.31</v>
      </c>
      <c r="R417" s="862">
        <f t="shared" si="57"/>
        <v>106</v>
      </c>
      <c r="S417" s="862">
        <f t="shared" si="57"/>
        <v>58</v>
      </c>
    </row>
    <row r="418" spans="1:21" s="1" customFormat="1" ht="13.5" customHeight="1" x14ac:dyDescent="0.2">
      <c r="A418" s="1113"/>
      <c r="B418" s="1052" t="s">
        <v>239</v>
      </c>
      <c r="C418" s="1052"/>
      <c r="D418" s="229"/>
      <c r="E418" s="198">
        <f t="shared" ref="E418:Q418" si="58">MIN(E$4:E$33,E$38:E$68,E$73:E$102,E$107:E$137,E$142:E$172,E$177:E$206,E$211:E$241,E$246:E$275,E$280:E$310,E$315:E$345,E$350:E$377,E$382:E$412)</f>
        <v>9.6999999999999993</v>
      </c>
      <c r="F418" s="880">
        <f t="shared" si="58"/>
        <v>7.5</v>
      </c>
      <c r="G418" s="879">
        <f t="shared" si="58"/>
        <v>7</v>
      </c>
      <c r="H418" s="882">
        <f t="shared" si="58"/>
        <v>0.4</v>
      </c>
      <c r="I418" s="881">
        <f t="shared" si="58"/>
        <v>0.79</v>
      </c>
      <c r="J418" s="880">
        <f t="shared" si="58"/>
        <v>7.4</v>
      </c>
      <c r="K418" s="879">
        <f t="shared" si="58"/>
        <v>7.3</v>
      </c>
      <c r="L418" s="198">
        <f t="shared" si="58"/>
        <v>24.3</v>
      </c>
      <c r="M418" s="417">
        <f t="shared" si="58"/>
        <v>49.5</v>
      </c>
      <c r="N418" s="417">
        <f t="shared" si="58"/>
        <v>71.599999999999994</v>
      </c>
      <c r="O418" s="198">
        <f t="shared" si="58"/>
        <v>22.9</v>
      </c>
      <c r="P418" s="417">
        <f t="shared" si="58"/>
        <v>132</v>
      </c>
      <c r="Q418" s="829">
        <f t="shared" si="58"/>
        <v>0.04</v>
      </c>
      <c r="R418" s="863"/>
      <c r="S418" s="863"/>
      <c r="T418" s="80"/>
      <c r="U418" s="109"/>
    </row>
    <row r="419" spans="1:21" s="1" customFormat="1" ht="13.5" customHeight="1" x14ac:dyDescent="0.2">
      <c r="A419" s="1113"/>
      <c r="B419" s="1052" t="s">
        <v>240</v>
      </c>
      <c r="C419" s="1052"/>
      <c r="D419" s="418"/>
      <c r="E419" s="198">
        <f t="shared" ref="E419:Q419" si="59">AVERAGE(E$4:E$33,E$38:E$68,E$73:E$102,E$107:E$137,E$142:E$172,E$177:E$206,E$211:E$241,E$246:E$275,E$280:E$310,E$315:E$345,E$350:E$377,E$382:E$412)</f>
        <v>21.525000000000002</v>
      </c>
      <c r="F419" s="880">
        <f t="shared" si="59"/>
        <v>18.709944751381219</v>
      </c>
      <c r="G419" s="879">
        <f t="shared" si="59"/>
        <v>19.12520547945207</v>
      </c>
      <c r="H419" s="882">
        <f t="shared" si="59"/>
        <v>2.657906336088153</v>
      </c>
      <c r="I419" s="881">
        <f t="shared" si="59"/>
        <v>2.05394520547945</v>
      </c>
      <c r="J419" s="880">
        <f t="shared" si="59"/>
        <v>7.7250137741046832</v>
      </c>
      <c r="K419" s="879">
        <f t="shared" si="59"/>
        <v>7.7000547945205451</v>
      </c>
      <c r="L419" s="198">
        <f t="shared" si="59"/>
        <v>33.236164383561636</v>
      </c>
      <c r="M419" s="417">
        <f t="shared" si="59"/>
        <v>65.193801652892546</v>
      </c>
      <c r="N419" s="417">
        <f t="shared" si="59"/>
        <v>89.777685950413186</v>
      </c>
      <c r="O419" s="198">
        <f t="shared" si="59"/>
        <v>31.789669421487581</v>
      </c>
      <c r="P419" s="417">
        <f t="shared" si="59"/>
        <v>209.85537190082644</v>
      </c>
      <c r="Q419" s="829">
        <f t="shared" si="59"/>
        <v>0.12648760330578515</v>
      </c>
      <c r="R419" s="864"/>
      <c r="S419" s="864"/>
      <c r="T419" s="80"/>
      <c r="U419" s="109"/>
    </row>
    <row r="420" spans="1:21" s="1" customFormat="1" ht="13.5" customHeight="1" x14ac:dyDescent="0.2">
      <c r="A420" s="1114"/>
      <c r="B420" s="1053" t="s">
        <v>241</v>
      </c>
      <c r="C420" s="1053"/>
      <c r="D420" s="396"/>
      <c r="E420" s="876"/>
      <c r="F420" s="233"/>
      <c r="G420" s="421"/>
      <c r="H420" s="233"/>
      <c r="I420" s="421"/>
      <c r="J420" s="233"/>
      <c r="K420" s="421"/>
      <c r="L420" s="396"/>
      <c r="M420" s="232"/>
      <c r="N420" s="533"/>
      <c r="O420" s="890"/>
      <c r="P420" s="390"/>
      <c r="Q420" s="875"/>
      <c r="R420" s="912">
        <f>SUM(R$4:R$33,R$38:R$68,R$73:R$102,R$107:R$137,R$142:R$172,R$177:R$206,R$211:R$241,R$246:R$275,R$280:R$310,R$315:R$345,R$350:R$377,R$382:R$412)</f>
        <v>433</v>
      </c>
      <c r="S420" s="912">
        <f>SUM(S$4:S$33,S$38:S$68,S$73:S$102,S$107:S$137,S$142:S$172,S$177:S$206,S$211:S$241,S$246:S$275,S$280:S$310,S$315:S$345,S$350:S$377,S$382:S$412)</f>
        <v>763</v>
      </c>
      <c r="T420" s="80"/>
      <c r="U420" s="109"/>
    </row>
    <row r="421" spans="1:21" s="1" customFormat="1" ht="13.5" customHeight="1" x14ac:dyDescent="0.2">
      <c r="A421" s="394"/>
      <c r="B421" s="1142"/>
      <c r="C421" s="1142"/>
      <c r="D421" s="877"/>
      <c r="E421" s="105"/>
      <c r="F421" s="105"/>
      <c r="G421" s="105"/>
      <c r="H421" s="106"/>
      <c r="I421" s="106"/>
      <c r="J421" s="107"/>
      <c r="K421" s="107"/>
      <c r="L421" s="106"/>
      <c r="M421" s="105"/>
      <c r="N421" s="105"/>
      <c r="O421" s="106"/>
      <c r="P421" s="108"/>
      <c r="Q421" s="107"/>
      <c r="R421" s="108"/>
      <c r="S421" s="108"/>
      <c r="T421" s="80"/>
      <c r="U421" s="109"/>
    </row>
    <row r="422" spans="1:21" s="1" customFormat="1" ht="13.5" customHeight="1" x14ac:dyDescent="0.2">
      <c r="T422" s="80"/>
      <c r="U422" s="109"/>
    </row>
  </sheetData>
  <protectedRanges>
    <protectedRange sqref="D281:L310" name="範囲1_1"/>
    <protectedRange sqref="M281:Q310" name="範囲1_5_1"/>
    <protectedRange sqref="X372:X374" name="範囲1_2_1_1_1_1"/>
    <protectedRange sqref="X371" name="範囲1_2_1_1"/>
  </protectedRanges>
  <mergeCells count="80">
    <mergeCell ref="U411:X416"/>
    <mergeCell ref="U379:X381"/>
    <mergeCell ref="B421:C421"/>
    <mergeCell ref="R2:S2"/>
    <mergeCell ref="A382:A416"/>
    <mergeCell ref="B413:C413"/>
    <mergeCell ref="B414:C414"/>
    <mergeCell ref="B415:C415"/>
    <mergeCell ref="B416:C416"/>
    <mergeCell ref="A417:A420"/>
    <mergeCell ref="B417:C417"/>
    <mergeCell ref="B418:C418"/>
    <mergeCell ref="B419:C419"/>
    <mergeCell ref="B420:C420"/>
    <mergeCell ref="A315:A349"/>
    <mergeCell ref="B346:C346"/>
    <mergeCell ref="A350:A381"/>
    <mergeCell ref="B378:C378"/>
    <mergeCell ref="B379:C379"/>
    <mergeCell ref="B380:C380"/>
    <mergeCell ref="B381:C381"/>
    <mergeCell ref="A246:A279"/>
    <mergeCell ref="B276:C276"/>
    <mergeCell ref="B277:C277"/>
    <mergeCell ref="B278:C278"/>
    <mergeCell ref="B279:C279"/>
    <mergeCell ref="A280:A314"/>
    <mergeCell ref="B311:C311"/>
    <mergeCell ref="B312:C312"/>
    <mergeCell ref="B313:C313"/>
    <mergeCell ref="B314:C314"/>
    <mergeCell ref="A177:A210"/>
    <mergeCell ref="B207:C207"/>
    <mergeCell ref="B208:C208"/>
    <mergeCell ref="B209:C209"/>
    <mergeCell ref="B210:C210"/>
    <mergeCell ref="A211:A245"/>
    <mergeCell ref="B242:C242"/>
    <mergeCell ref="B243:C243"/>
    <mergeCell ref="B244:C244"/>
    <mergeCell ref="B245:C245"/>
    <mergeCell ref="A107:A141"/>
    <mergeCell ref="B138:C138"/>
    <mergeCell ref="B139:C139"/>
    <mergeCell ref="B140:C140"/>
    <mergeCell ref="B141:C141"/>
    <mergeCell ref="A142:A176"/>
    <mergeCell ref="B173:C173"/>
    <mergeCell ref="B174:C174"/>
    <mergeCell ref="B175:C175"/>
    <mergeCell ref="B176:C176"/>
    <mergeCell ref="A4:A37"/>
    <mergeCell ref="F2:G2"/>
    <mergeCell ref="U33:X37"/>
    <mergeCell ref="A73:A106"/>
    <mergeCell ref="B103:C103"/>
    <mergeCell ref="B104:C104"/>
    <mergeCell ref="B105:C105"/>
    <mergeCell ref="B106:C106"/>
    <mergeCell ref="A38:A72"/>
    <mergeCell ref="B69:C69"/>
    <mergeCell ref="B70:C70"/>
    <mergeCell ref="B71:C71"/>
    <mergeCell ref="B72:C72"/>
    <mergeCell ref="U67:X72"/>
    <mergeCell ref="U102:X106"/>
    <mergeCell ref="U344:X349"/>
    <mergeCell ref="B1:D1"/>
    <mergeCell ref="H2:I2"/>
    <mergeCell ref="J2:K2"/>
    <mergeCell ref="U2:X3"/>
    <mergeCell ref="B349:C349"/>
    <mergeCell ref="U240:X245"/>
    <mergeCell ref="U275:X279"/>
    <mergeCell ref="U309:X314"/>
    <mergeCell ref="U136:X141"/>
    <mergeCell ref="U171:X176"/>
    <mergeCell ref="U206:X210"/>
    <mergeCell ref="B348:C348"/>
    <mergeCell ref="B347:C347"/>
  </mergeCells>
  <phoneticPr fontId="4"/>
  <conditionalFormatting sqref="D420">
    <cfRule type="expression" dxfId="65" priority="53" stopIfTrue="1">
      <formula>$A$1=1</formula>
    </cfRule>
  </conditionalFormatting>
  <conditionalFormatting sqref="D349:N349">
    <cfRule type="expression" dxfId="64" priority="76" stopIfTrue="1">
      <formula>$A$1=1</formula>
    </cfRule>
  </conditionalFormatting>
  <conditionalFormatting sqref="D381:N381">
    <cfRule type="expression" dxfId="63" priority="75" stopIfTrue="1">
      <formula>$A$1=1</formula>
    </cfRule>
  </conditionalFormatting>
  <conditionalFormatting sqref="D416:N416">
    <cfRule type="expression" dxfId="62" priority="56" stopIfTrue="1">
      <formula>$A$1=1</formula>
    </cfRule>
  </conditionalFormatting>
  <conditionalFormatting sqref="E34:Q36 E37:N37 E69:Q71 E72:N72 E103:Q105 E106:N106 E138:Q140 E141:N141 E173:Q175 E176:N176 E207:Q209 E210:N210 E242:Q244 E245:N245 E276:Q278 E279:N279 D281:Q310 E311:Q313 E314:N314 E346:Q348 E378:Q380 E413:Q415">
    <cfRule type="expression" dxfId="61" priority="79" stopIfTrue="1">
      <formula>$A$1=1</formula>
    </cfRule>
  </conditionalFormatting>
  <conditionalFormatting sqref="F420:P420">
    <cfRule type="expression" dxfId="60" priority="5" stopIfTrue="1">
      <formula>$A$1=1</formula>
    </cfRule>
  </conditionalFormatting>
  <conditionalFormatting sqref="R34:S37">
    <cfRule type="expression" dxfId="59" priority="36" stopIfTrue="1">
      <formula>$A$1=1</formula>
    </cfRule>
  </conditionalFormatting>
  <conditionalFormatting sqref="R69:S72">
    <cfRule type="expression" dxfId="58" priority="6" stopIfTrue="1">
      <formula>$A$1=1</formula>
    </cfRule>
  </conditionalFormatting>
  <conditionalFormatting sqref="R103:S106">
    <cfRule type="expression" dxfId="57" priority="32" stopIfTrue="1">
      <formula>$A$1=1</formula>
    </cfRule>
  </conditionalFormatting>
  <conditionalFormatting sqref="R138:S141">
    <cfRule type="expression" dxfId="56" priority="40" stopIfTrue="1">
      <formula>$A$1=1</formula>
    </cfRule>
  </conditionalFormatting>
  <conditionalFormatting sqref="R173:S176">
    <cfRule type="expression" dxfId="55" priority="39" stopIfTrue="1">
      <formula>$A$1=1</formula>
    </cfRule>
  </conditionalFormatting>
  <conditionalFormatting sqref="R207:S210">
    <cfRule type="expression" dxfId="54" priority="41" stopIfTrue="1">
      <formula>$A$1=1</formula>
    </cfRule>
  </conditionalFormatting>
  <conditionalFormatting sqref="R242:S245">
    <cfRule type="expression" dxfId="53" priority="38" stopIfTrue="1">
      <formula>$A$1=1</formula>
    </cfRule>
  </conditionalFormatting>
  <conditionalFormatting sqref="R276:S279">
    <cfRule type="expression" dxfId="52" priority="31" stopIfTrue="1">
      <formula>$A$1=1</formula>
    </cfRule>
  </conditionalFormatting>
  <conditionalFormatting sqref="R311:S314">
    <cfRule type="expression" dxfId="51" priority="33" stopIfTrue="1">
      <formula>$A$1=1</formula>
    </cfRule>
  </conditionalFormatting>
  <conditionalFormatting sqref="R346:S349">
    <cfRule type="expression" dxfId="50" priority="37" stopIfTrue="1">
      <formula>$A$1=1</formula>
    </cfRule>
  </conditionalFormatting>
  <conditionalFormatting sqref="R378:S381">
    <cfRule type="expression" dxfId="49" priority="44" stopIfTrue="1">
      <formula>$A$1=1</formula>
    </cfRule>
  </conditionalFormatting>
  <conditionalFormatting sqref="R413:S416">
    <cfRule type="expression" dxfId="48" priority="35" stopIfTrue="1">
      <formula>$A$1=1</formula>
    </cfRule>
  </conditionalFormatting>
  <conditionalFormatting sqref="R418:S419">
    <cfRule type="expression" dxfId="47" priority="3" stopIfTrue="1">
      <formula>$A$1=1</formula>
    </cfRule>
  </conditionalFormatting>
  <conditionalFormatting sqref="T310:T315">
    <cfRule type="expression" dxfId="46" priority="78" stopIfTrue="1">
      <formula>$A$1=1</formula>
    </cfRule>
  </conditionalFormatting>
  <conditionalFormatting sqref="W7:X28">
    <cfRule type="expression" dxfId="45" priority="80" stopIfTrue="1">
      <formula>$B$1=1</formula>
    </cfRule>
  </conditionalFormatting>
  <conditionalFormatting sqref="W41:X62">
    <cfRule type="expression" dxfId="44" priority="29" stopIfTrue="1">
      <formula>$B$1=1</formula>
    </cfRule>
  </conditionalFormatting>
  <conditionalFormatting sqref="W76:X97">
    <cfRule type="expression" dxfId="43" priority="27" stopIfTrue="1">
      <formula>$B$1=1</formula>
    </cfRule>
  </conditionalFormatting>
  <conditionalFormatting sqref="W110:X131">
    <cfRule type="expression" dxfId="42" priority="25" stopIfTrue="1">
      <formula>$B$1=1</formula>
    </cfRule>
  </conditionalFormatting>
  <conditionalFormatting sqref="W145:X166">
    <cfRule type="expression" dxfId="41" priority="23" stopIfTrue="1">
      <formula>$B$1=1</formula>
    </cfRule>
  </conditionalFormatting>
  <conditionalFormatting sqref="W180:X201">
    <cfRule type="expression" dxfId="40" priority="21" stopIfTrue="1">
      <formula>$B$1=1</formula>
    </cfRule>
  </conditionalFormatting>
  <conditionalFormatting sqref="W214:X235">
    <cfRule type="expression" dxfId="39" priority="19" stopIfTrue="1">
      <formula>$B$1=1</formula>
    </cfRule>
  </conditionalFormatting>
  <conditionalFormatting sqref="W249:X270">
    <cfRule type="expression" dxfId="38" priority="17" stopIfTrue="1">
      <formula>$B$1=1</formula>
    </cfRule>
  </conditionalFormatting>
  <conditionalFormatting sqref="W283:X304">
    <cfRule type="expression" dxfId="37" priority="15" stopIfTrue="1">
      <formula>$B$1=1</formula>
    </cfRule>
  </conditionalFormatting>
  <conditionalFormatting sqref="W318:X339">
    <cfRule type="expression" dxfId="36" priority="13" stopIfTrue="1">
      <formula>$B$1=1</formula>
    </cfRule>
  </conditionalFormatting>
  <conditionalFormatting sqref="W353:X370 W371:W374">
    <cfRule type="expression" dxfId="35" priority="11" stopIfTrue="1">
      <formula>$B$1=1</formula>
    </cfRule>
  </conditionalFormatting>
  <conditionalFormatting sqref="W385:X406">
    <cfRule type="expression" dxfId="34" priority="9" stopIfTrue="1">
      <formula>$B$1=1</formula>
    </cfRule>
  </conditionalFormatting>
  <conditionalFormatting sqref="X371:X374">
    <cfRule type="expression" dxfId="33" priority="1" stopIfTrue="1">
      <formula>$A$1=1</formula>
    </cfRule>
  </conditionalFormatting>
  <dataValidations count="2">
    <dataValidation imeMode="on" allowBlank="1" showInputMessage="1" showErrorMessage="1" sqref="W6:X6 D4:D33 V66:X66 W352:X352 V343:X343 V378:X378 U32:U33 D281:D310 V101:X101 V135:X135 V170:X170 V205:X205 V239:X239 V274:X274 V308:X308 D382:D412 V422:X422 V32:X32 V410:X410 W40:X40 U66:U67 W75:X75 U101:U102 U410:U411 W109:X109 U135:U136 W384:X384 W144:X144 U170:U171 W179:X179 U205:U206 U378:U379 W213:X213 U239:U240 W248:X248 U274:U275 W282:X282 U308:U309 W317:X317 U343:U344 D371:D377" xr:uid="{00000000-0002-0000-0500-000000000000}"/>
    <dataValidation imeMode="off" allowBlank="1" showInputMessage="1" showErrorMessage="1" sqref="W29:X31 W2 E281:Q310 E4:T33 E382:S412 U18:V31 W63:X65 U52:V65 W98:X100 U87:V100 W132:X134 U121:V134 W167:X169 U156:V169 W202:X204 U191:V204 W236:X238 U225:V238 W271:X273 U260:V273 W305:X307 U294:V307 W340:X342 U329:V342 U396:V409 W407:X409 U364:V377 W375:X377 E371:S377 X371:X374 T371:T412" xr:uid="{00000000-0002-0000-0500-000001000000}"/>
  </dataValidations>
  <pageMargins left="0.25" right="0.25" top="0.75" bottom="0.75" header="0.3" footer="0.3"/>
  <pageSetup paperSize="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16383" man="1"/>
    <brk id="381" max="16383" man="1"/>
    <brk id="41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22"/>
  <sheetViews>
    <sheetView view="pageBreakPreview" zoomScale="90" zoomScaleNormal="70" zoomScaleSheetLayoutView="90" workbookViewId="0">
      <pane xSplit="1" ySplit="3" topLeftCell="B382" activePane="bottomRight" state="frozen"/>
      <selection activeCell="K264" sqref="K264"/>
      <selection pane="topRight" activeCell="K264" sqref="K264"/>
      <selection pane="bottomLeft" activeCell="K264" sqref="K264"/>
      <selection pane="bottomRight" activeCell="M411" sqref="M411"/>
    </sheetView>
  </sheetViews>
  <sheetFormatPr defaultRowHeight="13.2" x14ac:dyDescent="0.2"/>
  <cols>
    <col min="1" max="1" width="4.109375" customWidth="1"/>
    <col min="2" max="2" width="3.33203125" customWidth="1"/>
    <col min="3" max="3" width="4.6640625" customWidth="1"/>
    <col min="4" max="19" width="5.33203125" customWidth="1"/>
    <col min="20" max="20" width="8.88671875" customWidth="1"/>
    <col min="21" max="21" width="1.88671875" customWidth="1"/>
    <col min="22" max="22" width="15.33203125" customWidth="1"/>
    <col min="23" max="25" width="5.6640625" customWidth="1"/>
  </cols>
  <sheetData>
    <row r="1" spans="1:25" ht="16.2" x14ac:dyDescent="0.2">
      <c r="B1" s="1063" t="s">
        <v>126</v>
      </c>
      <c r="C1" s="1063"/>
      <c r="D1" s="1063"/>
      <c r="E1" s="1063"/>
      <c r="F1" s="381"/>
      <c r="G1" s="381" t="str">
        <f>南八幡!G1</f>
        <v>令和７年度</v>
      </c>
      <c r="H1" s="34"/>
      <c r="M1" s="34"/>
      <c r="N1" s="34"/>
      <c r="O1" s="34"/>
      <c r="P1" s="34"/>
      <c r="Q1" s="34"/>
      <c r="R1" s="34"/>
      <c r="S1" s="34"/>
    </row>
    <row r="2" spans="1:25" ht="27.75" customHeight="1" x14ac:dyDescent="0.2">
      <c r="A2" s="388" t="s">
        <v>336</v>
      </c>
      <c r="B2" s="327" t="s">
        <v>0</v>
      </c>
      <c r="C2" s="333" t="s">
        <v>10</v>
      </c>
      <c r="D2" s="226" t="s">
        <v>1</v>
      </c>
      <c r="E2" s="319" t="s">
        <v>295</v>
      </c>
      <c r="F2" s="319" t="s">
        <v>296</v>
      </c>
      <c r="G2" s="1054" t="s">
        <v>6</v>
      </c>
      <c r="H2" s="1055"/>
      <c r="I2" s="1054" t="s">
        <v>7</v>
      </c>
      <c r="J2" s="1055"/>
      <c r="K2" s="1054" t="s">
        <v>26</v>
      </c>
      <c r="L2" s="1055"/>
      <c r="M2" s="1054" t="s">
        <v>8</v>
      </c>
      <c r="N2" s="1055"/>
      <c r="O2" s="227" t="s">
        <v>306</v>
      </c>
      <c r="P2" s="228" t="s">
        <v>307</v>
      </c>
      <c r="Q2" s="258" t="s">
        <v>308</v>
      </c>
      <c r="R2" s="260" t="s">
        <v>309</v>
      </c>
      <c r="S2" s="261" t="s">
        <v>315</v>
      </c>
      <c r="T2" s="254" t="s">
        <v>204</v>
      </c>
      <c r="U2" s="1"/>
      <c r="V2" s="1039" t="s">
        <v>3</v>
      </c>
      <c r="W2" s="1040"/>
      <c r="X2" s="1040"/>
      <c r="Y2" s="1041"/>
    </row>
    <row r="3" spans="1:25" ht="13.5" customHeight="1" x14ac:dyDescent="0.2">
      <c r="A3" s="445"/>
      <c r="B3" s="328"/>
      <c r="C3" s="334"/>
      <c r="D3" s="437"/>
      <c r="E3" s="438"/>
      <c r="F3" s="438"/>
      <c r="G3" s="439" t="s">
        <v>4</v>
      </c>
      <c r="H3" s="440" t="s">
        <v>5</v>
      </c>
      <c r="I3" s="439" t="s">
        <v>4</v>
      </c>
      <c r="J3" s="440" t="s">
        <v>5</v>
      </c>
      <c r="K3" s="439" t="s">
        <v>4</v>
      </c>
      <c r="L3" s="440" t="s">
        <v>5</v>
      </c>
      <c r="M3" s="439" t="s">
        <v>4</v>
      </c>
      <c r="N3" s="440" t="s">
        <v>5</v>
      </c>
      <c r="O3" s="440" t="s">
        <v>5</v>
      </c>
      <c r="P3" s="440" t="s">
        <v>5</v>
      </c>
      <c r="Q3" s="441" t="s">
        <v>5</v>
      </c>
      <c r="R3" s="442" t="s">
        <v>5</v>
      </c>
      <c r="S3" s="442" t="s">
        <v>5</v>
      </c>
      <c r="T3" s="443" t="s">
        <v>275</v>
      </c>
      <c r="U3" s="82"/>
      <c r="V3" s="1042"/>
      <c r="W3" s="1043"/>
      <c r="X3" s="1043"/>
      <c r="Y3" s="1044"/>
    </row>
    <row r="4" spans="1:25" ht="13.5" customHeight="1" x14ac:dyDescent="0.2">
      <c r="A4" s="1104" t="s">
        <v>18</v>
      </c>
      <c r="B4" s="329">
        <f>南八幡!B4</f>
        <v>45748</v>
      </c>
      <c r="C4" s="433" t="str">
        <f>IF(B4="","",IF(WEEKDAY(B4)=1,"(日)",IF(WEEKDAY(B4)=2,"(月)",IF(WEEKDAY(B4)=3,"(火)",IF(WEEKDAY(B4)=4,"(水)",IF(WEEKDAY(B4)=5,"(木)",IF(WEEKDAY(B4)=6,"(金)","(土)")))))))</f>
        <v>(火)</v>
      </c>
      <c r="D4" s="492" t="s">
        <v>418</v>
      </c>
      <c r="E4" s="493">
        <v>37</v>
      </c>
      <c r="F4" s="494">
        <v>5.4</v>
      </c>
      <c r="G4" s="10">
        <v>10.3</v>
      </c>
      <c r="H4" s="218">
        <v>10.6</v>
      </c>
      <c r="I4" s="495">
        <v>9.1</v>
      </c>
      <c r="J4" s="496">
        <v>9.5</v>
      </c>
      <c r="K4" s="10">
        <v>7.98</v>
      </c>
      <c r="L4" s="218">
        <v>7.97</v>
      </c>
      <c r="M4" s="841">
        <v>34.5</v>
      </c>
      <c r="N4" s="496">
        <v>34.5</v>
      </c>
      <c r="O4" s="497">
        <v>140</v>
      </c>
      <c r="P4" s="497">
        <v>66.099999999999994</v>
      </c>
      <c r="Q4" s="897">
        <v>14</v>
      </c>
      <c r="R4" s="501">
        <v>260</v>
      </c>
      <c r="S4" s="775">
        <v>0.66</v>
      </c>
      <c r="T4" s="761">
        <v>2221</v>
      </c>
      <c r="U4" s="111"/>
      <c r="V4" s="376" t="s">
        <v>305</v>
      </c>
      <c r="W4" s="361"/>
      <c r="X4" s="363">
        <v>45756</v>
      </c>
      <c r="Y4" s="359"/>
    </row>
    <row r="5" spans="1:25" x14ac:dyDescent="0.2">
      <c r="A5" s="1105"/>
      <c r="B5" s="330">
        <f>南八幡!B5</f>
        <v>45749</v>
      </c>
      <c r="C5" s="434" t="str">
        <f t="shared" ref="C5:C33" si="0">IF(B5="","",IF(WEEKDAY(B5)=1,"(日)",IF(WEEKDAY(B5)=2,"(月)",IF(WEEKDAY(B5)=3,"(火)",IF(WEEKDAY(B5)=4,"(水)",IF(WEEKDAY(B5)=5,"(木)",IF(WEEKDAY(B5)=6,"(金)","(土)")))))))</f>
        <v>(水)</v>
      </c>
      <c r="D5" s="502" t="s">
        <v>418</v>
      </c>
      <c r="E5" s="503">
        <v>22</v>
      </c>
      <c r="F5" s="504">
        <v>9</v>
      </c>
      <c r="G5" s="11">
        <v>10.6</v>
      </c>
      <c r="H5" s="219">
        <v>10</v>
      </c>
      <c r="I5" s="12">
        <v>68.5</v>
      </c>
      <c r="J5" s="221">
        <v>3.3</v>
      </c>
      <c r="K5" s="11">
        <v>7.55</v>
      </c>
      <c r="L5" s="219">
        <v>7.15</v>
      </c>
      <c r="M5" s="842">
        <v>13.6</v>
      </c>
      <c r="N5" s="221">
        <v>16</v>
      </c>
      <c r="O5" s="220">
        <v>53</v>
      </c>
      <c r="P5" s="220">
        <v>50</v>
      </c>
      <c r="Q5" s="895">
        <v>13</v>
      </c>
      <c r="R5" s="507">
        <v>122</v>
      </c>
      <c r="S5" s="779">
        <v>0.15</v>
      </c>
      <c r="T5" s="593">
        <v>10332</v>
      </c>
      <c r="U5" s="111"/>
      <c r="V5" s="377" t="s">
        <v>304</v>
      </c>
      <c r="W5" s="362" t="s">
        <v>303</v>
      </c>
      <c r="X5" s="364">
        <v>17.8</v>
      </c>
      <c r="Y5" s="360"/>
    </row>
    <row r="6" spans="1:25" x14ac:dyDescent="0.2">
      <c r="A6" s="1105"/>
      <c r="B6" s="330">
        <f>南八幡!B6</f>
        <v>45750</v>
      </c>
      <c r="C6" s="434" t="str">
        <f t="shared" si="0"/>
        <v>(木)</v>
      </c>
      <c r="D6" s="502" t="s">
        <v>418</v>
      </c>
      <c r="E6" s="503">
        <v>7</v>
      </c>
      <c r="F6" s="504">
        <v>8.4</v>
      </c>
      <c r="G6" s="11">
        <v>11</v>
      </c>
      <c r="H6" s="219">
        <v>11.2</v>
      </c>
      <c r="I6" s="12">
        <v>23.5</v>
      </c>
      <c r="J6" s="221">
        <v>3</v>
      </c>
      <c r="K6" s="11">
        <v>7.6</v>
      </c>
      <c r="L6" s="219">
        <v>7.26</v>
      </c>
      <c r="M6" s="842">
        <v>20.6</v>
      </c>
      <c r="N6" s="221">
        <v>20</v>
      </c>
      <c r="O6" s="220">
        <v>53</v>
      </c>
      <c r="P6" s="220">
        <v>58.1</v>
      </c>
      <c r="Q6" s="895">
        <v>15</v>
      </c>
      <c r="R6" s="507">
        <v>144</v>
      </c>
      <c r="S6" s="779">
        <v>0.43</v>
      </c>
      <c r="T6" s="593">
        <v>7427</v>
      </c>
      <c r="U6" s="111"/>
      <c r="V6" s="4" t="s">
        <v>19</v>
      </c>
      <c r="W6" s="5" t="s">
        <v>20</v>
      </c>
      <c r="X6" s="6" t="s">
        <v>21</v>
      </c>
      <c r="Y6" s="5" t="s">
        <v>22</v>
      </c>
    </row>
    <row r="7" spans="1:25" x14ac:dyDescent="0.2">
      <c r="A7" s="1105"/>
      <c r="B7" s="330">
        <f>南八幡!B7</f>
        <v>45751</v>
      </c>
      <c r="C7" s="434" t="str">
        <f t="shared" si="0"/>
        <v>(金)</v>
      </c>
      <c r="D7" s="502" t="s">
        <v>419</v>
      </c>
      <c r="E7" s="503"/>
      <c r="F7" s="504">
        <v>11.1</v>
      </c>
      <c r="G7" s="11">
        <v>11.2</v>
      </c>
      <c r="H7" s="219">
        <v>11</v>
      </c>
      <c r="I7" s="12">
        <v>20.2</v>
      </c>
      <c r="J7" s="221">
        <v>6.4</v>
      </c>
      <c r="K7" s="11">
        <v>7.79</v>
      </c>
      <c r="L7" s="219">
        <v>7.57</v>
      </c>
      <c r="M7" s="842">
        <v>23.6</v>
      </c>
      <c r="N7" s="221">
        <v>23.6</v>
      </c>
      <c r="O7" s="220">
        <v>70</v>
      </c>
      <c r="P7" s="220">
        <v>32</v>
      </c>
      <c r="Q7" s="895">
        <v>17</v>
      </c>
      <c r="R7" s="507">
        <v>170</v>
      </c>
      <c r="S7" s="779">
        <v>0.47</v>
      </c>
      <c r="T7" s="593">
        <v>5180</v>
      </c>
      <c r="U7" s="111"/>
      <c r="V7" s="2" t="s">
        <v>182</v>
      </c>
      <c r="W7" s="398" t="s">
        <v>11</v>
      </c>
      <c r="X7" s="10">
        <v>14.8</v>
      </c>
      <c r="Y7" s="218">
        <v>14.8</v>
      </c>
    </row>
    <row r="8" spans="1:25" x14ac:dyDescent="0.2">
      <c r="A8" s="1105"/>
      <c r="B8" s="330">
        <f>南八幡!B8</f>
        <v>45752</v>
      </c>
      <c r="C8" s="434" t="str">
        <f t="shared" si="0"/>
        <v>(土)</v>
      </c>
      <c r="D8" s="502" t="s">
        <v>419</v>
      </c>
      <c r="E8" s="503"/>
      <c r="F8" s="504">
        <v>13</v>
      </c>
      <c r="G8" s="11">
        <v>12.1</v>
      </c>
      <c r="H8" s="219">
        <v>12</v>
      </c>
      <c r="I8" s="12">
        <v>23.9</v>
      </c>
      <c r="J8" s="221">
        <v>7.9</v>
      </c>
      <c r="K8" s="11">
        <v>7.78</v>
      </c>
      <c r="L8" s="219">
        <v>7.57</v>
      </c>
      <c r="M8" s="842"/>
      <c r="N8" s="221"/>
      <c r="O8" s="220"/>
      <c r="P8" s="220"/>
      <c r="Q8" s="895"/>
      <c r="R8" s="507"/>
      <c r="S8" s="779"/>
      <c r="T8" s="593">
        <v>4924</v>
      </c>
      <c r="U8" s="111"/>
      <c r="V8" s="3" t="s">
        <v>183</v>
      </c>
      <c r="W8" s="921" t="s">
        <v>184</v>
      </c>
      <c r="X8" s="11">
        <v>19.8</v>
      </c>
      <c r="Y8" s="219">
        <v>8.3000000000000007</v>
      </c>
    </row>
    <row r="9" spans="1:25" x14ac:dyDescent="0.2">
      <c r="A9" s="1105"/>
      <c r="B9" s="330">
        <f>南八幡!B9</f>
        <v>45753</v>
      </c>
      <c r="C9" s="434" t="str">
        <f t="shared" si="0"/>
        <v>(日)</v>
      </c>
      <c r="D9" s="502" t="s">
        <v>420</v>
      </c>
      <c r="E9" s="503"/>
      <c r="F9" s="504">
        <v>17.899999999999999</v>
      </c>
      <c r="G9" s="11">
        <v>13.2</v>
      </c>
      <c r="H9" s="219">
        <v>13.2</v>
      </c>
      <c r="I9" s="12">
        <v>26.6</v>
      </c>
      <c r="J9" s="221">
        <v>8</v>
      </c>
      <c r="K9" s="11">
        <v>7.76</v>
      </c>
      <c r="L9" s="219">
        <v>7.66</v>
      </c>
      <c r="M9" s="842"/>
      <c r="N9" s="221"/>
      <c r="O9" s="220"/>
      <c r="P9" s="220"/>
      <c r="Q9" s="895"/>
      <c r="R9" s="507"/>
      <c r="S9" s="779"/>
      <c r="T9" s="593">
        <v>4769</v>
      </c>
      <c r="U9" s="111"/>
      <c r="V9" s="3" t="s">
        <v>12</v>
      </c>
      <c r="W9" s="921"/>
      <c r="X9" s="11">
        <v>7.83</v>
      </c>
      <c r="Y9" s="219">
        <v>7.68</v>
      </c>
    </row>
    <row r="10" spans="1:25" x14ac:dyDescent="0.2">
      <c r="A10" s="1105"/>
      <c r="B10" s="330">
        <f>南八幡!B10</f>
        <v>45754</v>
      </c>
      <c r="C10" s="434" t="str">
        <f t="shared" si="0"/>
        <v>(月)</v>
      </c>
      <c r="D10" s="502" t="s">
        <v>420</v>
      </c>
      <c r="E10" s="503">
        <v>1</v>
      </c>
      <c r="F10" s="504">
        <v>14.3</v>
      </c>
      <c r="G10" s="11">
        <v>14</v>
      </c>
      <c r="H10" s="219">
        <v>14</v>
      </c>
      <c r="I10" s="12">
        <v>22.6</v>
      </c>
      <c r="J10" s="221">
        <v>4.3</v>
      </c>
      <c r="K10" s="11">
        <v>7.82</v>
      </c>
      <c r="L10" s="219">
        <v>7.62</v>
      </c>
      <c r="M10" s="842">
        <v>30.8</v>
      </c>
      <c r="N10" s="221">
        <v>30.9</v>
      </c>
      <c r="O10" s="220">
        <v>120</v>
      </c>
      <c r="P10" s="220">
        <v>96.1</v>
      </c>
      <c r="Q10" s="895">
        <v>16</v>
      </c>
      <c r="R10" s="507">
        <v>222</v>
      </c>
      <c r="S10" s="779">
        <v>0.41</v>
      </c>
      <c r="T10" s="593">
        <v>4608</v>
      </c>
      <c r="U10" s="111"/>
      <c r="V10" s="3" t="s">
        <v>185</v>
      </c>
      <c r="W10" s="921" t="s">
        <v>13</v>
      </c>
      <c r="X10" s="11">
        <v>32.299999999999997</v>
      </c>
      <c r="Y10" s="219">
        <v>32.4</v>
      </c>
    </row>
    <row r="11" spans="1:25" x14ac:dyDescent="0.2">
      <c r="A11" s="1105"/>
      <c r="B11" s="330">
        <f>南八幡!B11</f>
        <v>45755</v>
      </c>
      <c r="C11" s="434" t="str">
        <f t="shared" si="0"/>
        <v>(火)</v>
      </c>
      <c r="D11" s="502" t="s">
        <v>419</v>
      </c>
      <c r="E11" s="503"/>
      <c r="F11" s="504">
        <v>17.3</v>
      </c>
      <c r="G11" s="11">
        <v>13.4</v>
      </c>
      <c r="H11" s="219">
        <v>13.4</v>
      </c>
      <c r="I11" s="12">
        <v>15.8</v>
      </c>
      <c r="J11" s="221">
        <v>7</v>
      </c>
      <c r="K11" s="11">
        <v>7.8</v>
      </c>
      <c r="L11" s="219">
        <v>7.64</v>
      </c>
      <c r="M11" s="842">
        <v>31.4</v>
      </c>
      <c r="N11" s="221">
        <v>31.5</v>
      </c>
      <c r="O11" s="220">
        <v>120</v>
      </c>
      <c r="P11" s="220">
        <v>94.1</v>
      </c>
      <c r="Q11" s="895">
        <v>15</v>
      </c>
      <c r="R11" s="507">
        <v>228</v>
      </c>
      <c r="S11" s="779">
        <v>0.7</v>
      </c>
      <c r="T11" s="593">
        <v>4136</v>
      </c>
      <c r="U11" s="111"/>
      <c r="V11" s="3" t="s">
        <v>186</v>
      </c>
      <c r="W11" s="921" t="s">
        <v>311</v>
      </c>
      <c r="X11" s="274">
        <v>130</v>
      </c>
      <c r="Y11" s="220">
        <v>120</v>
      </c>
    </row>
    <row r="12" spans="1:25" x14ac:dyDescent="0.2">
      <c r="A12" s="1105"/>
      <c r="B12" s="330">
        <f>南八幡!B12</f>
        <v>45756</v>
      </c>
      <c r="C12" s="434" t="str">
        <f t="shared" si="0"/>
        <v>(水)</v>
      </c>
      <c r="D12" s="502" t="s">
        <v>419</v>
      </c>
      <c r="E12" s="503"/>
      <c r="F12" s="504">
        <v>17.8</v>
      </c>
      <c r="G12" s="11">
        <v>14.8</v>
      </c>
      <c r="H12" s="219">
        <v>14.8</v>
      </c>
      <c r="I12" s="12">
        <v>19.8</v>
      </c>
      <c r="J12" s="221">
        <v>8.3000000000000007</v>
      </c>
      <c r="K12" s="11">
        <v>7.83</v>
      </c>
      <c r="L12" s="219">
        <v>7.68</v>
      </c>
      <c r="M12" s="842">
        <v>32.299999999999997</v>
      </c>
      <c r="N12" s="221">
        <v>32.4</v>
      </c>
      <c r="O12" s="220">
        <v>120</v>
      </c>
      <c r="P12" s="220">
        <v>92.1</v>
      </c>
      <c r="Q12" s="895">
        <v>17</v>
      </c>
      <c r="R12" s="507">
        <v>236</v>
      </c>
      <c r="S12" s="779">
        <v>0.68</v>
      </c>
      <c r="T12" s="593">
        <v>3445</v>
      </c>
      <c r="U12" s="111"/>
      <c r="V12" s="3" t="s">
        <v>187</v>
      </c>
      <c r="W12" s="921" t="s">
        <v>311</v>
      </c>
      <c r="X12" s="274">
        <v>92.1</v>
      </c>
      <c r="Y12" s="220">
        <v>92.1</v>
      </c>
    </row>
    <row r="13" spans="1:25" x14ac:dyDescent="0.2">
      <c r="A13" s="1105"/>
      <c r="B13" s="330">
        <f>南八幡!B13</f>
        <v>45757</v>
      </c>
      <c r="C13" s="434" t="str">
        <f t="shared" si="0"/>
        <v>(木)</v>
      </c>
      <c r="D13" s="502" t="s">
        <v>420</v>
      </c>
      <c r="E13" s="503"/>
      <c r="F13" s="504">
        <v>19</v>
      </c>
      <c r="G13" s="11">
        <v>15.2</v>
      </c>
      <c r="H13" s="219">
        <v>15.4</v>
      </c>
      <c r="I13" s="12">
        <v>14.4</v>
      </c>
      <c r="J13" s="221">
        <v>9.1</v>
      </c>
      <c r="K13" s="11">
        <v>7.82</v>
      </c>
      <c r="L13" s="219">
        <v>7.71</v>
      </c>
      <c r="M13" s="842">
        <v>32.6</v>
      </c>
      <c r="N13" s="221">
        <v>32.9</v>
      </c>
      <c r="O13" s="220">
        <v>120</v>
      </c>
      <c r="P13" s="220">
        <v>102</v>
      </c>
      <c r="Q13" s="895">
        <v>18</v>
      </c>
      <c r="R13" s="507">
        <v>256</v>
      </c>
      <c r="S13" s="779">
        <v>0.54</v>
      </c>
      <c r="T13" s="593">
        <v>3777</v>
      </c>
      <c r="U13" s="111"/>
      <c r="V13" s="3" t="s">
        <v>188</v>
      </c>
      <c r="W13" s="921" t="s">
        <v>311</v>
      </c>
      <c r="X13" s="274">
        <v>62.1</v>
      </c>
      <c r="Y13" s="220">
        <v>66.099999999999994</v>
      </c>
    </row>
    <row r="14" spans="1:25" x14ac:dyDescent="0.2">
      <c r="A14" s="1105"/>
      <c r="B14" s="330">
        <f>南八幡!B14</f>
        <v>45758</v>
      </c>
      <c r="C14" s="434" t="str">
        <f t="shared" si="0"/>
        <v>(金)</v>
      </c>
      <c r="D14" s="502" t="s">
        <v>420</v>
      </c>
      <c r="E14" s="503">
        <v>1</v>
      </c>
      <c r="F14" s="504">
        <v>18</v>
      </c>
      <c r="G14" s="11">
        <v>15.6</v>
      </c>
      <c r="H14" s="219">
        <v>15.8</v>
      </c>
      <c r="I14" s="12">
        <v>16.7</v>
      </c>
      <c r="J14" s="221">
        <v>9.1</v>
      </c>
      <c r="K14" s="11">
        <v>7.78</v>
      </c>
      <c r="L14" s="219">
        <v>7.65</v>
      </c>
      <c r="M14" s="842">
        <v>31.1</v>
      </c>
      <c r="N14" s="221">
        <v>30.7</v>
      </c>
      <c r="O14" s="220">
        <v>120</v>
      </c>
      <c r="P14" s="220">
        <v>92.1</v>
      </c>
      <c r="Q14" s="895">
        <v>16</v>
      </c>
      <c r="R14" s="507">
        <v>236</v>
      </c>
      <c r="S14" s="779">
        <v>0.78</v>
      </c>
      <c r="T14" s="593">
        <v>3839</v>
      </c>
      <c r="U14" s="111"/>
      <c r="V14" s="3" t="s">
        <v>189</v>
      </c>
      <c r="W14" s="921" t="s">
        <v>311</v>
      </c>
      <c r="X14" s="274">
        <v>30</v>
      </c>
      <c r="Y14" s="220">
        <v>26</v>
      </c>
    </row>
    <row r="15" spans="1:25" x14ac:dyDescent="0.2">
      <c r="A15" s="1105"/>
      <c r="B15" s="330">
        <f>南八幡!B15</f>
        <v>45759</v>
      </c>
      <c r="C15" s="434" t="str">
        <f t="shared" si="0"/>
        <v>(土)</v>
      </c>
      <c r="D15" s="502" t="s">
        <v>419</v>
      </c>
      <c r="E15" s="503"/>
      <c r="F15" s="504">
        <v>15</v>
      </c>
      <c r="G15" s="11">
        <v>14.8</v>
      </c>
      <c r="H15" s="219">
        <v>14.7</v>
      </c>
      <c r="I15" s="12">
        <v>28</v>
      </c>
      <c r="J15" s="221">
        <v>8.9</v>
      </c>
      <c r="K15" s="11">
        <v>7.74</v>
      </c>
      <c r="L15" s="219">
        <v>7.54</v>
      </c>
      <c r="M15" s="842"/>
      <c r="N15" s="221"/>
      <c r="O15" s="220"/>
      <c r="P15" s="220"/>
      <c r="Q15" s="895"/>
      <c r="R15" s="507"/>
      <c r="S15" s="779"/>
      <c r="T15" s="593">
        <v>5235</v>
      </c>
      <c r="U15" s="111"/>
      <c r="V15" s="3" t="s">
        <v>190</v>
      </c>
      <c r="W15" s="921" t="s">
        <v>311</v>
      </c>
      <c r="X15" s="137">
        <v>14</v>
      </c>
      <c r="Y15" s="221">
        <v>17</v>
      </c>
    </row>
    <row r="16" spans="1:25" x14ac:dyDescent="0.2">
      <c r="A16" s="1105"/>
      <c r="B16" s="330">
        <f>南八幡!B16</f>
        <v>45760</v>
      </c>
      <c r="C16" s="434" t="str">
        <f t="shared" si="0"/>
        <v>(日)</v>
      </c>
      <c r="D16" s="502" t="s">
        <v>418</v>
      </c>
      <c r="E16" s="503">
        <v>3</v>
      </c>
      <c r="F16" s="504">
        <v>13.6</v>
      </c>
      <c r="G16" s="11">
        <v>14.5</v>
      </c>
      <c r="H16" s="219">
        <v>14.9</v>
      </c>
      <c r="I16" s="12">
        <v>25.6</v>
      </c>
      <c r="J16" s="221">
        <v>8.5</v>
      </c>
      <c r="K16" s="11">
        <v>7.79</v>
      </c>
      <c r="L16" s="219">
        <v>7.66</v>
      </c>
      <c r="M16" s="842"/>
      <c r="N16" s="221"/>
      <c r="O16" s="220"/>
      <c r="P16" s="220"/>
      <c r="Q16" s="895"/>
      <c r="R16" s="507"/>
      <c r="S16" s="779"/>
      <c r="T16" s="593">
        <v>5642</v>
      </c>
      <c r="U16" s="111"/>
      <c r="V16" s="3" t="s">
        <v>191</v>
      </c>
      <c r="W16" s="921" t="s">
        <v>311</v>
      </c>
      <c r="X16" s="139">
        <v>252</v>
      </c>
      <c r="Y16" s="222">
        <v>236</v>
      </c>
    </row>
    <row r="17" spans="1:25" x14ac:dyDescent="0.2">
      <c r="A17" s="1105"/>
      <c r="B17" s="330">
        <f>南八幡!B17</f>
        <v>45761</v>
      </c>
      <c r="C17" s="434" t="str">
        <f t="shared" si="0"/>
        <v>(月)</v>
      </c>
      <c r="D17" s="502" t="s">
        <v>419</v>
      </c>
      <c r="E17" s="503">
        <v>1</v>
      </c>
      <c r="F17" s="504">
        <v>18.100000000000001</v>
      </c>
      <c r="G17" s="11">
        <v>15.2</v>
      </c>
      <c r="H17" s="219">
        <v>15</v>
      </c>
      <c r="I17" s="12">
        <v>27.3</v>
      </c>
      <c r="J17" s="221">
        <v>6.2</v>
      </c>
      <c r="K17" s="11">
        <v>7.78</v>
      </c>
      <c r="L17" s="219">
        <v>7.64</v>
      </c>
      <c r="M17" s="842">
        <v>29.5</v>
      </c>
      <c r="N17" s="221">
        <v>30</v>
      </c>
      <c r="O17" s="220">
        <v>110</v>
      </c>
      <c r="P17" s="220">
        <v>92.1</v>
      </c>
      <c r="Q17" s="895">
        <v>17</v>
      </c>
      <c r="R17" s="507">
        <v>230</v>
      </c>
      <c r="S17" s="779">
        <v>0.54</v>
      </c>
      <c r="T17" s="593">
        <v>6300</v>
      </c>
      <c r="U17" s="111"/>
      <c r="V17" s="3" t="s">
        <v>192</v>
      </c>
      <c r="W17" s="921" t="s">
        <v>311</v>
      </c>
      <c r="X17" s="138">
        <v>1.4</v>
      </c>
      <c r="Y17" s="223">
        <v>0.68</v>
      </c>
    </row>
    <row r="18" spans="1:25" x14ac:dyDescent="0.2">
      <c r="A18" s="1105"/>
      <c r="B18" s="330">
        <f>南八幡!B18</f>
        <v>45762</v>
      </c>
      <c r="C18" s="434" t="str">
        <f t="shared" si="0"/>
        <v>(火)</v>
      </c>
      <c r="D18" s="502" t="s">
        <v>419</v>
      </c>
      <c r="E18" s="503">
        <v>10</v>
      </c>
      <c r="F18" s="504">
        <v>15.1</v>
      </c>
      <c r="G18" s="11">
        <v>15.2</v>
      </c>
      <c r="H18" s="219">
        <v>15.2</v>
      </c>
      <c r="I18" s="12">
        <v>24</v>
      </c>
      <c r="J18" s="221">
        <v>7.4</v>
      </c>
      <c r="K18" s="11">
        <v>7.73</v>
      </c>
      <c r="L18" s="219">
        <v>7.44</v>
      </c>
      <c r="M18" s="842">
        <v>18.899999999999999</v>
      </c>
      <c r="N18" s="221">
        <v>23.1</v>
      </c>
      <c r="O18" s="220">
        <v>63</v>
      </c>
      <c r="P18" s="220">
        <v>62.1</v>
      </c>
      <c r="Q18" s="895">
        <v>18</v>
      </c>
      <c r="R18" s="507">
        <v>186</v>
      </c>
      <c r="S18" s="779">
        <v>0.5</v>
      </c>
      <c r="T18" s="593">
        <v>7232</v>
      </c>
      <c r="U18" s="111"/>
      <c r="V18" s="3" t="s">
        <v>14</v>
      </c>
      <c r="W18" s="921" t="s">
        <v>311</v>
      </c>
      <c r="X18" s="136">
        <v>5.6</v>
      </c>
      <c r="Y18" s="224">
        <v>4.3</v>
      </c>
    </row>
    <row r="19" spans="1:25" x14ac:dyDescent="0.2">
      <c r="A19" s="1105"/>
      <c r="B19" s="330">
        <f>南八幡!B19</f>
        <v>45763</v>
      </c>
      <c r="C19" s="434" t="str">
        <f t="shared" si="0"/>
        <v>(水)</v>
      </c>
      <c r="D19" s="502" t="s">
        <v>419</v>
      </c>
      <c r="E19" s="503"/>
      <c r="F19" s="504">
        <v>15</v>
      </c>
      <c r="G19" s="11">
        <v>14</v>
      </c>
      <c r="H19" s="219">
        <v>14</v>
      </c>
      <c r="I19" s="12">
        <v>37.1</v>
      </c>
      <c r="J19" s="221">
        <v>7.4</v>
      </c>
      <c r="K19" s="11">
        <v>7.73</v>
      </c>
      <c r="L19" s="219">
        <v>7.37</v>
      </c>
      <c r="M19" s="842">
        <v>24.9</v>
      </c>
      <c r="N19" s="221">
        <v>24.9</v>
      </c>
      <c r="O19" s="220">
        <v>80</v>
      </c>
      <c r="P19" s="220">
        <v>72.099999999999994</v>
      </c>
      <c r="Q19" s="895">
        <v>18</v>
      </c>
      <c r="R19" s="507">
        <v>186</v>
      </c>
      <c r="S19" s="779">
        <v>0.46</v>
      </c>
      <c r="T19" s="593">
        <v>7243</v>
      </c>
      <c r="U19" s="111"/>
      <c r="V19" s="3" t="s">
        <v>15</v>
      </c>
      <c r="W19" s="921" t="s">
        <v>311</v>
      </c>
      <c r="X19" s="136">
        <v>1.3</v>
      </c>
      <c r="Y19" s="224">
        <v>1.1000000000000001</v>
      </c>
    </row>
    <row r="20" spans="1:25" x14ac:dyDescent="0.2">
      <c r="A20" s="1105"/>
      <c r="B20" s="330">
        <f>南八幡!B20</f>
        <v>45764</v>
      </c>
      <c r="C20" s="434" t="str">
        <f t="shared" si="0"/>
        <v>(木)</v>
      </c>
      <c r="D20" s="502" t="s">
        <v>420</v>
      </c>
      <c r="E20" s="503"/>
      <c r="F20" s="504">
        <v>21.2</v>
      </c>
      <c r="G20" s="11">
        <v>14.4</v>
      </c>
      <c r="H20" s="219">
        <v>14.5</v>
      </c>
      <c r="I20" s="12">
        <v>29.1</v>
      </c>
      <c r="J20" s="221">
        <v>5.8</v>
      </c>
      <c r="K20" s="11">
        <v>7.73</v>
      </c>
      <c r="L20" s="219">
        <v>7.43</v>
      </c>
      <c r="M20" s="842">
        <v>27.7</v>
      </c>
      <c r="N20" s="221">
        <v>27.6</v>
      </c>
      <c r="O20" s="220">
        <v>87</v>
      </c>
      <c r="P20" s="220">
        <v>76.099999999999994</v>
      </c>
      <c r="Q20" s="895">
        <v>19</v>
      </c>
      <c r="R20" s="507">
        <v>208</v>
      </c>
      <c r="S20" s="779">
        <v>0.41</v>
      </c>
      <c r="T20" s="593">
        <v>7999</v>
      </c>
      <c r="U20" s="111"/>
      <c r="V20" s="3" t="s">
        <v>193</v>
      </c>
      <c r="W20" s="921" t="s">
        <v>311</v>
      </c>
      <c r="X20" s="136">
        <v>8.3000000000000007</v>
      </c>
      <c r="Y20" s="224">
        <v>8.5</v>
      </c>
    </row>
    <row r="21" spans="1:25" x14ac:dyDescent="0.2">
      <c r="A21" s="1105"/>
      <c r="B21" s="330">
        <f>南八幡!B21</f>
        <v>45765</v>
      </c>
      <c r="C21" s="434" t="str">
        <f t="shared" si="0"/>
        <v>(金)</v>
      </c>
      <c r="D21" s="502" t="s">
        <v>420</v>
      </c>
      <c r="E21" s="503"/>
      <c r="F21" s="504">
        <v>20.399999999999999</v>
      </c>
      <c r="G21" s="11">
        <v>17.5</v>
      </c>
      <c r="H21" s="219">
        <v>17.7</v>
      </c>
      <c r="I21" s="12">
        <v>28.5</v>
      </c>
      <c r="J21" s="221">
        <v>5.5</v>
      </c>
      <c r="K21" s="11">
        <v>7.68</v>
      </c>
      <c r="L21" s="219">
        <v>7.58</v>
      </c>
      <c r="M21" s="842">
        <v>30.4</v>
      </c>
      <c r="N21" s="221">
        <v>29</v>
      </c>
      <c r="O21" s="220">
        <v>110</v>
      </c>
      <c r="P21" s="220">
        <v>86.1</v>
      </c>
      <c r="Q21" s="895">
        <v>17</v>
      </c>
      <c r="R21" s="507">
        <v>230</v>
      </c>
      <c r="S21" s="779">
        <v>0.55000000000000004</v>
      </c>
      <c r="T21" s="593">
        <v>5666</v>
      </c>
      <c r="U21" s="111"/>
      <c r="V21" s="3" t="s">
        <v>194</v>
      </c>
      <c r="W21" s="921" t="s">
        <v>311</v>
      </c>
      <c r="X21" s="138">
        <v>6.6000000000000003E-2</v>
      </c>
      <c r="Y21" s="225">
        <v>5.8000000000000003E-2</v>
      </c>
    </row>
    <row r="22" spans="1:25" x14ac:dyDescent="0.2">
      <c r="A22" s="1105"/>
      <c r="B22" s="330">
        <f>南八幡!B22</f>
        <v>45766</v>
      </c>
      <c r="C22" s="434" t="str">
        <f t="shared" si="0"/>
        <v>(土)</v>
      </c>
      <c r="D22" s="502" t="s">
        <v>419</v>
      </c>
      <c r="E22" s="503"/>
      <c r="F22" s="504">
        <v>21.1</v>
      </c>
      <c r="G22" s="11">
        <v>17.399999999999999</v>
      </c>
      <c r="H22" s="219">
        <v>17</v>
      </c>
      <c r="I22" s="12">
        <v>28.1</v>
      </c>
      <c r="J22" s="221">
        <v>8</v>
      </c>
      <c r="K22" s="11">
        <v>7.78</v>
      </c>
      <c r="L22" s="219">
        <v>7.59</v>
      </c>
      <c r="M22" s="842"/>
      <c r="N22" s="221"/>
      <c r="O22" s="220"/>
      <c r="P22" s="220"/>
      <c r="Q22" s="895"/>
      <c r="R22" s="507"/>
      <c r="S22" s="779"/>
      <c r="T22" s="593">
        <v>6777</v>
      </c>
      <c r="U22" s="111"/>
      <c r="V22" s="3" t="s">
        <v>16</v>
      </c>
      <c r="W22" s="921" t="s">
        <v>311</v>
      </c>
      <c r="X22" s="138">
        <v>0.34</v>
      </c>
      <c r="Y22" s="225">
        <v>0.43</v>
      </c>
    </row>
    <row r="23" spans="1:25" x14ac:dyDescent="0.2">
      <c r="A23" s="1105"/>
      <c r="B23" s="330">
        <f>南八幡!B23</f>
        <v>45767</v>
      </c>
      <c r="C23" s="434" t="str">
        <f t="shared" si="0"/>
        <v>(日)</v>
      </c>
      <c r="D23" s="502" t="s">
        <v>420</v>
      </c>
      <c r="E23" s="503"/>
      <c r="F23" s="504">
        <v>19.899999999999999</v>
      </c>
      <c r="G23" s="11">
        <v>18.2</v>
      </c>
      <c r="H23" s="219">
        <v>18.2</v>
      </c>
      <c r="I23" s="12">
        <v>18.7</v>
      </c>
      <c r="J23" s="221">
        <v>7.9</v>
      </c>
      <c r="K23" s="11">
        <v>7.79</v>
      </c>
      <c r="L23" s="219">
        <v>7.66</v>
      </c>
      <c r="M23" s="842"/>
      <c r="N23" s="221"/>
      <c r="O23" s="220"/>
      <c r="P23" s="220"/>
      <c r="Q23" s="895"/>
      <c r="R23" s="507"/>
      <c r="S23" s="779"/>
      <c r="T23" s="593">
        <v>4555</v>
      </c>
      <c r="U23" s="111"/>
      <c r="V23" s="3" t="s">
        <v>195</v>
      </c>
      <c r="W23" s="921" t="s">
        <v>311</v>
      </c>
      <c r="X23" s="138">
        <v>1.1100000000000001</v>
      </c>
      <c r="Y23" s="225">
        <v>0.92</v>
      </c>
    </row>
    <row r="24" spans="1:25" x14ac:dyDescent="0.2">
      <c r="A24" s="1105"/>
      <c r="B24" s="330">
        <f>南八幡!B24</f>
        <v>45768</v>
      </c>
      <c r="C24" s="434" t="str">
        <f t="shared" si="0"/>
        <v>(月)</v>
      </c>
      <c r="D24" s="502" t="s">
        <v>419</v>
      </c>
      <c r="E24" s="503"/>
      <c r="F24" s="504">
        <v>19.100000000000001</v>
      </c>
      <c r="G24" s="11">
        <v>17.5</v>
      </c>
      <c r="H24" s="219">
        <v>17.5</v>
      </c>
      <c r="I24" s="12">
        <v>19.600000000000001</v>
      </c>
      <c r="J24" s="221">
        <v>6</v>
      </c>
      <c r="K24" s="11">
        <v>7.86</v>
      </c>
      <c r="L24" s="219">
        <v>7.7</v>
      </c>
      <c r="M24" s="842">
        <v>31</v>
      </c>
      <c r="N24" s="221">
        <v>31.4</v>
      </c>
      <c r="O24" s="220">
        <v>110</v>
      </c>
      <c r="P24" s="220">
        <v>86.1</v>
      </c>
      <c r="Q24" s="895">
        <v>18</v>
      </c>
      <c r="R24" s="642">
        <v>236</v>
      </c>
      <c r="S24" s="779">
        <v>0.5</v>
      </c>
      <c r="T24" s="593">
        <v>4667</v>
      </c>
      <c r="U24" s="111"/>
      <c r="V24" s="3" t="s">
        <v>196</v>
      </c>
      <c r="W24" s="921" t="s">
        <v>311</v>
      </c>
      <c r="X24" s="138">
        <v>0.23799999999999999</v>
      </c>
      <c r="Y24" s="225">
        <v>0.16400000000000001</v>
      </c>
    </row>
    <row r="25" spans="1:25" x14ac:dyDescent="0.2">
      <c r="A25" s="1105"/>
      <c r="B25" s="330">
        <f>南八幡!B25</f>
        <v>45769</v>
      </c>
      <c r="C25" s="434" t="str">
        <f t="shared" si="0"/>
        <v>(火)</v>
      </c>
      <c r="D25" s="502" t="s">
        <v>419</v>
      </c>
      <c r="E25" s="503"/>
      <c r="F25" s="504">
        <v>19.8</v>
      </c>
      <c r="G25" s="11">
        <v>17</v>
      </c>
      <c r="H25" s="219">
        <v>17.2</v>
      </c>
      <c r="I25" s="12">
        <v>19.100000000000001</v>
      </c>
      <c r="J25" s="221">
        <v>8.9</v>
      </c>
      <c r="K25" s="11">
        <v>7.78</v>
      </c>
      <c r="L25" s="219">
        <v>7.66</v>
      </c>
      <c r="M25" s="842">
        <v>31.6</v>
      </c>
      <c r="N25" s="221">
        <v>31.8</v>
      </c>
      <c r="O25" s="220">
        <v>120</v>
      </c>
      <c r="P25" s="220">
        <v>86.1</v>
      </c>
      <c r="Q25" s="895">
        <v>16</v>
      </c>
      <c r="R25" s="642">
        <v>238</v>
      </c>
      <c r="S25" s="779">
        <v>0.61</v>
      </c>
      <c r="T25" s="593">
        <v>3438</v>
      </c>
      <c r="U25" s="111"/>
      <c r="V25" s="3" t="s">
        <v>197</v>
      </c>
      <c r="W25" s="921" t="s">
        <v>311</v>
      </c>
      <c r="X25" s="136">
        <v>18.8</v>
      </c>
      <c r="Y25" s="224">
        <v>19.399999999999999</v>
      </c>
    </row>
    <row r="26" spans="1:25" x14ac:dyDescent="0.2">
      <c r="A26" s="1105"/>
      <c r="B26" s="330">
        <f>南八幡!B26</f>
        <v>45770</v>
      </c>
      <c r="C26" s="434" t="str">
        <f t="shared" si="0"/>
        <v>(水)</v>
      </c>
      <c r="D26" s="502" t="s">
        <v>418</v>
      </c>
      <c r="E26" s="503">
        <v>7</v>
      </c>
      <c r="F26" s="504">
        <v>17.3</v>
      </c>
      <c r="G26" s="11">
        <v>17</v>
      </c>
      <c r="H26" s="219">
        <v>17.399999999999999</v>
      </c>
      <c r="I26" s="12">
        <v>18.3</v>
      </c>
      <c r="J26" s="221">
        <v>10.5</v>
      </c>
      <c r="K26" s="11">
        <v>7.8</v>
      </c>
      <c r="L26" s="219">
        <v>7.7</v>
      </c>
      <c r="M26" s="842">
        <v>31.2</v>
      </c>
      <c r="N26" s="221">
        <v>31.5</v>
      </c>
      <c r="O26" s="220">
        <v>120</v>
      </c>
      <c r="P26" s="220">
        <v>86.1</v>
      </c>
      <c r="Q26" s="895">
        <v>16</v>
      </c>
      <c r="R26" s="642">
        <v>260</v>
      </c>
      <c r="S26" s="779">
        <v>0.71</v>
      </c>
      <c r="T26" s="593">
        <v>3488</v>
      </c>
      <c r="U26" s="111"/>
      <c r="V26" s="3" t="s">
        <v>17</v>
      </c>
      <c r="W26" s="921" t="s">
        <v>311</v>
      </c>
      <c r="X26" s="136">
        <v>39.4</v>
      </c>
      <c r="Y26" s="224">
        <v>37.6</v>
      </c>
    </row>
    <row r="27" spans="1:25" x14ac:dyDescent="0.2">
      <c r="A27" s="1105"/>
      <c r="B27" s="330">
        <f>南八幡!B27</f>
        <v>45771</v>
      </c>
      <c r="C27" s="434" t="str">
        <f t="shared" si="0"/>
        <v>(木)</v>
      </c>
      <c r="D27" s="502" t="s">
        <v>420</v>
      </c>
      <c r="E27" s="503">
        <v>1</v>
      </c>
      <c r="F27" s="504">
        <v>21.9</v>
      </c>
      <c r="G27" s="11">
        <v>17.600000000000001</v>
      </c>
      <c r="H27" s="219">
        <v>17.600000000000001</v>
      </c>
      <c r="I27" s="12">
        <v>30.6</v>
      </c>
      <c r="J27" s="221">
        <v>7</v>
      </c>
      <c r="K27" s="11">
        <v>7.75</v>
      </c>
      <c r="L27" s="219">
        <v>7.51</v>
      </c>
      <c r="M27" s="842">
        <v>29.8</v>
      </c>
      <c r="N27" s="221">
        <v>28.9</v>
      </c>
      <c r="O27" s="220">
        <v>97</v>
      </c>
      <c r="P27" s="220">
        <v>82.1</v>
      </c>
      <c r="Q27" s="895">
        <v>17</v>
      </c>
      <c r="R27" s="642">
        <v>208</v>
      </c>
      <c r="S27" s="779">
        <v>0.61</v>
      </c>
      <c r="T27" s="593">
        <v>4962</v>
      </c>
      <c r="U27" s="111"/>
      <c r="V27" s="3" t="s">
        <v>198</v>
      </c>
      <c r="W27" s="921" t="s">
        <v>184</v>
      </c>
      <c r="X27" s="274">
        <v>23</v>
      </c>
      <c r="Y27" s="286">
        <v>11</v>
      </c>
    </row>
    <row r="28" spans="1:25" x14ac:dyDescent="0.2">
      <c r="A28" s="1105"/>
      <c r="B28" s="330">
        <f>南八幡!B28</f>
        <v>45772</v>
      </c>
      <c r="C28" s="434" t="str">
        <f t="shared" si="0"/>
        <v>(金)</v>
      </c>
      <c r="D28" s="502" t="s">
        <v>420</v>
      </c>
      <c r="E28" s="503"/>
      <c r="F28" s="504">
        <v>19.8</v>
      </c>
      <c r="G28" s="11">
        <v>18</v>
      </c>
      <c r="H28" s="219">
        <v>18</v>
      </c>
      <c r="I28" s="12">
        <v>30.6</v>
      </c>
      <c r="J28" s="221">
        <v>4</v>
      </c>
      <c r="K28" s="11">
        <v>7.75</v>
      </c>
      <c r="L28" s="219">
        <v>7.5</v>
      </c>
      <c r="M28" s="842">
        <v>29.2</v>
      </c>
      <c r="N28" s="221">
        <v>29.4</v>
      </c>
      <c r="O28" s="220">
        <v>100</v>
      </c>
      <c r="P28" s="220">
        <v>80.099999999999994</v>
      </c>
      <c r="Q28" s="895">
        <v>17</v>
      </c>
      <c r="R28" s="642">
        <v>308</v>
      </c>
      <c r="S28" s="779">
        <v>0.49</v>
      </c>
      <c r="T28" s="593">
        <v>4681</v>
      </c>
      <c r="U28" s="111"/>
      <c r="V28" s="3" t="s">
        <v>199</v>
      </c>
      <c r="W28" s="921" t="s">
        <v>311</v>
      </c>
      <c r="X28" s="274">
        <v>21</v>
      </c>
      <c r="Y28" s="286">
        <v>11</v>
      </c>
    </row>
    <row r="29" spans="1:25" x14ac:dyDescent="0.2">
      <c r="A29" s="1105"/>
      <c r="B29" s="330">
        <f>南八幡!B29</f>
        <v>45773</v>
      </c>
      <c r="C29" s="434" t="str">
        <f t="shared" si="0"/>
        <v>(土)</v>
      </c>
      <c r="D29" s="502" t="s">
        <v>420</v>
      </c>
      <c r="E29" s="503"/>
      <c r="F29" s="504">
        <v>17.100000000000001</v>
      </c>
      <c r="G29" s="11">
        <v>16.899999999999999</v>
      </c>
      <c r="H29" s="219">
        <v>17.2</v>
      </c>
      <c r="I29" s="12">
        <v>33.9</v>
      </c>
      <c r="J29" s="221">
        <v>7.2</v>
      </c>
      <c r="K29" s="11">
        <v>7.75</v>
      </c>
      <c r="L29" s="219">
        <v>7.64</v>
      </c>
      <c r="M29" s="842"/>
      <c r="N29" s="221"/>
      <c r="O29" s="220"/>
      <c r="P29" s="220"/>
      <c r="Q29" s="895"/>
      <c r="R29" s="642"/>
      <c r="S29" s="779"/>
      <c r="T29" s="593">
        <v>3564</v>
      </c>
      <c r="U29" s="111"/>
      <c r="V29" s="3"/>
      <c r="W29" s="921"/>
      <c r="X29" s="288"/>
      <c r="Y29" s="287"/>
    </row>
    <row r="30" spans="1:25" x14ac:dyDescent="0.2">
      <c r="A30" s="1105"/>
      <c r="B30" s="330">
        <f>南八幡!B30</f>
        <v>45774</v>
      </c>
      <c r="C30" s="434" t="str">
        <f t="shared" si="0"/>
        <v>(日)</v>
      </c>
      <c r="D30" s="502" t="s">
        <v>419</v>
      </c>
      <c r="E30" s="503"/>
      <c r="F30" s="504">
        <v>18.399999999999999</v>
      </c>
      <c r="G30" s="11">
        <v>15.8</v>
      </c>
      <c r="H30" s="219">
        <v>15.6</v>
      </c>
      <c r="I30" s="12">
        <v>35.5</v>
      </c>
      <c r="J30" s="221">
        <v>6.1</v>
      </c>
      <c r="K30" s="11">
        <v>7.74</v>
      </c>
      <c r="L30" s="219">
        <v>7.67</v>
      </c>
      <c r="M30" s="842"/>
      <c r="N30" s="221"/>
      <c r="O30" s="220"/>
      <c r="P30" s="220"/>
      <c r="Q30" s="895"/>
      <c r="R30" s="642"/>
      <c r="S30" s="779"/>
      <c r="T30" s="593">
        <v>4231</v>
      </c>
      <c r="U30" s="111"/>
      <c r="V30" s="3"/>
      <c r="W30" s="921"/>
      <c r="X30" s="288"/>
      <c r="Y30" s="287"/>
    </row>
    <row r="31" spans="1:25" x14ac:dyDescent="0.2">
      <c r="A31" s="1105"/>
      <c r="B31" s="330">
        <f>南八幡!B31</f>
        <v>45775</v>
      </c>
      <c r="C31" s="434" t="str">
        <f t="shared" si="0"/>
        <v>(月)</v>
      </c>
      <c r="D31" s="502" t="s">
        <v>420</v>
      </c>
      <c r="E31" s="503">
        <v>8</v>
      </c>
      <c r="F31" s="504">
        <v>19</v>
      </c>
      <c r="G31" s="11">
        <v>17.2</v>
      </c>
      <c r="H31" s="219">
        <v>17</v>
      </c>
      <c r="I31" s="12">
        <v>28.8</v>
      </c>
      <c r="J31" s="221">
        <v>7.1</v>
      </c>
      <c r="K31" s="11">
        <v>7.8</v>
      </c>
      <c r="L31" s="219">
        <v>7.73</v>
      </c>
      <c r="M31" s="842">
        <v>32.299999999999997</v>
      </c>
      <c r="N31" s="221">
        <v>32.5</v>
      </c>
      <c r="O31" s="220">
        <v>120</v>
      </c>
      <c r="P31" s="220">
        <v>90.1</v>
      </c>
      <c r="Q31" s="895">
        <v>17</v>
      </c>
      <c r="R31" s="642">
        <v>248</v>
      </c>
      <c r="S31" s="779">
        <v>0.68</v>
      </c>
      <c r="T31" s="593">
        <v>1862</v>
      </c>
      <c r="U31" s="111"/>
      <c r="V31" s="289"/>
      <c r="W31" s="346"/>
      <c r="X31" s="291"/>
      <c r="Y31" s="290"/>
    </row>
    <row r="32" spans="1:25" x14ac:dyDescent="0.2">
      <c r="A32" s="1105"/>
      <c r="B32" s="330">
        <f>南八幡!B32</f>
        <v>45776</v>
      </c>
      <c r="C32" s="434" t="str">
        <f t="shared" si="0"/>
        <v>(火)</v>
      </c>
      <c r="D32" s="502" t="s">
        <v>419</v>
      </c>
      <c r="E32" s="503">
        <v>2</v>
      </c>
      <c r="F32" s="504">
        <v>18.7</v>
      </c>
      <c r="G32" s="11">
        <v>16.3</v>
      </c>
      <c r="H32" s="219">
        <v>16.2</v>
      </c>
      <c r="I32" s="12">
        <v>28</v>
      </c>
      <c r="J32" s="221">
        <v>8.5</v>
      </c>
      <c r="K32" s="11">
        <v>7.71</v>
      </c>
      <c r="L32" s="219">
        <v>7.64</v>
      </c>
      <c r="M32" s="842"/>
      <c r="N32" s="221"/>
      <c r="O32" s="220"/>
      <c r="P32" s="220"/>
      <c r="Q32" s="895"/>
      <c r="R32" s="507"/>
      <c r="S32" s="779"/>
      <c r="T32" s="593">
        <v>3222</v>
      </c>
      <c r="U32" s="111"/>
      <c r="V32" s="9" t="s">
        <v>23</v>
      </c>
      <c r="W32" s="82" t="s">
        <v>24</v>
      </c>
      <c r="X32" s="1" t="s">
        <v>24</v>
      </c>
      <c r="Y32" s="335" t="s">
        <v>24</v>
      </c>
    </row>
    <row r="33" spans="1:25" x14ac:dyDescent="0.2">
      <c r="A33" s="1105"/>
      <c r="B33" s="330">
        <f>南八幡!B33</f>
        <v>45777</v>
      </c>
      <c r="C33" s="435" t="str">
        <f t="shared" si="0"/>
        <v>(水)</v>
      </c>
      <c r="D33" s="502" t="s">
        <v>419</v>
      </c>
      <c r="E33" s="503"/>
      <c r="F33" s="504">
        <v>18.399999999999999</v>
      </c>
      <c r="G33" s="11">
        <v>16.2</v>
      </c>
      <c r="H33" s="219">
        <v>16.399999999999999</v>
      </c>
      <c r="I33" s="12">
        <v>20.6</v>
      </c>
      <c r="J33" s="221">
        <v>8.6</v>
      </c>
      <c r="K33" s="11">
        <v>7.79</v>
      </c>
      <c r="L33" s="219">
        <v>7.63</v>
      </c>
      <c r="M33" s="842">
        <v>30.7</v>
      </c>
      <c r="N33" s="221">
        <v>30.8</v>
      </c>
      <c r="O33" s="220">
        <v>110</v>
      </c>
      <c r="P33" s="220">
        <v>74.099999999999994</v>
      </c>
      <c r="Q33" s="895">
        <v>16</v>
      </c>
      <c r="R33" s="507">
        <v>230</v>
      </c>
      <c r="S33" s="779">
        <v>0.61</v>
      </c>
      <c r="T33" s="593">
        <v>2657</v>
      </c>
      <c r="U33" s="111"/>
      <c r="V33" s="749" t="s">
        <v>301</v>
      </c>
      <c r="W33" s="750"/>
      <c r="X33" s="750"/>
      <c r="Y33" s="751"/>
    </row>
    <row r="34" spans="1:25" s="1" customFormat="1" ht="13.5" customHeight="1" x14ac:dyDescent="0.2">
      <c r="A34" s="1105"/>
      <c r="B34" s="336" t="s">
        <v>238</v>
      </c>
      <c r="C34" s="392"/>
      <c r="D34" s="508"/>
      <c r="E34" s="493">
        <f>MAX(E4:E33)</f>
        <v>37</v>
      </c>
      <c r="F34" s="509">
        <f t="shared" ref="F34:T34" si="1">IF(COUNT(F4:F33)=0,"",MAX(F4:F33))</f>
        <v>21.9</v>
      </c>
      <c r="G34" s="10">
        <f t="shared" si="1"/>
        <v>18.2</v>
      </c>
      <c r="H34" s="218">
        <f t="shared" si="1"/>
        <v>18.2</v>
      </c>
      <c r="I34" s="495">
        <f t="shared" si="1"/>
        <v>68.5</v>
      </c>
      <c r="J34" s="496">
        <f t="shared" si="1"/>
        <v>10.5</v>
      </c>
      <c r="K34" s="10">
        <f t="shared" si="1"/>
        <v>7.98</v>
      </c>
      <c r="L34" s="218">
        <f t="shared" si="1"/>
        <v>7.97</v>
      </c>
      <c r="M34" s="841">
        <f t="shared" si="1"/>
        <v>34.5</v>
      </c>
      <c r="N34" s="496">
        <f t="shared" si="1"/>
        <v>34.5</v>
      </c>
      <c r="O34" s="510">
        <f t="shared" si="1"/>
        <v>140</v>
      </c>
      <c r="P34" s="511">
        <f t="shared" si="1"/>
        <v>102</v>
      </c>
      <c r="Q34" s="892">
        <f t="shared" si="1"/>
        <v>19</v>
      </c>
      <c r="R34" s="513">
        <f t="shared" si="1"/>
        <v>308</v>
      </c>
      <c r="S34" s="787">
        <f t="shared" si="1"/>
        <v>0.78</v>
      </c>
      <c r="T34" s="513">
        <f t="shared" si="1"/>
        <v>10332</v>
      </c>
      <c r="U34" s="80"/>
      <c r="V34" s="752"/>
      <c r="W34" s="920"/>
      <c r="X34" s="753"/>
      <c r="Y34" s="754"/>
    </row>
    <row r="35" spans="1:25" s="1" customFormat="1" ht="13.5" customHeight="1" x14ac:dyDescent="0.2">
      <c r="A35" s="1105"/>
      <c r="B35" s="337" t="s">
        <v>239</v>
      </c>
      <c r="C35" s="393"/>
      <c r="D35" s="229"/>
      <c r="E35" s="230"/>
      <c r="F35" s="516">
        <f t="shared" ref="F35:S35" si="2">IF(COUNT(F4:F33)=0,"",MIN(F4:F33))</f>
        <v>5.4</v>
      </c>
      <c r="G35" s="11">
        <f t="shared" si="2"/>
        <v>10.3</v>
      </c>
      <c r="H35" s="219">
        <f t="shared" si="2"/>
        <v>10</v>
      </c>
      <c r="I35" s="12">
        <f t="shared" si="2"/>
        <v>9.1</v>
      </c>
      <c r="J35" s="240">
        <f t="shared" si="2"/>
        <v>3</v>
      </c>
      <c r="K35" s="11">
        <f t="shared" si="2"/>
        <v>7.55</v>
      </c>
      <c r="L35" s="516">
        <f t="shared" si="2"/>
        <v>7.15</v>
      </c>
      <c r="M35" s="842">
        <f t="shared" si="2"/>
        <v>13.6</v>
      </c>
      <c r="N35" s="221">
        <f t="shared" si="2"/>
        <v>16</v>
      </c>
      <c r="O35" s="517">
        <f t="shared" si="2"/>
        <v>53</v>
      </c>
      <c r="P35" s="518">
        <f t="shared" si="2"/>
        <v>32</v>
      </c>
      <c r="Q35" s="893">
        <f t="shared" si="2"/>
        <v>13</v>
      </c>
      <c r="R35" s="520">
        <f t="shared" si="2"/>
        <v>122</v>
      </c>
      <c r="S35" s="792">
        <f t="shared" si="2"/>
        <v>0.15</v>
      </c>
      <c r="T35" s="522"/>
      <c r="U35" s="80"/>
      <c r="V35" s="752"/>
      <c r="W35" s="920"/>
      <c r="X35" s="753"/>
      <c r="Y35" s="754"/>
    </row>
    <row r="36" spans="1:25" s="1" customFormat="1" ht="13.5" customHeight="1" x14ac:dyDescent="0.2">
      <c r="A36" s="1105"/>
      <c r="B36" s="338" t="s">
        <v>240</v>
      </c>
      <c r="C36" s="338"/>
      <c r="D36" s="229"/>
      <c r="E36" s="231"/>
      <c r="F36" s="523">
        <f t="shared" ref="F36:S36" si="3">IF(COUNT(F4:F33)=0,"",AVERAGE(F4:F33))</f>
        <v>16.669999999999998</v>
      </c>
      <c r="G36" s="11">
        <f t="shared" si="3"/>
        <v>15.069999999999999</v>
      </c>
      <c r="H36" s="516">
        <f t="shared" si="3"/>
        <v>15.089999999999998</v>
      </c>
      <c r="I36" s="12">
        <f t="shared" si="3"/>
        <v>25.750000000000004</v>
      </c>
      <c r="J36" s="240">
        <f t="shared" si="3"/>
        <v>7.1800000000000006</v>
      </c>
      <c r="K36" s="11">
        <f t="shared" si="3"/>
        <v>7.7663333333333346</v>
      </c>
      <c r="L36" s="516">
        <f t="shared" si="3"/>
        <v>7.5923333333333307</v>
      </c>
      <c r="M36" s="842">
        <f t="shared" si="3"/>
        <v>28.461904761904758</v>
      </c>
      <c r="N36" s="221">
        <f t="shared" si="3"/>
        <v>28.733333333333331</v>
      </c>
      <c r="O36" s="517">
        <f t="shared" si="3"/>
        <v>102.04761904761905</v>
      </c>
      <c r="P36" s="518">
        <f t="shared" si="3"/>
        <v>78.84761904761902</v>
      </c>
      <c r="Q36" s="893">
        <f t="shared" si="3"/>
        <v>16.523809523809526</v>
      </c>
      <c r="R36" s="524">
        <f t="shared" si="3"/>
        <v>221.04761904761904</v>
      </c>
      <c r="S36" s="792">
        <f t="shared" si="3"/>
        <v>0.54714285714285715</v>
      </c>
      <c r="T36" s="522"/>
      <c r="U36" s="80"/>
      <c r="V36" s="752"/>
      <c r="W36" s="920"/>
      <c r="X36" s="753"/>
      <c r="Y36" s="754"/>
    </row>
    <row r="37" spans="1:25" s="1" customFormat="1" ht="13.5" customHeight="1" x14ac:dyDescent="0.2">
      <c r="A37" s="1106"/>
      <c r="B37" s="339" t="s">
        <v>241</v>
      </c>
      <c r="C37" s="395"/>
      <c r="D37" s="525"/>
      <c r="E37" s="526">
        <f>SUM(E4:E33)</f>
        <v>100</v>
      </c>
      <c r="F37" s="232"/>
      <c r="G37" s="233"/>
      <c r="H37" s="527"/>
      <c r="I37" s="233"/>
      <c r="J37" s="527"/>
      <c r="K37" s="528"/>
      <c r="L37" s="529"/>
      <c r="M37" s="553"/>
      <c r="N37" s="554"/>
      <c r="O37" s="532"/>
      <c r="P37" s="533"/>
      <c r="Q37" s="894"/>
      <c r="R37" s="234"/>
      <c r="S37" s="812"/>
      <c r="T37" s="762">
        <f>SUM(T4:T33)</f>
        <v>148079</v>
      </c>
      <c r="U37" s="80"/>
      <c r="V37" s="755"/>
      <c r="W37" s="922"/>
      <c r="X37" s="756"/>
      <c r="Y37" s="757"/>
    </row>
    <row r="38" spans="1:25" ht="13.5" customHeight="1" x14ac:dyDescent="0.2">
      <c r="A38" s="1065" t="s">
        <v>180</v>
      </c>
      <c r="B38" s="329">
        <f>南八幡!B38</f>
        <v>45778</v>
      </c>
      <c r="C38" s="433" t="str">
        <f>IF(B38="","",IF(WEEKDAY(B38)=1,"(日)",IF(WEEKDAY(B38)=2,"(月)",IF(WEEKDAY(B38)=3,"(火)",IF(WEEKDAY(B38)=4,"(水)",IF(WEEKDAY(B38)=5,"(木)",IF(WEEKDAY(B38)=6,"(金)","(土)")))))))</f>
        <v>(木)</v>
      </c>
      <c r="D38" s="492" t="s">
        <v>419</v>
      </c>
      <c r="E38" s="493"/>
      <c r="F38" s="494">
        <v>20.100000000000001</v>
      </c>
      <c r="G38" s="10">
        <v>19.2</v>
      </c>
      <c r="H38" s="218">
        <v>19.3</v>
      </c>
      <c r="I38" s="495">
        <v>11.9</v>
      </c>
      <c r="J38" s="496">
        <v>8.4</v>
      </c>
      <c r="K38" s="10">
        <v>7.58</v>
      </c>
      <c r="L38" s="218">
        <v>7.56</v>
      </c>
      <c r="M38" s="841">
        <v>31</v>
      </c>
      <c r="N38" s="496">
        <v>31.1</v>
      </c>
      <c r="O38" s="497">
        <v>120</v>
      </c>
      <c r="P38" s="497">
        <v>86.1</v>
      </c>
      <c r="Q38" s="897">
        <v>15</v>
      </c>
      <c r="R38" s="501">
        <v>264</v>
      </c>
      <c r="S38" s="775">
        <v>0.92</v>
      </c>
      <c r="T38" s="761">
        <v>2445</v>
      </c>
      <c r="U38" s="108"/>
      <c r="V38" s="376" t="s">
        <v>284</v>
      </c>
      <c r="W38" s="361"/>
      <c r="X38" s="363">
        <v>45791</v>
      </c>
      <c r="Y38" s="359"/>
    </row>
    <row r="39" spans="1:25" x14ac:dyDescent="0.2">
      <c r="A39" s="1065"/>
      <c r="B39" s="391">
        <f>南八幡!B39</f>
        <v>45779</v>
      </c>
      <c r="C39" s="434" t="str">
        <f t="shared" ref="C39:C68" si="4">IF(B39="","",IF(WEEKDAY(B39)=1,"(日)",IF(WEEKDAY(B39)=2,"(月)",IF(WEEKDAY(B39)=3,"(火)",IF(WEEKDAY(B39)=4,"(水)",IF(WEEKDAY(B39)=5,"(木)",IF(WEEKDAY(B39)=6,"(金)","(土)")))))))</f>
        <v>(金)</v>
      </c>
      <c r="D39" s="502" t="s">
        <v>418</v>
      </c>
      <c r="E39" s="503">
        <v>53</v>
      </c>
      <c r="F39" s="504">
        <v>17.3</v>
      </c>
      <c r="G39" s="11">
        <v>17</v>
      </c>
      <c r="H39" s="219">
        <v>17.399999999999999</v>
      </c>
      <c r="I39" s="12">
        <v>17.3</v>
      </c>
      <c r="J39" s="221">
        <v>8.3000000000000007</v>
      </c>
      <c r="K39" s="11">
        <v>7.79</v>
      </c>
      <c r="L39" s="219">
        <v>7.7</v>
      </c>
      <c r="M39" s="842">
        <v>31.9</v>
      </c>
      <c r="N39" s="221">
        <v>32.200000000000003</v>
      </c>
      <c r="O39" s="220">
        <v>130</v>
      </c>
      <c r="P39" s="220">
        <v>78.099999999999994</v>
      </c>
      <c r="Q39" s="895">
        <v>16</v>
      </c>
      <c r="R39" s="507">
        <v>252</v>
      </c>
      <c r="S39" s="779">
        <v>0.66</v>
      </c>
      <c r="T39" s="593">
        <v>3883</v>
      </c>
      <c r="U39" s="80"/>
      <c r="V39" s="377" t="s">
        <v>2</v>
      </c>
      <c r="W39" s="362" t="s">
        <v>303</v>
      </c>
      <c r="X39" s="364">
        <v>26.8</v>
      </c>
      <c r="Y39" s="360"/>
    </row>
    <row r="40" spans="1:25" x14ac:dyDescent="0.2">
      <c r="A40" s="1065"/>
      <c r="B40" s="391">
        <f>南八幡!B40</f>
        <v>45780</v>
      </c>
      <c r="C40" s="434" t="str">
        <f t="shared" si="4"/>
        <v>(土)</v>
      </c>
      <c r="D40" s="502" t="s">
        <v>419</v>
      </c>
      <c r="E40" s="503"/>
      <c r="F40" s="504">
        <v>19.899999999999999</v>
      </c>
      <c r="G40" s="11">
        <v>15.8</v>
      </c>
      <c r="H40" s="219">
        <v>15.5</v>
      </c>
      <c r="I40" s="12">
        <v>82.2</v>
      </c>
      <c r="J40" s="221">
        <v>9</v>
      </c>
      <c r="K40" s="11">
        <v>7.41</v>
      </c>
      <c r="L40" s="219">
        <v>6.87</v>
      </c>
      <c r="M40" s="842"/>
      <c r="N40" s="221"/>
      <c r="O40" s="220"/>
      <c r="P40" s="220"/>
      <c r="Q40" s="895"/>
      <c r="R40" s="507"/>
      <c r="S40" s="779"/>
      <c r="T40" s="593">
        <v>10992</v>
      </c>
      <c r="U40" s="80"/>
      <c r="V40" s="4" t="s">
        <v>19</v>
      </c>
      <c r="W40" s="5" t="s">
        <v>20</v>
      </c>
      <c r="X40" s="6" t="s">
        <v>21</v>
      </c>
      <c r="Y40" s="5" t="s">
        <v>22</v>
      </c>
    </row>
    <row r="41" spans="1:25" x14ac:dyDescent="0.2">
      <c r="A41" s="1065"/>
      <c r="B41" s="391">
        <f>南八幡!B41</f>
        <v>45781</v>
      </c>
      <c r="C41" s="434" t="str">
        <f t="shared" si="4"/>
        <v>(日)</v>
      </c>
      <c r="D41" s="502" t="s">
        <v>420</v>
      </c>
      <c r="E41" s="503"/>
      <c r="F41" s="504">
        <v>19.8</v>
      </c>
      <c r="G41" s="11">
        <v>17.3</v>
      </c>
      <c r="H41" s="219">
        <v>17</v>
      </c>
      <c r="I41" s="12">
        <v>29.1</v>
      </c>
      <c r="J41" s="221">
        <v>8.6999999999999993</v>
      </c>
      <c r="K41" s="11">
        <v>7.59</v>
      </c>
      <c r="L41" s="219">
        <v>7.39</v>
      </c>
      <c r="M41" s="842"/>
      <c r="N41" s="221"/>
      <c r="O41" s="220"/>
      <c r="P41" s="220"/>
      <c r="Q41" s="895"/>
      <c r="R41" s="507"/>
      <c r="S41" s="779"/>
      <c r="T41" s="593">
        <v>4163</v>
      </c>
      <c r="U41" s="80"/>
      <c r="V41" s="2" t="s">
        <v>182</v>
      </c>
      <c r="W41" s="398" t="s">
        <v>11</v>
      </c>
      <c r="X41" s="10">
        <v>18.600000000000001</v>
      </c>
      <c r="Y41" s="218">
        <v>19</v>
      </c>
    </row>
    <row r="42" spans="1:25" x14ac:dyDescent="0.2">
      <c r="A42" s="1065"/>
      <c r="B42" s="391">
        <f>南八幡!B42</f>
        <v>45782</v>
      </c>
      <c r="C42" s="434" t="str">
        <f t="shared" si="4"/>
        <v>(月)</v>
      </c>
      <c r="D42" s="502" t="s">
        <v>419</v>
      </c>
      <c r="E42" s="503"/>
      <c r="F42" s="504">
        <v>21.6</v>
      </c>
      <c r="G42" s="11">
        <v>17.100000000000001</v>
      </c>
      <c r="H42" s="219">
        <v>17.399999999999999</v>
      </c>
      <c r="I42" s="12">
        <v>24.4</v>
      </c>
      <c r="J42" s="221">
        <v>7.3</v>
      </c>
      <c r="K42" s="11">
        <v>7.62</v>
      </c>
      <c r="L42" s="219">
        <v>7.53</v>
      </c>
      <c r="M42" s="842"/>
      <c r="N42" s="221"/>
      <c r="O42" s="220"/>
      <c r="P42" s="220"/>
      <c r="Q42" s="895"/>
      <c r="R42" s="507"/>
      <c r="S42" s="779"/>
      <c r="T42" s="593">
        <v>3172</v>
      </c>
      <c r="U42" s="80"/>
      <c r="V42" s="3" t="s">
        <v>183</v>
      </c>
      <c r="W42" s="921" t="s">
        <v>184</v>
      </c>
      <c r="X42" s="11">
        <v>13.2</v>
      </c>
      <c r="Y42" s="219">
        <v>9.6999999999999993</v>
      </c>
    </row>
    <row r="43" spans="1:25" x14ac:dyDescent="0.2">
      <c r="A43" s="1065"/>
      <c r="B43" s="391">
        <f>南八幡!B43</f>
        <v>45783</v>
      </c>
      <c r="C43" s="434" t="str">
        <f t="shared" si="4"/>
        <v>(火)</v>
      </c>
      <c r="D43" s="502" t="s">
        <v>418</v>
      </c>
      <c r="E43" s="503">
        <v>28</v>
      </c>
      <c r="F43" s="504">
        <v>14.1</v>
      </c>
      <c r="G43" s="11">
        <v>16.5</v>
      </c>
      <c r="H43" s="219">
        <v>17.2</v>
      </c>
      <c r="I43" s="12">
        <v>18.600000000000001</v>
      </c>
      <c r="J43" s="221">
        <v>8.4</v>
      </c>
      <c r="K43" s="11">
        <v>7.71</v>
      </c>
      <c r="L43" s="219">
        <v>7.65</v>
      </c>
      <c r="M43" s="842"/>
      <c r="N43" s="221"/>
      <c r="O43" s="220"/>
      <c r="P43" s="220"/>
      <c r="Q43" s="895"/>
      <c r="R43" s="507"/>
      <c r="S43" s="779"/>
      <c r="T43" s="593">
        <v>3394</v>
      </c>
      <c r="U43" s="80"/>
      <c r="V43" s="3" t="s">
        <v>12</v>
      </c>
      <c r="W43" s="921"/>
      <c r="X43" s="11">
        <v>7.77</v>
      </c>
      <c r="Y43" s="219">
        <v>7.74</v>
      </c>
    </row>
    <row r="44" spans="1:25" x14ac:dyDescent="0.2">
      <c r="A44" s="1065"/>
      <c r="B44" s="391">
        <f>南八幡!B44</f>
        <v>45784</v>
      </c>
      <c r="C44" s="434" t="str">
        <f t="shared" si="4"/>
        <v>(水)</v>
      </c>
      <c r="D44" s="502" t="s">
        <v>419</v>
      </c>
      <c r="E44" s="503">
        <v>1</v>
      </c>
      <c r="F44" s="504">
        <v>19.5</v>
      </c>
      <c r="G44" s="11">
        <v>16.399999999999999</v>
      </c>
      <c r="H44" s="219">
        <v>16.100000000000001</v>
      </c>
      <c r="I44" s="12">
        <v>27.2</v>
      </c>
      <c r="J44" s="221">
        <v>4.3</v>
      </c>
      <c r="K44" s="11">
        <v>7.73</v>
      </c>
      <c r="L44" s="219">
        <v>7.42</v>
      </c>
      <c r="M44" s="842">
        <v>23.1</v>
      </c>
      <c r="N44" s="221">
        <v>23.7</v>
      </c>
      <c r="O44" s="220">
        <v>73</v>
      </c>
      <c r="P44" s="220">
        <v>72.099999999999994</v>
      </c>
      <c r="Q44" s="895">
        <v>15</v>
      </c>
      <c r="R44" s="507">
        <v>178</v>
      </c>
      <c r="S44" s="779">
        <v>0.65</v>
      </c>
      <c r="T44" s="593">
        <v>6551</v>
      </c>
      <c r="U44" s="80"/>
      <c r="V44" s="3" t="s">
        <v>185</v>
      </c>
      <c r="W44" s="921" t="s">
        <v>13</v>
      </c>
      <c r="X44" s="11">
        <v>31.5</v>
      </c>
      <c r="Y44" s="219">
        <v>31.4</v>
      </c>
    </row>
    <row r="45" spans="1:25" x14ac:dyDescent="0.2">
      <c r="A45" s="1065"/>
      <c r="B45" s="391">
        <f>南八幡!B45</f>
        <v>45785</v>
      </c>
      <c r="C45" s="434" t="str">
        <f t="shared" si="4"/>
        <v>(木)</v>
      </c>
      <c r="D45" s="502" t="s">
        <v>419</v>
      </c>
      <c r="E45" s="503"/>
      <c r="F45" s="504">
        <v>18.600000000000001</v>
      </c>
      <c r="G45" s="11">
        <v>17.899999999999999</v>
      </c>
      <c r="H45" s="219">
        <v>17.7</v>
      </c>
      <c r="I45" s="12">
        <v>23.2</v>
      </c>
      <c r="J45" s="221">
        <v>4.3</v>
      </c>
      <c r="K45" s="11">
        <v>7.69</v>
      </c>
      <c r="L45" s="219">
        <v>7.45</v>
      </c>
      <c r="M45" s="842">
        <v>25.6</v>
      </c>
      <c r="N45" s="221">
        <v>25</v>
      </c>
      <c r="O45" s="220">
        <v>77</v>
      </c>
      <c r="P45" s="220">
        <v>72.099999999999994</v>
      </c>
      <c r="Q45" s="895">
        <v>15</v>
      </c>
      <c r="R45" s="507">
        <v>180</v>
      </c>
      <c r="S45" s="779">
        <v>0.46</v>
      </c>
      <c r="T45" s="593">
        <v>4111</v>
      </c>
      <c r="U45" s="80"/>
      <c r="V45" s="3" t="s">
        <v>186</v>
      </c>
      <c r="W45" s="921" t="s">
        <v>311</v>
      </c>
      <c r="X45" s="274">
        <v>120</v>
      </c>
      <c r="Y45" s="220">
        <v>120</v>
      </c>
    </row>
    <row r="46" spans="1:25" x14ac:dyDescent="0.2">
      <c r="A46" s="1065"/>
      <c r="B46" s="391">
        <f>南八幡!B46</f>
        <v>45786</v>
      </c>
      <c r="C46" s="434" t="str">
        <f t="shared" si="4"/>
        <v>(金)</v>
      </c>
      <c r="D46" s="502" t="s">
        <v>420</v>
      </c>
      <c r="E46" s="503"/>
      <c r="F46" s="504">
        <v>21.8</v>
      </c>
      <c r="G46" s="11">
        <v>17.2</v>
      </c>
      <c r="H46" s="219">
        <v>17.5</v>
      </c>
      <c r="I46" s="12">
        <v>17.100000000000001</v>
      </c>
      <c r="J46" s="221">
        <v>7.7</v>
      </c>
      <c r="K46" s="11">
        <v>7.75</v>
      </c>
      <c r="L46" s="219">
        <v>7.6</v>
      </c>
      <c r="M46" s="842">
        <v>28</v>
      </c>
      <c r="N46" s="221">
        <v>27.8</v>
      </c>
      <c r="O46" s="220">
        <v>97</v>
      </c>
      <c r="P46" s="220">
        <v>78.099999999999994</v>
      </c>
      <c r="Q46" s="895">
        <v>14</v>
      </c>
      <c r="R46" s="507">
        <v>202</v>
      </c>
      <c r="S46" s="779">
        <v>0.74</v>
      </c>
      <c r="T46" s="593">
        <v>3283</v>
      </c>
      <c r="U46" s="80"/>
      <c r="V46" s="3" t="s">
        <v>187</v>
      </c>
      <c r="W46" s="921" t="s">
        <v>311</v>
      </c>
      <c r="X46" s="274">
        <v>88.1</v>
      </c>
      <c r="Y46" s="220">
        <v>86.1</v>
      </c>
    </row>
    <row r="47" spans="1:25" x14ac:dyDescent="0.2">
      <c r="A47" s="1065"/>
      <c r="B47" s="391">
        <f>南八幡!B47</f>
        <v>45787</v>
      </c>
      <c r="C47" s="434" t="str">
        <f t="shared" si="4"/>
        <v>(土)</v>
      </c>
      <c r="D47" s="502" t="s">
        <v>420</v>
      </c>
      <c r="E47" s="503">
        <v>2</v>
      </c>
      <c r="F47" s="504">
        <v>19.600000000000001</v>
      </c>
      <c r="G47" s="11">
        <v>17.2</v>
      </c>
      <c r="H47" s="219">
        <v>17.2</v>
      </c>
      <c r="I47" s="12">
        <v>19.600000000000001</v>
      </c>
      <c r="J47" s="221">
        <v>7</v>
      </c>
      <c r="K47" s="11">
        <v>7.68</v>
      </c>
      <c r="L47" s="219">
        <v>7.68</v>
      </c>
      <c r="M47" s="842"/>
      <c r="N47" s="221"/>
      <c r="O47" s="220"/>
      <c r="P47" s="220"/>
      <c r="Q47" s="895"/>
      <c r="R47" s="507"/>
      <c r="S47" s="779"/>
      <c r="T47" s="593">
        <v>3999</v>
      </c>
      <c r="U47" s="80"/>
      <c r="V47" s="3" t="s">
        <v>188</v>
      </c>
      <c r="W47" s="921" t="s">
        <v>311</v>
      </c>
      <c r="X47" s="274">
        <v>64.099999999999994</v>
      </c>
      <c r="Y47" s="220">
        <v>62.1</v>
      </c>
    </row>
    <row r="48" spans="1:25" x14ac:dyDescent="0.2">
      <c r="A48" s="1065"/>
      <c r="B48" s="391">
        <f>南八幡!B48</f>
        <v>45788</v>
      </c>
      <c r="C48" s="434" t="str">
        <f t="shared" si="4"/>
        <v>(日)</v>
      </c>
      <c r="D48" s="502" t="s">
        <v>419</v>
      </c>
      <c r="E48" s="503">
        <v>1</v>
      </c>
      <c r="F48" s="504">
        <v>22.7</v>
      </c>
      <c r="G48" s="11">
        <v>18</v>
      </c>
      <c r="H48" s="219">
        <v>17.8</v>
      </c>
      <c r="I48" s="12">
        <v>17</v>
      </c>
      <c r="J48" s="221">
        <v>7.4</v>
      </c>
      <c r="K48" s="11">
        <v>7.75</v>
      </c>
      <c r="L48" s="219">
        <v>7.72</v>
      </c>
      <c r="M48" s="842"/>
      <c r="N48" s="221"/>
      <c r="O48" s="220"/>
      <c r="P48" s="220"/>
      <c r="Q48" s="895"/>
      <c r="R48" s="507"/>
      <c r="S48" s="779"/>
      <c r="T48" s="593">
        <v>3111</v>
      </c>
      <c r="U48" s="80"/>
      <c r="V48" s="3" t="s">
        <v>189</v>
      </c>
      <c r="W48" s="921" t="s">
        <v>311</v>
      </c>
      <c r="X48" s="274">
        <v>24</v>
      </c>
      <c r="Y48" s="220">
        <v>24</v>
      </c>
    </row>
    <row r="49" spans="1:25" x14ac:dyDescent="0.2">
      <c r="A49" s="1065"/>
      <c r="B49" s="391">
        <f>南八幡!B49</f>
        <v>45789</v>
      </c>
      <c r="C49" s="434" t="str">
        <f t="shared" si="4"/>
        <v>(月)</v>
      </c>
      <c r="D49" s="502" t="s">
        <v>420</v>
      </c>
      <c r="E49" s="503">
        <v>4</v>
      </c>
      <c r="F49" s="504">
        <v>17.100000000000001</v>
      </c>
      <c r="G49" s="11">
        <v>18.399999999999999</v>
      </c>
      <c r="H49" s="219">
        <v>19</v>
      </c>
      <c r="I49" s="12">
        <v>14.1</v>
      </c>
      <c r="J49" s="221">
        <v>10.199999999999999</v>
      </c>
      <c r="K49" s="11">
        <v>7.78</v>
      </c>
      <c r="L49" s="219">
        <v>7.75</v>
      </c>
      <c r="M49" s="842">
        <v>30.7</v>
      </c>
      <c r="N49" s="221">
        <v>30.6</v>
      </c>
      <c r="O49" s="220">
        <v>120</v>
      </c>
      <c r="P49" s="220">
        <v>86.1</v>
      </c>
      <c r="Q49" s="895">
        <v>14</v>
      </c>
      <c r="R49" s="507">
        <v>232</v>
      </c>
      <c r="S49" s="779">
        <v>0.57999999999999996</v>
      </c>
      <c r="T49" s="593">
        <v>1122</v>
      </c>
      <c r="U49" s="80"/>
      <c r="V49" s="3" t="s">
        <v>190</v>
      </c>
      <c r="W49" s="921" t="s">
        <v>311</v>
      </c>
      <c r="X49" s="137">
        <v>14</v>
      </c>
      <c r="Y49" s="221">
        <v>15</v>
      </c>
    </row>
    <row r="50" spans="1:25" x14ac:dyDescent="0.2">
      <c r="A50" s="1065"/>
      <c r="B50" s="391">
        <f>南八幡!B50</f>
        <v>45790</v>
      </c>
      <c r="C50" s="434" t="str">
        <f t="shared" si="4"/>
        <v>(火)</v>
      </c>
      <c r="D50" s="502" t="s">
        <v>419</v>
      </c>
      <c r="E50" s="503"/>
      <c r="F50" s="504">
        <v>21.2</v>
      </c>
      <c r="G50" s="11">
        <v>18</v>
      </c>
      <c r="H50" s="219">
        <v>18</v>
      </c>
      <c r="I50" s="12">
        <v>17.399999999999999</v>
      </c>
      <c r="J50" s="221">
        <v>7.9</v>
      </c>
      <c r="K50" s="11">
        <v>7.74</v>
      </c>
      <c r="L50" s="219">
        <v>7.67</v>
      </c>
      <c r="M50" s="842">
        <v>30.4</v>
      </c>
      <c r="N50" s="221">
        <v>30.1</v>
      </c>
      <c r="O50" s="220">
        <v>120</v>
      </c>
      <c r="P50" s="220">
        <v>86.1</v>
      </c>
      <c r="Q50" s="895">
        <v>16</v>
      </c>
      <c r="R50" s="507">
        <v>246</v>
      </c>
      <c r="S50" s="779">
        <v>0.48</v>
      </c>
      <c r="T50" s="593">
        <v>1667</v>
      </c>
      <c r="U50" s="80"/>
      <c r="V50" s="3" t="s">
        <v>191</v>
      </c>
      <c r="W50" s="921" t="s">
        <v>311</v>
      </c>
      <c r="X50" s="139">
        <v>340</v>
      </c>
      <c r="Y50" s="222">
        <v>246</v>
      </c>
    </row>
    <row r="51" spans="1:25" x14ac:dyDescent="0.2">
      <c r="A51" s="1065"/>
      <c r="B51" s="391">
        <f>南八幡!B51</f>
        <v>45791</v>
      </c>
      <c r="C51" s="434" t="str">
        <f t="shared" si="4"/>
        <v>(水)</v>
      </c>
      <c r="D51" s="502" t="s">
        <v>420</v>
      </c>
      <c r="E51" s="503"/>
      <c r="F51" s="504">
        <v>26.8</v>
      </c>
      <c r="G51" s="11">
        <v>18.600000000000001</v>
      </c>
      <c r="H51" s="219">
        <v>19</v>
      </c>
      <c r="I51" s="12">
        <v>13.2</v>
      </c>
      <c r="J51" s="221">
        <v>9.6999999999999993</v>
      </c>
      <c r="K51" s="11">
        <v>7.77</v>
      </c>
      <c r="L51" s="219">
        <v>7.74</v>
      </c>
      <c r="M51" s="842">
        <v>31.5</v>
      </c>
      <c r="N51" s="221">
        <v>31.4</v>
      </c>
      <c r="O51" s="220">
        <v>120</v>
      </c>
      <c r="P51" s="220">
        <v>86.1</v>
      </c>
      <c r="Q51" s="895">
        <v>15</v>
      </c>
      <c r="R51" s="507">
        <v>246</v>
      </c>
      <c r="S51" s="779">
        <v>0.66</v>
      </c>
      <c r="T51" s="593">
        <v>945</v>
      </c>
      <c r="U51" s="80"/>
      <c r="V51" s="3" t="s">
        <v>192</v>
      </c>
      <c r="W51" s="921" t="s">
        <v>311</v>
      </c>
      <c r="X51" s="138">
        <v>0.85</v>
      </c>
      <c r="Y51" s="223">
        <v>0.66</v>
      </c>
    </row>
    <row r="52" spans="1:25" x14ac:dyDescent="0.2">
      <c r="A52" s="1065"/>
      <c r="B52" s="391">
        <f>南八幡!B52</f>
        <v>45792</v>
      </c>
      <c r="C52" s="434" t="str">
        <f t="shared" si="4"/>
        <v>(木)</v>
      </c>
      <c r="D52" s="502" t="s">
        <v>420</v>
      </c>
      <c r="E52" s="503"/>
      <c r="F52" s="504">
        <v>22.7</v>
      </c>
      <c r="G52" s="11">
        <v>19</v>
      </c>
      <c r="H52" s="219">
        <v>19</v>
      </c>
      <c r="I52" s="12">
        <v>15.8</v>
      </c>
      <c r="J52" s="221">
        <v>8.5</v>
      </c>
      <c r="K52" s="11">
        <v>7.76</v>
      </c>
      <c r="L52" s="219">
        <v>7.75</v>
      </c>
      <c r="M52" s="842">
        <v>32</v>
      </c>
      <c r="N52" s="221">
        <v>32</v>
      </c>
      <c r="O52" s="220">
        <v>130</v>
      </c>
      <c r="P52" s="220">
        <v>92.1</v>
      </c>
      <c r="Q52" s="895">
        <v>14</v>
      </c>
      <c r="R52" s="507">
        <v>250</v>
      </c>
      <c r="S52" s="779">
        <v>0.88</v>
      </c>
      <c r="T52" s="593">
        <v>334</v>
      </c>
      <c r="U52" s="80"/>
      <c r="V52" s="3" t="s">
        <v>14</v>
      </c>
      <c r="W52" s="921" t="s">
        <v>311</v>
      </c>
      <c r="X52" s="136">
        <v>6</v>
      </c>
      <c r="Y52" s="224">
        <v>5.2</v>
      </c>
    </row>
    <row r="53" spans="1:25" x14ac:dyDescent="0.2">
      <c r="A53" s="1065"/>
      <c r="B53" s="391">
        <f>南八幡!B53</f>
        <v>45793</v>
      </c>
      <c r="C53" s="434" t="str">
        <f t="shared" si="4"/>
        <v>(金)</v>
      </c>
      <c r="D53" s="502" t="s">
        <v>419</v>
      </c>
      <c r="E53" s="503"/>
      <c r="F53" s="504">
        <v>23.8</v>
      </c>
      <c r="G53" s="11">
        <v>19.2</v>
      </c>
      <c r="H53" s="219">
        <v>19.3</v>
      </c>
      <c r="I53" s="12">
        <v>12.2</v>
      </c>
      <c r="J53" s="221">
        <v>10.3</v>
      </c>
      <c r="K53" s="11">
        <v>7.79</v>
      </c>
      <c r="L53" s="219">
        <v>7.83</v>
      </c>
      <c r="M53" s="842">
        <v>32.299999999999997</v>
      </c>
      <c r="N53" s="221">
        <v>32.4</v>
      </c>
      <c r="O53" s="220">
        <v>130</v>
      </c>
      <c r="P53" s="220">
        <v>92.1</v>
      </c>
      <c r="Q53" s="895">
        <v>14</v>
      </c>
      <c r="R53" s="507">
        <v>246</v>
      </c>
      <c r="S53" s="779">
        <v>0.74</v>
      </c>
      <c r="T53" s="593"/>
      <c r="U53" s="80"/>
      <c r="V53" s="3" t="s">
        <v>15</v>
      </c>
      <c r="W53" s="921" t="s">
        <v>311</v>
      </c>
      <c r="X53" s="136">
        <v>1.4</v>
      </c>
      <c r="Y53" s="224">
        <v>1.3</v>
      </c>
    </row>
    <row r="54" spans="1:25" x14ac:dyDescent="0.2">
      <c r="A54" s="1065"/>
      <c r="B54" s="391">
        <f>南八幡!B54</f>
        <v>45794</v>
      </c>
      <c r="C54" s="434" t="str">
        <f t="shared" si="4"/>
        <v>(土)</v>
      </c>
      <c r="D54" s="502" t="s">
        <v>418</v>
      </c>
      <c r="E54" s="503">
        <v>11</v>
      </c>
      <c r="F54" s="504">
        <v>20.399999999999999</v>
      </c>
      <c r="G54" s="11">
        <v>18.7</v>
      </c>
      <c r="H54" s="219">
        <v>19</v>
      </c>
      <c r="I54" s="12">
        <v>14.5</v>
      </c>
      <c r="J54" s="221">
        <v>5.5</v>
      </c>
      <c r="K54" s="11">
        <v>7.77</v>
      </c>
      <c r="L54" s="219">
        <v>7.74</v>
      </c>
      <c r="M54" s="842"/>
      <c r="N54" s="221"/>
      <c r="O54" s="220"/>
      <c r="P54" s="220"/>
      <c r="Q54" s="895"/>
      <c r="R54" s="507"/>
      <c r="S54" s="779"/>
      <c r="T54" s="593">
        <v>2206</v>
      </c>
      <c r="U54" s="80"/>
      <c r="V54" s="3" t="s">
        <v>193</v>
      </c>
      <c r="W54" s="921" t="s">
        <v>311</v>
      </c>
      <c r="X54" s="136">
        <v>7.6</v>
      </c>
      <c r="Y54" s="224">
        <v>7.9</v>
      </c>
    </row>
    <row r="55" spans="1:25" x14ac:dyDescent="0.2">
      <c r="A55" s="1065"/>
      <c r="B55" s="391">
        <f>南八幡!B55</f>
        <v>45795</v>
      </c>
      <c r="C55" s="434" t="str">
        <f t="shared" si="4"/>
        <v>(日)</v>
      </c>
      <c r="D55" s="502" t="s">
        <v>420</v>
      </c>
      <c r="E55" s="503"/>
      <c r="F55" s="504">
        <v>22.8</v>
      </c>
      <c r="G55" s="11">
        <v>20.2</v>
      </c>
      <c r="H55" s="219">
        <v>19.899999999999999</v>
      </c>
      <c r="I55" s="12">
        <v>23.5</v>
      </c>
      <c r="J55" s="221">
        <v>7.3</v>
      </c>
      <c r="K55" s="11">
        <v>7.75</v>
      </c>
      <c r="L55" s="219">
        <v>7.6</v>
      </c>
      <c r="M55" s="842"/>
      <c r="N55" s="221"/>
      <c r="O55" s="220"/>
      <c r="P55" s="220"/>
      <c r="Q55" s="895"/>
      <c r="R55" s="507"/>
      <c r="S55" s="779"/>
      <c r="T55" s="593">
        <v>4333</v>
      </c>
      <c r="U55" s="80"/>
      <c r="V55" s="3" t="s">
        <v>194</v>
      </c>
      <c r="W55" s="921" t="s">
        <v>311</v>
      </c>
      <c r="X55" s="138">
        <v>5.5E-2</v>
      </c>
      <c r="Y55" s="225">
        <v>5.2999999999999999E-2</v>
      </c>
    </row>
    <row r="56" spans="1:25" x14ac:dyDescent="0.2">
      <c r="A56" s="1065"/>
      <c r="B56" s="391">
        <f>南八幡!B56</f>
        <v>45796</v>
      </c>
      <c r="C56" s="434" t="str">
        <f t="shared" si="4"/>
        <v>(月)</v>
      </c>
      <c r="D56" s="502" t="s">
        <v>420</v>
      </c>
      <c r="E56" s="503"/>
      <c r="F56" s="504">
        <v>22.9</v>
      </c>
      <c r="G56" s="11">
        <v>20.2</v>
      </c>
      <c r="H56" s="219">
        <v>20.399999999999999</v>
      </c>
      <c r="I56" s="12">
        <v>14.7</v>
      </c>
      <c r="J56" s="221">
        <v>6</v>
      </c>
      <c r="K56" s="11">
        <v>7.74</v>
      </c>
      <c r="L56" s="219">
        <v>7.62</v>
      </c>
      <c r="M56" s="842">
        <v>29</v>
      </c>
      <c r="N56" s="221">
        <v>28.5</v>
      </c>
      <c r="O56" s="220">
        <v>110</v>
      </c>
      <c r="P56" s="220">
        <v>78.099999999999994</v>
      </c>
      <c r="Q56" s="895">
        <v>17</v>
      </c>
      <c r="R56" s="507">
        <v>228</v>
      </c>
      <c r="S56" s="779">
        <v>0.63</v>
      </c>
      <c r="T56" s="593">
        <v>3888</v>
      </c>
      <c r="U56" s="80"/>
      <c r="V56" s="3" t="s">
        <v>16</v>
      </c>
      <c r="W56" s="921" t="s">
        <v>311</v>
      </c>
      <c r="X56" s="138">
        <v>0.18</v>
      </c>
      <c r="Y56" s="225">
        <v>0.39</v>
      </c>
    </row>
    <row r="57" spans="1:25" x14ac:dyDescent="0.2">
      <c r="A57" s="1065"/>
      <c r="B57" s="391">
        <f>南八幡!B57</f>
        <v>45797</v>
      </c>
      <c r="C57" s="434" t="str">
        <f t="shared" si="4"/>
        <v>(火)</v>
      </c>
      <c r="D57" s="502" t="s">
        <v>419</v>
      </c>
      <c r="E57" s="503"/>
      <c r="F57" s="504">
        <v>23.6</v>
      </c>
      <c r="G57" s="11">
        <v>19.2</v>
      </c>
      <c r="H57" s="219">
        <v>19</v>
      </c>
      <c r="I57" s="12">
        <v>18.899999999999999</v>
      </c>
      <c r="J57" s="221">
        <v>7</v>
      </c>
      <c r="K57" s="11">
        <v>7.8</v>
      </c>
      <c r="L57" s="219">
        <v>7.63</v>
      </c>
      <c r="M57" s="842">
        <v>30.4</v>
      </c>
      <c r="N57" s="221">
        <v>30.5</v>
      </c>
      <c r="O57" s="220">
        <v>120</v>
      </c>
      <c r="P57" s="220">
        <v>88.1</v>
      </c>
      <c r="Q57" s="895">
        <v>16</v>
      </c>
      <c r="R57" s="507">
        <v>240</v>
      </c>
      <c r="S57" s="779">
        <v>0.49</v>
      </c>
      <c r="T57" s="593">
        <v>3284</v>
      </c>
      <c r="U57" s="80"/>
      <c r="V57" s="3" t="s">
        <v>195</v>
      </c>
      <c r="W57" s="921" t="s">
        <v>311</v>
      </c>
      <c r="X57" s="138">
        <v>1.01</v>
      </c>
      <c r="Y57" s="225">
        <v>0.96</v>
      </c>
    </row>
    <row r="58" spans="1:25" x14ac:dyDescent="0.2">
      <c r="A58" s="1065"/>
      <c r="B58" s="391">
        <f>南八幡!B58</f>
        <v>45798</v>
      </c>
      <c r="C58" s="434" t="str">
        <f t="shared" si="4"/>
        <v>(水)</v>
      </c>
      <c r="D58" s="502" t="s">
        <v>420</v>
      </c>
      <c r="E58" s="503"/>
      <c r="F58" s="504">
        <v>25.8</v>
      </c>
      <c r="G58" s="11">
        <v>21.4</v>
      </c>
      <c r="H58" s="219">
        <v>21.2</v>
      </c>
      <c r="I58" s="12">
        <v>16.399999999999999</v>
      </c>
      <c r="J58" s="221">
        <v>6.2</v>
      </c>
      <c r="K58" s="11">
        <v>7.83</v>
      </c>
      <c r="L58" s="219">
        <v>7.74</v>
      </c>
      <c r="M58" s="842">
        <v>32.1</v>
      </c>
      <c r="N58" s="221">
        <v>32.299999999999997</v>
      </c>
      <c r="O58" s="220">
        <v>130</v>
      </c>
      <c r="P58" s="220">
        <v>100</v>
      </c>
      <c r="Q58" s="895">
        <v>16</v>
      </c>
      <c r="R58" s="507">
        <v>288</v>
      </c>
      <c r="S58" s="779">
        <v>0.54</v>
      </c>
      <c r="T58" s="593">
        <v>2658</v>
      </c>
      <c r="U58" s="80"/>
      <c r="V58" s="3" t="s">
        <v>196</v>
      </c>
      <c r="W58" s="921" t="s">
        <v>311</v>
      </c>
      <c r="X58" s="138">
        <v>0.22</v>
      </c>
      <c r="Y58" s="225">
        <v>0.217</v>
      </c>
    </row>
    <row r="59" spans="1:25" x14ac:dyDescent="0.2">
      <c r="A59" s="1065"/>
      <c r="B59" s="391">
        <f>南八幡!B59</f>
        <v>45799</v>
      </c>
      <c r="C59" s="434" t="str">
        <f t="shared" si="4"/>
        <v>(木)</v>
      </c>
      <c r="D59" s="502" t="s">
        <v>420</v>
      </c>
      <c r="E59" s="503"/>
      <c r="F59" s="504">
        <v>23</v>
      </c>
      <c r="G59" s="11">
        <v>21.2</v>
      </c>
      <c r="H59" s="219">
        <v>21.6</v>
      </c>
      <c r="I59" s="12">
        <v>16.100000000000001</v>
      </c>
      <c r="J59" s="221">
        <v>7.7</v>
      </c>
      <c r="K59" s="11">
        <v>7.82</v>
      </c>
      <c r="L59" s="219">
        <v>7.79</v>
      </c>
      <c r="M59" s="842">
        <v>32.5</v>
      </c>
      <c r="N59" s="221">
        <v>32.9</v>
      </c>
      <c r="O59" s="220">
        <v>130</v>
      </c>
      <c r="P59" s="220">
        <v>100</v>
      </c>
      <c r="Q59" s="895">
        <v>15</v>
      </c>
      <c r="R59" s="507">
        <v>318</v>
      </c>
      <c r="S59" s="779">
        <v>0.78</v>
      </c>
      <c r="T59" s="593">
        <v>624</v>
      </c>
      <c r="U59" s="80"/>
      <c r="V59" s="3" t="s">
        <v>197</v>
      </c>
      <c r="W59" s="921" t="s">
        <v>311</v>
      </c>
      <c r="X59" s="136">
        <v>15.3</v>
      </c>
      <c r="Y59" s="224">
        <v>15.6</v>
      </c>
    </row>
    <row r="60" spans="1:25" x14ac:dyDescent="0.2">
      <c r="A60" s="1065"/>
      <c r="B60" s="391">
        <f>南八幡!B60</f>
        <v>45800</v>
      </c>
      <c r="C60" s="434" t="str">
        <f t="shared" si="4"/>
        <v>(金)</v>
      </c>
      <c r="D60" s="502" t="s">
        <v>420</v>
      </c>
      <c r="E60" s="503"/>
      <c r="F60" s="504">
        <v>18.899999999999999</v>
      </c>
      <c r="G60" s="11">
        <v>19.7</v>
      </c>
      <c r="H60" s="219">
        <v>20.2</v>
      </c>
      <c r="I60" s="12">
        <v>12.2</v>
      </c>
      <c r="J60" s="221">
        <v>10.3</v>
      </c>
      <c r="K60" s="11">
        <v>7.85</v>
      </c>
      <c r="L60" s="219">
        <v>7.93</v>
      </c>
      <c r="M60" s="842">
        <v>32.299999999999997</v>
      </c>
      <c r="N60" s="221">
        <v>32.5</v>
      </c>
      <c r="O60" s="220">
        <v>130</v>
      </c>
      <c r="P60" s="220">
        <v>90.1</v>
      </c>
      <c r="Q60" s="895">
        <v>14</v>
      </c>
      <c r="R60" s="507">
        <v>232</v>
      </c>
      <c r="S60" s="779">
        <v>0.57999999999999996</v>
      </c>
      <c r="T60" s="593">
        <v>650</v>
      </c>
      <c r="U60" s="80"/>
      <c r="V60" s="3" t="s">
        <v>17</v>
      </c>
      <c r="W60" s="921" t="s">
        <v>311</v>
      </c>
      <c r="X60" s="136">
        <v>38</v>
      </c>
      <c r="Y60" s="224">
        <v>37.1</v>
      </c>
    </row>
    <row r="61" spans="1:25" x14ac:dyDescent="0.2">
      <c r="A61" s="1065"/>
      <c r="B61" s="391">
        <f>南八幡!B61</f>
        <v>45801</v>
      </c>
      <c r="C61" s="434" t="str">
        <f t="shared" si="4"/>
        <v>(土)</v>
      </c>
      <c r="D61" s="502" t="s">
        <v>420</v>
      </c>
      <c r="E61" s="503">
        <v>3</v>
      </c>
      <c r="F61" s="504">
        <v>19</v>
      </c>
      <c r="G61" s="11">
        <v>18.2</v>
      </c>
      <c r="H61" s="219">
        <v>18.2</v>
      </c>
      <c r="I61" s="12">
        <v>12.2</v>
      </c>
      <c r="J61" s="221">
        <v>10.7</v>
      </c>
      <c r="K61" s="11">
        <v>7.83</v>
      </c>
      <c r="L61" s="219">
        <v>7.92</v>
      </c>
      <c r="M61" s="842"/>
      <c r="N61" s="221"/>
      <c r="O61" s="220"/>
      <c r="P61" s="220"/>
      <c r="Q61" s="895"/>
      <c r="R61" s="507"/>
      <c r="S61" s="779"/>
      <c r="T61" s="593"/>
      <c r="U61" s="80"/>
      <c r="V61" s="3" t="s">
        <v>198</v>
      </c>
      <c r="W61" s="921" t="s">
        <v>184</v>
      </c>
      <c r="X61" s="274">
        <v>17</v>
      </c>
      <c r="Y61" s="286">
        <v>13</v>
      </c>
    </row>
    <row r="62" spans="1:25" x14ac:dyDescent="0.2">
      <c r="A62" s="1065"/>
      <c r="B62" s="391">
        <f>南八幡!B62</f>
        <v>45802</v>
      </c>
      <c r="C62" s="434" t="str">
        <f t="shared" si="4"/>
        <v>(日)</v>
      </c>
      <c r="D62" s="502" t="s">
        <v>420</v>
      </c>
      <c r="E62" s="503">
        <v>19</v>
      </c>
      <c r="F62" s="504">
        <v>17</v>
      </c>
      <c r="G62" s="11">
        <v>17.3</v>
      </c>
      <c r="H62" s="219">
        <v>17.3</v>
      </c>
      <c r="I62" s="12">
        <v>12.7</v>
      </c>
      <c r="J62" s="221">
        <v>9.1999999999999993</v>
      </c>
      <c r="K62" s="11">
        <v>7.65</v>
      </c>
      <c r="L62" s="219">
        <v>7.83</v>
      </c>
      <c r="M62" s="842"/>
      <c r="N62" s="221"/>
      <c r="O62" s="220"/>
      <c r="P62" s="220"/>
      <c r="Q62" s="895"/>
      <c r="R62" s="507"/>
      <c r="S62" s="779"/>
      <c r="T62" s="593">
        <v>1667</v>
      </c>
      <c r="U62" s="80"/>
      <c r="V62" s="3" t="s">
        <v>199</v>
      </c>
      <c r="W62" s="921" t="s">
        <v>311</v>
      </c>
      <c r="X62" s="274">
        <v>21</v>
      </c>
      <c r="Y62" s="286">
        <v>12</v>
      </c>
    </row>
    <row r="63" spans="1:25" x14ac:dyDescent="0.2">
      <c r="A63" s="1065"/>
      <c r="B63" s="391">
        <f>南八幡!B63</f>
        <v>45803</v>
      </c>
      <c r="C63" s="434" t="str">
        <f t="shared" si="4"/>
        <v>(月)</v>
      </c>
      <c r="D63" s="502" t="s">
        <v>420</v>
      </c>
      <c r="E63" s="503"/>
      <c r="F63" s="504">
        <v>20.399999999999999</v>
      </c>
      <c r="G63" s="11">
        <v>18.8</v>
      </c>
      <c r="H63" s="219">
        <v>19</v>
      </c>
      <c r="I63" s="12">
        <v>12</v>
      </c>
      <c r="J63" s="221">
        <v>8.6</v>
      </c>
      <c r="K63" s="11">
        <v>7.75</v>
      </c>
      <c r="L63" s="219">
        <v>7.65</v>
      </c>
      <c r="M63" s="842">
        <v>29.5</v>
      </c>
      <c r="N63" s="221">
        <v>28.7</v>
      </c>
      <c r="O63" s="220">
        <v>110</v>
      </c>
      <c r="P63" s="220">
        <v>82.1</v>
      </c>
      <c r="Q63" s="895">
        <v>15</v>
      </c>
      <c r="R63" s="507">
        <v>222</v>
      </c>
      <c r="S63" s="779">
        <v>0.5</v>
      </c>
      <c r="T63" s="593">
        <v>1530</v>
      </c>
      <c r="U63" s="80"/>
      <c r="V63" s="3"/>
      <c r="W63" s="921"/>
      <c r="X63" s="288"/>
      <c r="Y63" s="287"/>
    </row>
    <row r="64" spans="1:25" x14ac:dyDescent="0.2">
      <c r="A64" s="1065"/>
      <c r="B64" s="391">
        <f>南八幡!B64</f>
        <v>45804</v>
      </c>
      <c r="C64" s="434" t="str">
        <f t="shared" si="4"/>
        <v>(火)</v>
      </c>
      <c r="D64" s="502" t="s">
        <v>420</v>
      </c>
      <c r="E64" s="503"/>
      <c r="F64" s="504">
        <v>18.600000000000001</v>
      </c>
      <c r="G64" s="11">
        <v>17.5</v>
      </c>
      <c r="H64" s="219">
        <v>17.8</v>
      </c>
      <c r="I64" s="12">
        <v>9.4</v>
      </c>
      <c r="J64" s="221">
        <v>9.5</v>
      </c>
      <c r="K64" s="11">
        <v>7.8</v>
      </c>
      <c r="L64" s="219">
        <v>7.82</v>
      </c>
      <c r="M64" s="842">
        <v>32.200000000000003</v>
      </c>
      <c r="N64" s="221">
        <v>32.1</v>
      </c>
      <c r="O64" s="220">
        <v>130</v>
      </c>
      <c r="P64" s="220">
        <v>94.1</v>
      </c>
      <c r="Q64" s="895">
        <v>13</v>
      </c>
      <c r="R64" s="507">
        <v>246</v>
      </c>
      <c r="S64" s="779">
        <v>0.75</v>
      </c>
      <c r="T64" s="593"/>
      <c r="U64" s="80"/>
      <c r="V64" s="3"/>
      <c r="W64" s="921"/>
      <c r="X64" s="288"/>
      <c r="Y64" s="287"/>
    </row>
    <row r="65" spans="1:25" x14ac:dyDescent="0.2">
      <c r="A65" s="1065"/>
      <c r="B65" s="391">
        <f>南八幡!B65</f>
        <v>45805</v>
      </c>
      <c r="C65" s="434" t="str">
        <f t="shared" si="4"/>
        <v>(水)</v>
      </c>
      <c r="D65" s="502" t="s">
        <v>419</v>
      </c>
      <c r="E65" s="503"/>
      <c r="F65" s="504">
        <v>19.5</v>
      </c>
      <c r="G65" s="11">
        <v>18</v>
      </c>
      <c r="H65" s="219">
        <v>17.8</v>
      </c>
      <c r="I65" s="12">
        <v>17.899999999999999</v>
      </c>
      <c r="J65" s="221">
        <v>8.6</v>
      </c>
      <c r="K65" s="11">
        <v>7.78</v>
      </c>
      <c r="L65" s="219">
        <v>7.85</v>
      </c>
      <c r="M65" s="842">
        <v>32</v>
      </c>
      <c r="N65" s="221">
        <v>32</v>
      </c>
      <c r="O65" s="220">
        <v>130</v>
      </c>
      <c r="P65" s="220">
        <v>98.1</v>
      </c>
      <c r="Q65" s="895">
        <v>15</v>
      </c>
      <c r="R65" s="507">
        <v>244</v>
      </c>
      <c r="S65" s="779">
        <v>0.64</v>
      </c>
      <c r="T65" s="593"/>
      <c r="U65" s="80"/>
      <c r="V65" s="289"/>
      <c r="W65" s="346"/>
      <c r="X65" s="291"/>
      <c r="Y65" s="290"/>
    </row>
    <row r="66" spans="1:25" x14ac:dyDescent="0.2">
      <c r="A66" s="1065"/>
      <c r="B66" s="391">
        <f>南八幡!B66</f>
        <v>45806</v>
      </c>
      <c r="C66" s="434" t="str">
        <f t="shared" si="4"/>
        <v>(木)</v>
      </c>
      <c r="D66" s="502" t="s">
        <v>420</v>
      </c>
      <c r="E66" s="503">
        <v>6</v>
      </c>
      <c r="F66" s="504">
        <v>23.1</v>
      </c>
      <c r="G66" s="11">
        <v>19</v>
      </c>
      <c r="H66" s="219">
        <v>19.5</v>
      </c>
      <c r="I66" s="12">
        <v>9.5</v>
      </c>
      <c r="J66" s="221">
        <v>8.9</v>
      </c>
      <c r="K66" s="11">
        <v>7.73</v>
      </c>
      <c r="L66" s="219">
        <v>7.62</v>
      </c>
      <c r="M66" s="842">
        <v>33.4</v>
      </c>
      <c r="N66" s="221">
        <v>31.1</v>
      </c>
      <c r="O66" s="220">
        <v>130</v>
      </c>
      <c r="P66" s="220">
        <v>96.1</v>
      </c>
      <c r="Q66" s="895">
        <v>14</v>
      </c>
      <c r="R66" s="507">
        <v>258</v>
      </c>
      <c r="S66" s="779">
        <v>0.6</v>
      </c>
      <c r="T66" s="593"/>
      <c r="U66" s="80"/>
      <c r="V66" s="9" t="s">
        <v>23</v>
      </c>
      <c r="W66" s="82" t="s">
        <v>24</v>
      </c>
      <c r="X66" s="1" t="s">
        <v>24</v>
      </c>
      <c r="Y66" s="335" t="s">
        <v>24</v>
      </c>
    </row>
    <row r="67" spans="1:25" x14ac:dyDescent="0.2">
      <c r="A67" s="1065"/>
      <c r="B67" s="391">
        <f>南八幡!B67</f>
        <v>45807</v>
      </c>
      <c r="C67" s="434" t="str">
        <f t="shared" si="4"/>
        <v>(金)</v>
      </c>
      <c r="D67" s="502" t="s">
        <v>418</v>
      </c>
      <c r="E67" s="503">
        <v>32</v>
      </c>
      <c r="F67" s="504">
        <v>13.5</v>
      </c>
      <c r="G67" s="11">
        <v>17.2</v>
      </c>
      <c r="H67" s="219">
        <v>18</v>
      </c>
      <c r="I67" s="12">
        <v>13.5</v>
      </c>
      <c r="J67" s="221">
        <v>10.5</v>
      </c>
      <c r="K67" s="11">
        <v>7.67</v>
      </c>
      <c r="L67" s="219">
        <v>7.74</v>
      </c>
      <c r="M67" s="842">
        <v>20.399999999999999</v>
      </c>
      <c r="N67" s="221">
        <v>22.6</v>
      </c>
      <c r="O67" s="220">
        <v>97</v>
      </c>
      <c r="P67" s="220">
        <v>72.099999999999994</v>
      </c>
      <c r="Q67" s="895">
        <v>10</v>
      </c>
      <c r="R67" s="507">
        <v>172</v>
      </c>
      <c r="S67" s="779">
        <v>0.49</v>
      </c>
      <c r="T67" s="593">
        <v>3317</v>
      </c>
      <c r="U67" s="80"/>
      <c r="V67" s="749" t="s">
        <v>301</v>
      </c>
      <c r="W67" s="750"/>
      <c r="X67" s="750"/>
      <c r="Y67" s="751"/>
    </row>
    <row r="68" spans="1:25" x14ac:dyDescent="0.2">
      <c r="A68" s="1065"/>
      <c r="B68" s="391">
        <f>南八幡!B68</f>
        <v>45808</v>
      </c>
      <c r="C68" s="435" t="str">
        <f t="shared" si="4"/>
        <v>(土)</v>
      </c>
      <c r="D68" s="536" t="s">
        <v>418</v>
      </c>
      <c r="E68" s="537">
        <v>11</v>
      </c>
      <c r="F68" s="538">
        <v>14</v>
      </c>
      <c r="G68" s="307">
        <v>15.8</v>
      </c>
      <c r="H68" s="539">
        <v>15.8</v>
      </c>
      <c r="I68" s="540">
        <v>18.3</v>
      </c>
      <c r="J68" s="541">
        <v>7.8</v>
      </c>
      <c r="K68" s="307">
        <v>7.74</v>
      </c>
      <c r="L68" s="539">
        <v>7.51</v>
      </c>
      <c r="M68" s="843"/>
      <c r="N68" s="541"/>
      <c r="O68" s="542"/>
      <c r="P68" s="542"/>
      <c r="Q68" s="896"/>
      <c r="R68" s="544"/>
      <c r="S68" s="783"/>
      <c r="T68" s="546">
        <v>6043</v>
      </c>
      <c r="U68" s="80"/>
      <c r="V68" s="752"/>
      <c r="W68" s="920"/>
      <c r="X68" s="753"/>
      <c r="Y68" s="754"/>
    </row>
    <row r="69" spans="1:25" s="1" customFormat="1" ht="13.5" customHeight="1" x14ac:dyDescent="0.2">
      <c r="A69" s="1065"/>
      <c r="B69" s="1051" t="s">
        <v>238</v>
      </c>
      <c r="C69" s="1051"/>
      <c r="D69" s="508"/>
      <c r="E69" s="493">
        <f>MAX(E38:E68)</f>
        <v>53</v>
      </c>
      <c r="F69" s="509">
        <f t="shared" ref="F69:T69" si="5">IF(COUNT(F38:F68)=0,"",MAX(F38:F68))</f>
        <v>26.8</v>
      </c>
      <c r="G69" s="10">
        <f t="shared" si="5"/>
        <v>21.4</v>
      </c>
      <c r="H69" s="218">
        <f t="shared" si="5"/>
        <v>21.6</v>
      </c>
      <c r="I69" s="495">
        <f t="shared" si="5"/>
        <v>82.2</v>
      </c>
      <c r="J69" s="496">
        <f t="shared" si="5"/>
        <v>10.7</v>
      </c>
      <c r="K69" s="10">
        <f t="shared" si="5"/>
        <v>7.85</v>
      </c>
      <c r="L69" s="218">
        <f t="shared" si="5"/>
        <v>7.93</v>
      </c>
      <c r="M69" s="841">
        <f t="shared" si="5"/>
        <v>33.4</v>
      </c>
      <c r="N69" s="496">
        <f t="shared" si="5"/>
        <v>32.9</v>
      </c>
      <c r="O69" s="497">
        <f t="shared" si="5"/>
        <v>130</v>
      </c>
      <c r="P69" s="497">
        <f t="shared" si="5"/>
        <v>100</v>
      </c>
      <c r="Q69" s="897">
        <f t="shared" si="5"/>
        <v>17</v>
      </c>
      <c r="R69" s="513">
        <f t="shared" si="5"/>
        <v>318</v>
      </c>
      <c r="S69" s="787">
        <f t="shared" si="5"/>
        <v>0.92</v>
      </c>
      <c r="T69" s="515">
        <f t="shared" si="5"/>
        <v>10992</v>
      </c>
      <c r="U69" s="80"/>
      <c r="V69" s="752"/>
      <c r="W69" s="920"/>
      <c r="X69" s="753"/>
      <c r="Y69" s="754"/>
    </row>
    <row r="70" spans="1:25" s="1" customFormat="1" ht="13.5" customHeight="1" x14ac:dyDescent="0.2">
      <c r="A70" s="1065"/>
      <c r="B70" s="1052" t="s">
        <v>239</v>
      </c>
      <c r="C70" s="1052"/>
      <c r="D70" s="229"/>
      <c r="E70" s="230"/>
      <c r="F70" s="516">
        <f t="shared" ref="F70:S70" si="6">IF(COUNT(F38:F68)=0,"",MIN(F38:F68))</f>
        <v>13.5</v>
      </c>
      <c r="G70" s="11">
        <f t="shared" si="6"/>
        <v>15.8</v>
      </c>
      <c r="H70" s="219">
        <f t="shared" si="6"/>
        <v>15.5</v>
      </c>
      <c r="I70" s="12">
        <f t="shared" si="6"/>
        <v>9.4</v>
      </c>
      <c r="J70" s="221">
        <f t="shared" si="6"/>
        <v>4.3</v>
      </c>
      <c r="K70" s="11">
        <f t="shared" si="6"/>
        <v>7.41</v>
      </c>
      <c r="L70" s="219">
        <f t="shared" si="6"/>
        <v>6.87</v>
      </c>
      <c r="M70" s="842">
        <f t="shared" si="6"/>
        <v>20.399999999999999</v>
      </c>
      <c r="N70" s="221">
        <f t="shared" si="6"/>
        <v>22.6</v>
      </c>
      <c r="O70" s="220">
        <f t="shared" si="6"/>
        <v>73</v>
      </c>
      <c r="P70" s="220">
        <f t="shared" si="6"/>
        <v>72.099999999999994</v>
      </c>
      <c r="Q70" s="893">
        <f t="shared" si="6"/>
        <v>10</v>
      </c>
      <c r="R70" s="520">
        <f t="shared" si="6"/>
        <v>172</v>
      </c>
      <c r="S70" s="792">
        <f t="shared" si="6"/>
        <v>0.46</v>
      </c>
      <c r="T70" s="522"/>
      <c r="U70" s="80"/>
      <c r="V70" s="752"/>
      <c r="W70" s="920"/>
      <c r="X70" s="753"/>
      <c r="Y70" s="754"/>
    </row>
    <row r="71" spans="1:25" s="1" customFormat="1" ht="13.5" customHeight="1" x14ac:dyDescent="0.2">
      <c r="A71" s="1065"/>
      <c r="B71" s="1052" t="s">
        <v>240</v>
      </c>
      <c r="C71" s="1052"/>
      <c r="D71" s="229"/>
      <c r="E71" s="231"/>
      <c r="F71" s="523">
        <f t="shared" ref="F71:S71" si="7">IF(COUNT(F38:F68)=0,"",AVERAGE(F38:F68))</f>
        <v>20.293548387096774</v>
      </c>
      <c r="G71" s="307">
        <f t="shared" si="7"/>
        <v>18.232258064516127</v>
      </c>
      <c r="H71" s="539">
        <f t="shared" si="7"/>
        <v>18.35806451612903</v>
      </c>
      <c r="I71" s="540">
        <f t="shared" si="7"/>
        <v>18.777419354838703</v>
      </c>
      <c r="J71" s="541">
        <f t="shared" si="7"/>
        <v>8.1032258064516132</v>
      </c>
      <c r="K71" s="307">
        <f t="shared" si="7"/>
        <v>7.7306451612903242</v>
      </c>
      <c r="L71" s="539">
        <f t="shared" si="7"/>
        <v>7.6548387096774189</v>
      </c>
      <c r="M71" s="843">
        <f t="shared" si="7"/>
        <v>30.014999999999997</v>
      </c>
      <c r="N71" s="541">
        <f t="shared" si="7"/>
        <v>29.975000000000001</v>
      </c>
      <c r="O71" s="542">
        <f t="shared" si="7"/>
        <v>116.7</v>
      </c>
      <c r="P71" s="542">
        <f t="shared" si="7"/>
        <v>86.389999999999986</v>
      </c>
      <c r="Q71" s="898">
        <f t="shared" si="7"/>
        <v>14.65</v>
      </c>
      <c r="R71" s="550">
        <f t="shared" si="7"/>
        <v>237.2</v>
      </c>
      <c r="S71" s="815">
        <f t="shared" si="7"/>
        <v>0.63849999999999996</v>
      </c>
      <c r="T71" s="522"/>
      <c r="U71" s="80"/>
      <c r="V71" s="752"/>
      <c r="W71" s="920"/>
      <c r="X71" s="753"/>
      <c r="Y71" s="754"/>
    </row>
    <row r="72" spans="1:25" s="1" customFormat="1" ht="13.5" customHeight="1" x14ac:dyDescent="0.2">
      <c r="A72" s="1065"/>
      <c r="B72" s="1053" t="s">
        <v>241</v>
      </c>
      <c r="C72" s="1053"/>
      <c r="D72" s="525"/>
      <c r="E72" s="526">
        <f>SUM(E38:E68)</f>
        <v>171</v>
      </c>
      <c r="F72" s="232"/>
      <c r="G72" s="232"/>
      <c r="H72" s="390"/>
      <c r="I72" s="232"/>
      <c r="J72" s="390"/>
      <c r="K72" s="528"/>
      <c r="L72" s="529"/>
      <c r="M72" s="553"/>
      <c r="N72" s="554"/>
      <c r="O72" s="555"/>
      <c r="P72" s="555"/>
      <c r="Q72" s="899"/>
      <c r="R72" s="234"/>
      <c r="S72" s="812"/>
      <c r="T72" s="764">
        <f>SUM(T38:T68)</f>
        <v>83372</v>
      </c>
      <c r="U72" s="385"/>
      <c r="V72" s="617"/>
      <c r="W72" s="923"/>
      <c r="X72" s="618"/>
      <c r="Y72" s="334"/>
    </row>
    <row r="73" spans="1:25" ht="13.5" customHeight="1" x14ac:dyDescent="0.2">
      <c r="A73" s="1065" t="s">
        <v>181</v>
      </c>
      <c r="B73" s="329">
        <f>南八幡!B73</f>
        <v>45809</v>
      </c>
      <c r="C73" s="433" t="str">
        <f>IF(B73="","",IF(WEEKDAY(B73)=1,"(日)",IF(WEEKDAY(B73)=2,"(月)",IF(WEEKDAY(B73)=3,"(火)",IF(WEEKDAY(B73)=4,"(水)",IF(WEEKDAY(B73)=5,"(木)",IF(WEEKDAY(B73)=6,"(金)","(土)")))))))</f>
        <v>(日)</v>
      </c>
      <c r="D73" s="558" t="s">
        <v>419</v>
      </c>
      <c r="E73" s="493"/>
      <c r="F73" s="494">
        <v>20.7</v>
      </c>
      <c r="G73" s="10">
        <v>16.600000000000001</v>
      </c>
      <c r="H73" s="496">
        <v>16.3</v>
      </c>
      <c r="I73" s="495">
        <v>21.5</v>
      </c>
      <c r="J73" s="218">
        <v>7.2</v>
      </c>
      <c r="K73" s="10">
        <v>7.65</v>
      </c>
      <c r="L73" s="218">
        <v>7.48</v>
      </c>
      <c r="M73" s="841"/>
      <c r="N73" s="496"/>
      <c r="O73" s="497"/>
      <c r="P73" s="497"/>
      <c r="Q73" s="897"/>
      <c r="R73" s="501"/>
      <c r="S73" s="775"/>
      <c r="T73" s="761">
        <v>5317</v>
      </c>
      <c r="U73" s="80"/>
      <c r="V73" s="386" t="s">
        <v>284</v>
      </c>
      <c r="W73" s="387"/>
      <c r="X73" s="343">
        <v>45819</v>
      </c>
      <c r="Y73" s="351"/>
    </row>
    <row r="74" spans="1:25" x14ac:dyDescent="0.2">
      <c r="A74" s="1065"/>
      <c r="B74" s="330">
        <f>南八幡!B74</f>
        <v>45810</v>
      </c>
      <c r="C74" s="434" t="str">
        <f t="shared" ref="C74:C102" si="8">IF(B74="","",IF(WEEKDAY(B74)=1,"(日)",IF(WEEKDAY(B74)=2,"(月)",IF(WEEKDAY(B74)=3,"(火)",IF(WEEKDAY(B74)=4,"(水)",IF(WEEKDAY(B74)=5,"(木)",IF(WEEKDAY(B74)=6,"(金)","(土)")))))))</f>
        <v>(月)</v>
      </c>
      <c r="D74" s="560" t="s">
        <v>420</v>
      </c>
      <c r="E74" s="503"/>
      <c r="F74" s="504">
        <v>23.2</v>
      </c>
      <c r="G74" s="11">
        <v>18.600000000000001</v>
      </c>
      <c r="H74" s="221">
        <v>18.399999999999999</v>
      </c>
      <c r="I74" s="12">
        <v>12.6</v>
      </c>
      <c r="J74" s="219">
        <v>7.8</v>
      </c>
      <c r="K74" s="11">
        <v>7.77</v>
      </c>
      <c r="L74" s="219">
        <v>7.7</v>
      </c>
      <c r="M74" s="842">
        <v>28.1</v>
      </c>
      <c r="N74" s="221">
        <v>27.5</v>
      </c>
      <c r="O74" s="220">
        <v>100</v>
      </c>
      <c r="P74" s="220">
        <v>76.099999999999994</v>
      </c>
      <c r="Q74" s="895">
        <v>13</v>
      </c>
      <c r="R74" s="507">
        <v>220</v>
      </c>
      <c r="S74" s="779">
        <v>0.67</v>
      </c>
      <c r="T74" s="593">
        <v>602</v>
      </c>
      <c r="U74" s="80"/>
      <c r="V74" s="377" t="s">
        <v>2</v>
      </c>
      <c r="W74" s="362" t="s">
        <v>303</v>
      </c>
      <c r="X74" s="1009">
        <v>24</v>
      </c>
      <c r="Y74" s="360"/>
    </row>
    <row r="75" spans="1:25" x14ac:dyDescent="0.2">
      <c r="A75" s="1065"/>
      <c r="B75" s="330">
        <f>南八幡!B75</f>
        <v>45811</v>
      </c>
      <c r="C75" s="434" t="str">
        <f t="shared" si="8"/>
        <v>(火)</v>
      </c>
      <c r="D75" s="560" t="s">
        <v>418</v>
      </c>
      <c r="E75" s="503">
        <v>32</v>
      </c>
      <c r="F75" s="504">
        <v>18.2</v>
      </c>
      <c r="G75" s="11">
        <v>18.8</v>
      </c>
      <c r="H75" s="221">
        <v>19</v>
      </c>
      <c r="I75" s="12">
        <v>9.6</v>
      </c>
      <c r="J75" s="219">
        <v>5.7</v>
      </c>
      <c r="K75" s="11">
        <v>7.79</v>
      </c>
      <c r="L75" s="219">
        <v>7.69</v>
      </c>
      <c r="M75" s="842">
        <v>30.5</v>
      </c>
      <c r="N75" s="221">
        <v>30.8</v>
      </c>
      <c r="O75" s="220">
        <v>120</v>
      </c>
      <c r="P75" s="220">
        <v>88.1</v>
      </c>
      <c r="Q75" s="895">
        <v>14</v>
      </c>
      <c r="R75" s="507">
        <v>238</v>
      </c>
      <c r="S75" s="779">
        <v>0.45</v>
      </c>
      <c r="T75" s="593">
        <v>3846</v>
      </c>
      <c r="U75" s="80"/>
      <c r="V75" s="4" t="s">
        <v>19</v>
      </c>
      <c r="W75" s="5" t="s">
        <v>20</v>
      </c>
      <c r="X75" s="6" t="s">
        <v>21</v>
      </c>
      <c r="Y75" s="5" t="s">
        <v>22</v>
      </c>
    </row>
    <row r="76" spans="1:25" x14ac:dyDescent="0.2">
      <c r="A76" s="1065"/>
      <c r="B76" s="330">
        <f>南八幡!B76</f>
        <v>45812</v>
      </c>
      <c r="C76" s="434" t="str">
        <f t="shared" si="8"/>
        <v>(水)</v>
      </c>
      <c r="D76" s="560" t="s">
        <v>420</v>
      </c>
      <c r="E76" s="503"/>
      <c r="F76" s="504">
        <v>26.9</v>
      </c>
      <c r="G76" s="11">
        <v>19.600000000000001</v>
      </c>
      <c r="H76" s="221">
        <v>18.600000000000001</v>
      </c>
      <c r="I76" s="12">
        <v>29.3</v>
      </c>
      <c r="J76" s="219">
        <v>6</v>
      </c>
      <c r="K76" s="11">
        <v>7.61</v>
      </c>
      <c r="L76" s="219">
        <v>7.3</v>
      </c>
      <c r="M76" s="842">
        <v>19.399999999999999</v>
      </c>
      <c r="N76" s="221">
        <v>20.7</v>
      </c>
      <c r="O76" s="220">
        <v>67</v>
      </c>
      <c r="P76" s="220">
        <v>66.099999999999994</v>
      </c>
      <c r="Q76" s="895">
        <v>15</v>
      </c>
      <c r="R76" s="507">
        <v>164</v>
      </c>
      <c r="S76" s="779">
        <v>0.28999999999999998</v>
      </c>
      <c r="T76" s="593">
        <v>7797</v>
      </c>
      <c r="U76" s="80"/>
      <c r="V76" s="2" t="s">
        <v>182</v>
      </c>
      <c r="W76" s="398" t="s">
        <v>11</v>
      </c>
      <c r="X76" s="10">
        <v>21.2</v>
      </c>
      <c r="Y76" s="218">
        <v>21.2</v>
      </c>
    </row>
    <row r="77" spans="1:25" x14ac:dyDescent="0.2">
      <c r="A77" s="1065"/>
      <c r="B77" s="330">
        <f>南八幡!B77</f>
        <v>45813</v>
      </c>
      <c r="C77" s="434" t="str">
        <f t="shared" si="8"/>
        <v>(木)</v>
      </c>
      <c r="D77" s="560" t="s">
        <v>419</v>
      </c>
      <c r="E77" s="503"/>
      <c r="F77" s="504">
        <v>25.5</v>
      </c>
      <c r="G77" s="11">
        <v>20.6</v>
      </c>
      <c r="H77" s="221">
        <v>20.3</v>
      </c>
      <c r="I77" s="12">
        <v>18.899999999999999</v>
      </c>
      <c r="J77" s="219">
        <v>5.4</v>
      </c>
      <c r="K77" s="11">
        <v>7.68</v>
      </c>
      <c r="L77" s="219">
        <v>7.53</v>
      </c>
      <c r="M77" s="842">
        <v>24.3</v>
      </c>
      <c r="N77" s="221">
        <v>23.8</v>
      </c>
      <c r="O77" s="220">
        <v>77</v>
      </c>
      <c r="P77" s="220">
        <v>66.099999999999994</v>
      </c>
      <c r="Q77" s="895">
        <v>13</v>
      </c>
      <c r="R77" s="507">
        <v>182</v>
      </c>
      <c r="S77" s="779">
        <v>0.43</v>
      </c>
      <c r="T77" s="593">
        <v>2608</v>
      </c>
      <c r="U77" s="80"/>
      <c r="V77" s="3" t="s">
        <v>183</v>
      </c>
      <c r="W77" s="921" t="s">
        <v>184</v>
      </c>
      <c r="X77" s="11">
        <v>12.7</v>
      </c>
      <c r="Y77" s="219">
        <v>7.5</v>
      </c>
    </row>
    <row r="78" spans="1:25" x14ac:dyDescent="0.2">
      <c r="A78" s="1065"/>
      <c r="B78" s="330">
        <f>南八幡!B78</f>
        <v>45814</v>
      </c>
      <c r="C78" s="434" t="str">
        <f t="shared" si="8"/>
        <v>(金)</v>
      </c>
      <c r="D78" s="560" t="s">
        <v>419</v>
      </c>
      <c r="E78" s="503"/>
      <c r="F78" s="504">
        <v>25</v>
      </c>
      <c r="G78" s="11">
        <v>20.7</v>
      </c>
      <c r="H78" s="221">
        <v>20.8</v>
      </c>
      <c r="I78" s="12">
        <v>12.1</v>
      </c>
      <c r="J78" s="219">
        <v>10.9</v>
      </c>
      <c r="K78" s="11">
        <v>7.75</v>
      </c>
      <c r="L78" s="219">
        <v>7.79</v>
      </c>
      <c r="M78" s="842">
        <v>27.5</v>
      </c>
      <c r="N78" s="221">
        <v>26.7</v>
      </c>
      <c r="O78" s="220">
        <v>97</v>
      </c>
      <c r="P78" s="220">
        <v>78.099999999999994</v>
      </c>
      <c r="Q78" s="895">
        <v>11</v>
      </c>
      <c r="R78" s="507">
        <v>208</v>
      </c>
      <c r="S78" s="779">
        <v>0.76</v>
      </c>
      <c r="T78" s="593"/>
      <c r="U78" s="80"/>
      <c r="V78" s="3" t="s">
        <v>12</v>
      </c>
      <c r="W78" s="921"/>
      <c r="X78" s="11">
        <v>7.78</v>
      </c>
      <c r="Y78" s="219">
        <v>7.73</v>
      </c>
    </row>
    <row r="79" spans="1:25" x14ac:dyDescent="0.2">
      <c r="A79" s="1065"/>
      <c r="B79" s="330">
        <f>南八幡!B79</f>
        <v>45815</v>
      </c>
      <c r="C79" s="434" t="str">
        <f t="shared" si="8"/>
        <v>(土)</v>
      </c>
      <c r="D79" s="560" t="s">
        <v>420</v>
      </c>
      <c r="E79" s="503"/>
      <c r="F79" s="504">
        <v>25.4</v>
      </c>
      <c r="G79" s="11">
        <v>20.6</v>
      </c>
      <c r="H79" s="221">
        <v>21</v>
      </c>
      <c r="I79" s="12">
        <v>10.7</v>
      </c>
      <c r="J79" s="219">
        <v>7.7</v>
      </c>
      <c r="K79" s="11">
        <v>7.74</v>
      </c>
      <c r="L79" s="219">
        <v>7.78</v>
      </c>
      <c r="M79" s="842"/>
      <c r="N79" s="221"/>
      <c r="O79" s="220"/>
      <c r="P79" s="220"/>
      <c r="Q79" s="895"/>
      <c r="R79" s="507"/>
      <c r="S79" s="779"/>
      <c r="T79" s="593"/>
      <c r="U79" s="80"/>
      <c r="V79" s="3" t="s">
        <v>185</v>
      </c>
      <c r="W79" s="921" t="s">
        <v>13</v>
      </c>
      <c r="X79" s="11">
        <v>31.5</v>
      </c>
      <c r="Y79" s="219">
        <v>30.4</v>
      </c>
    </row>
    <row r="80" spans="1:25" x14ac:dyDescent="0.2">
      <c r="A80" s="1065"/>
      <c r="B80" s="330">
        <f>南八幡!B80</f>
        <v>45816</v>
      </c>
      <c r="C80" s="434" t="str">
        <f t="shared" si="8"/>
        <v>(日)</v>
      </c>
      <c r="D80" s="560" t="s">
        <v>420</v>
      </c>
      <c r="E80" s="503"/>
      <c r="F80" s="504">
        <v>22.8</v>
      </c>
      <c r="G80" s="11">
        <v>20.6</v>
      </c>
      <c r="H80" s="221">
        <v>21.1</v>
      </c>
      <c r="I80" s="12">
        <v>13.9</v>
      </c>
      <c r="J80" s="219">
        <v>8.4</v>
      </c>
      <c r="K80" s="11">
        <v>7.7</v>
      </c>
      <c r="L80" s="219">
        <v>7.62</v>
      </c>
      <c r="M80" s="842"/>
      <c r="N80" s="221"/>
      <c r="O80" s="220"/>
      <c r="P80" s="220"/>
      <c r="Q80" s="895"/>
      <c r="R80" s="507"/>
      <c r="S80" s="779"/>
      <c r="T80" s="593">
        <v>769</v>
      </c>
      <c r="U80" s="80"/>
      <c r="V80" s="3" t="s">
        <v>186</v>
      </c>
      <c r="W80" s="921" t="s">
        <v>311</v>
      </c>
      <c r="X80" s="274">
        <v>120</v>
      </c>
      <c r="Y80" s="220">
        <v>120</v>
      </c>
    </row>
    <row r="81" spans="1:25" x14ac:dyDescent="0.2">
      <c r="A81" s="1065"/>
      <c r="B81" s="330">
        <f>南八幡!B81</f>
        <v>45817</v>
      </c>
      <c r="C81" s="434" t="str">
        <f t="shared" si="8"/>
        <v>(月)</v>
      </c>
      <c r="D81" s="560" t="s">
        <v>420</v>
      </c>
      <c r="E81" s="503">
        <v>4</v>
      </c>
      <c r="F81" s="504">
        <v>24.1</v>
      </c>
      <c r="G81" s="11">
        <v>20.2</v>
      </c>
      <c r="H81" s="221">
        <v>20.399999999999999</v>
      </c>
      <c r="I81" s="12">
        <v>10.4</v>
      </c>
      <c r="J81" s="219">
        <v>10.5</v>
      </c>
      <c r="K81" s="11">
        <v>7.76</v>
      </c>
      <c r="L81" s="219">
        <v>7.79</v>
      </c>
      <c r="M81" s="842">
        <v>32.9</v>
      </c>
      <c r="N81" s="221">
        <v>32.700000000000003</v>
      </c>
      <c r="O81" s="220">
        <v>130</v>
      </c>
      <c r="P81" s="220">
        <v>96.1</v>
      </c>
      <c r="Q81" s="895">
        <v>12</v>
      </c>
      <c r="R81" s="507">
        <v>260</v>
      </c>
      <c r="S81" s="779">
        <v>0.63</v>
      </c>
      <c r="T81" s="593"/>
      <c r="U81" s="80"/>
      <c r="V81" s="3" t="s">
        <v>187</v>
      </c>
      <c r="W81" s="921" t="s">
        <v>311</v>
      </c>
      <c r="X81" s="274">
        <v>88.1</v>
      </c>
      <c r="Y81" s="220">
        <v>84.1</v>
      </c>
    </row>
    <row r="82" spans="1:25" x14ac:dyDescent="0.2">
      <c r="A82" s="1065"/>
      <c r="B82" s="330">
        <f>南八幡!B82</f>
        <v>45818</v>
      </c>
      <c r="C82" s="434" t="str">
        <f t="shared" si="8"/>
        <v>(火)</v>
      </c>
      <c r="D82" s="560" t="s">
        <v>418</v>
      </c>
      <c r="E82" s="503">
        <v>9</v>
      </c>
      <c r="F82" s="504">
        <v>20.3</v>
      </c>
      <c r="G82" s="11">
        <v>19.8</v>
      </c>
      <c r="H82" s="221">
        <v>19.8</v>
      </c>
      <c r="I82" s="12">
        <v>6.9</v>
      </c>
      <c r="J82" s="219">
        <v>10.4</v>
      </c>
      <c r="K82" s="11">
        <v>7.82</v>
      </c>
      <c r="L82" s="219">
        <v>7.8</v>
      </c>
      <c r="M82" s="842">
        <v>30.3</v>
      </c>
      <c r="N82" s="221">
        <v>30.4</v>
      </c>
      <c r="O82" s="220">
        <v>120</v>
      </c>
      <c r="P82" s="220">
        <v>86.1</v>
      </c>
      <c r="Q82" s="895">
        <v>15</v>
      </c>
      <c r="R82" s="507">
        <v>254</v>
      </c>
      <c r="S82" s="779">
        <v>0.67</v>
      </c>
      <c r="T82" s="593">
        <v>691</v>
      </c>
      <c r="U82" s="80"/>
      <c r="V82" s="3" t="s">
        <v>188</v>
      </c>
      <c r="W82" s="921" t="s">
        <v>311</v>
      </c>
      <c r="X82" s="274">
        <v>64.099999999999994</v>
      </c>
      <c r="Y82" s="220">
        <v>64.099999999999994</v>
      </c>
    </row>
    <row r="83" spans="1:25" x14ac:dyDescent="0.2">
      <c r="A83" s="1065"/>
      <c r="B83" s="330">
        <f>南八幡!B83</f>
        <v>45819</v>
      </c>
      <c r="C83" s="434" t="str">
        <f t="shared" si="8"/>
        <v>(水)</v>
      </c>
      <c r="D83" s="560" t="s">
        <v>420</v>
      </c>
      <c r="E83" s="503">
        <v>5</v>
      </c>
      <c r="F83" s="504">
        <v>24</v>
      </c>
      <c r="G83" s="11">
        <v>21.2</v>
      </c>
      <c r="H83" s="221">
        <v>21.2</v>
      </c>
      <c r="I83" s="12">
        <v>12.7</v>
      </c>
      <c r="J83" s="219">
        <v>7.5</v>
      </c>
      <c r="K83" s="11">
        <v>7.78</v>
      </c>
      <c r="L83" s="219">
        <v>7.73</v>
      </c>
      <c r="M83" s="842">
        <v>31.5</v>
      </c>
      <c r="N83" s="221">
        <v>30.4</v>
      </c>
      <c r="O83" s="220">
        <v>120</v>
      </c>
      <c r="P83" s="220">
        <v>84.1</v>
      </c>
      <c r="Q83" s="895">
        <v>10</v>
      </c>
      <c r="R83" s="507">
        <v>278</v>
      </c>
      <c r="S83" s="779">
        <v>0.7</v>
      </c>
      <c r="T83" s="593">
        <v>670</v>
      </c>
      <c r="U83" s="80"/>
      <c r="V83" s="3" t="s">
        <v>189</v>
      </c>
      <c r="W83" s="921" t="s">
        <v>311</v>
      </c>
      <c r="X83" s="274">
        <v>24</v>
      </c>
      <c r="Y83" s="220">
        <v>20</v>
      </c>
    </row>
    <row r="84" spans="1:25" x14ac:dyDescent="0.2">
      <c r="A84" s="1065"/>
      <c r="B84" s="330">
        <f>南八幡!B84</f>
        <v>45820</v>
      </c>
      <c r="C84" s="434" t="str">
        <f t="shared" si="8"/>
        <v>(木)</v>
      </c>
      <c r="D84" s="560" t="s">
        <v>420</v>
      </c>
      <c r="E84" s="503"/>
      <c r="F84" s="504">
        <v>26.2</v>
      </c>
      <c r="G84" s="11">
        <v>21.5</v>
      </c>
      <c r="H84" s="221">
        <v>21.4</v>
      </c>
      <c r="I84" s="12">
        <v>9.8000000000000007</v>
      </c>
      <c r="J84" s="219">
        <v>11.4</v>
      </c>
      <c r="K84" s="11">
        <v>7.74</v>
      </c>
      <c r="L84" s="219">
        <v>7.76</v>
      </c>
      <c r="M84" s="842">
        <v>29.6</v>
      </c>
      <c r="N84" s="221">
        <v>28.7</v>
      </c>
      <c r="O84" s="220">
        <v>110</v>
      </c>
      <c r="P84" s="220">
        <v>82.1</v>
      </c>
      <c r="Q84" s="895">
        <v>11</v>
      </c>
      <c r="R84" s="507">
        <v>250</v>
      </c>
      <c r="S84" s="779">
        <v>0.74</v>
      </c>
      <c r="T84" s="593"/>
      <c r="U84" s="80"/>
      <c r="V84" s="3" t="s">
        <v>190</v>
      </c>
      <c r="W84" s="921" t="s">
        <v>311</v>
      </c>
      <c r="X84" s="137">
        <v>11</v>
      </c>
      <c r="Y84" s="221">
        <v>10</v>
      </c>
    </row>
    <row r="85" spans="1:25" x14ac:dyDescent="0.2">
      <c r="A85" s="1065"/>
      <c r="B85" s="330">
        <f>南八幡!B85</f>
        <v>45821</v>
      </c>
      <c r="C85" s="434" t="str">
        <f t="shared" si="8"/>
        <v>(金)</v>
      </c>
      <c r="D85" s="560" t="s">
        <v>420</v>
      </c>
      <c r="E85" s="503"/>
      <c r="F85" s="504">
        <v>27.2</v>
      </c>
      <c r="G85" s="11">
        <v>22.3</v>
      </c>
      <c r="H85" s="221">
        <v>22.6</v>
      </c>
      <c r="I85" s="12">
        <v>9.9</v>
      </c>
      <c r="J85" s="219">
        <v>10.4</v>
      </c>
      <c r="K85" s="11">
        <v>7.68</v>
      </c>
      <c r="L85" s="219">
        <v>7.72</v>
      </c>
      <c r="M85" s="842">
        <v>30.7</v>
      </c>
      <c r="N85" s="221">
        <v>32</v>
      </c>
      <c r="O85" s="220">
        <v>130</v>
      </c>
      <c r="P85" s="220">
        <v>88.1</v>
      </c>
      <c r="Q85" s="895">
        <v>11</v>
      </c>
      <c r="R85" s="507">
        <v>248</v>
      </c>
      <c r="S85" s="779">
        <v>0.68</v>
      </c>
      <c r="T85" s="593"/>
      <c r="U85" s="80"/>
      <c r="V85" s="3" t="s">
        <v>191</v>
      </c>
      <c r="W85" s="921" t="s">
        <v>311</v>
      </c>
      <c r="X85" s="139">
        <v>282</v>
      </c>
      <c r="Y85" s="222">
        <v>278</v>
      </c>
    </row>
    <row r="86" spans="1:25" x14ac:dyDescent="0.2">
      <c r="A86" s="1065"/>
      <c r="B86" s="330">
        <f>南八幡!B86</f>
        <v>45822</v>
      </c>
      <c r="C86" s="434" t="str">
        <f t="shared" si="8"/>
        <v>(土)</v>
      </c>
      <c r="D86" s="560" t="s">
        <v>420</v>
      </c>
      <c r="E86" s="503">
        <v>1</v>
      </c>
      <c r="F86" s="504">
        <v>26.3</v>
      </c>
      <c r="G86" s="11">
        <v>20.5</v>
      </c>
      <c r="H86" s="221">
        <v>20.399999999999999</v>
      </c>
      <c r="I86" s="12">
        <v>12</v>
      </c>
      <c r="J86" s="219">
        <v>11.1</v>
      </c>
      <c r="K86" s="11">
        <v>7.69</v>
      </c>
      <c r="L86" s="219">
        <v>7.73</v>
      </c>
      <c r="M86" s="842"/>
      <c r="N86" s="221"/>
      <c r="O86" s="220"/>
      <c r="P86" s="220"/>
      <c r="Q86" s="895"/>
      <c r="R86" s="507"/>
      <c r="S86" s="779"/>
      <c r="T86" s="593"/>
      <c r="U86" s="80"/>
      <c r="V86" s="3" t="s">
        <v>192</v>
      </c>
      <c r="W86" s="921" t="s">
        <v>311</v>
      </c>
      <c r="X86" s="138">
        <v>0.88</v>
      </c>
      <c r="Y86" s="223">
        <v>0.7</v>
      </c>
    </row>
    <row r="87" spans="1:25" x14ac:dyDescent="0.2">
      <c r="A87" s="1065"/>
      <c r="B87" s="330">
        <f>南八幡!B87</f>
        <v>45823</v>
      </c>
      <c r="C87" s="434" t="str">
        <f t="shared" si="8"/>
        <v>(日)</v>
      </c>
      <c r="D87" s="560" t="s">
        <v>418</v>
      </c>
      <c r="E87" s="503">
        <v>16</v>
      </c>
      <c r="F87" s="504">
        <v>23.7</v>
      </c>
      <c r="G87" s="11">
        <v>22</v>
      </c>
      <c r="H87" s="221">
        <v>21.2</v>
      </c>
      <c r="I87" s="12">
        <v>11.6</v>
      </c>
      <c r="J87" s="219">
        <v>8.9</v>
      </c>
      <c r="K87" s="11">
        <v>7.65</v>
      </c>
      <c r="L87" s="219">
        <v>7.8</v>
      </c>
      <c r="M87" s="842"/>
      <c r="N87" s="221"/>
      <c r="O87" s="220"/>
      <c r="P87" s="220"/>
      <c r="Q87" s="895"/>
      <c r="R87" s="507"/>
      <c r="S87" s="779"/>
      <c r="T87" s="593">
        <v>2483</v>
      </c>
      <c r="U87" s="80"/>
      <c r="V87" s="3" t="s">
        <v>14</v>
      </c>
      <c r="W87" s="921" t="s">
        <v>311</v>
      </c>
      <c r="X87" s="136">
        <v>6.1</v>
      </c>
      <c r="Y87" s="224">
        <v>6</v>
      </c>
    </row>
    <row r="88" spans="1:25" x14ac:dyDescent="0.2">
      <c r="A88" s="1065"/>
      <c r="B88" s="330">
        <f>南八幡!B88</f>
        <v>45824</v>
      </c>
      <c r="C88" s="434" t="str">
        <f t="shared" si="8"/>
        <v>(月)</v>
      </c>
      <c r="D88" s="560" t="s">
        <v>419</v>
      </c>
      <c r="E88" s="503"/>
      <c r="F88" s="504">
        <v>32.1</v>
      </c>
      <c r="G88" s="11">
        <v>23.2</v>
      </c>
      <c r="H88" s="221">
        <v>22.8</v>
      </c>
      <c r="I88" s="12">
        <v>17.399999999999999</v>
      </c>
      <c r="J88" s="219">
        <v>4.8</v>
      </c>
      <c r="K88" s="11">
        <v>7.62</v>
      </c>
      <c r="L88" s="219">
        <v>7.41</v>
      </c>
      <c r="M88" s="842">
        <v>21.2</v>
      </c>
      <c r="N88" s="221">
        <v>21.3</v>
      </c>
      <c r="O88" s="220">
        <v>67</v>
      </c>
      <c r="P88" s="220">
        <v>56.1</v>
      </c>
      <c r="Q88" s="895">
        <v>16</v>
      </c>
      <c r="R88" s="507">
        <v>164</v>
      </c>
      <c r="S88" s="779">
        <v>0.34</v>
      </c>
      <c r="T88" s="593">
        <v>3667</v>
      </c>
      <c r="U88" s="80"/>
      <c r="V88" s="3" t="s">
        <v>15</v>
      </c>
      <c r="W88" s="921" t="s">
        <v>311</v>
      </c>
      <c r="X88" s="136">
        <v>1.4</v>
      </c>
      <c r="Y88" s="224">
        <v>1.6</v>
      </c>
    </row>
    <row r="89" spans="1:25" x14ac:dyDescent="0.2">
      <c r="A89" s="1065"/>
      <c r="B89" s="330">
        <f>南八幡!B89</f>
        <v>45825</v>
      </c>
      <c r="C89" s="434" t="str">
        <f t="shared" si="8"/>
        <v>(火)</v>
      </c>
      <c r="D89" s="560" t="s">
        <v>419</v>
      </c>
      <c r="E89" s="503"/>
      <c r="F89" s="504">
        <v>31.5</v>
      </c>
      <c r="G89" s="11">
        <v>23.6</v>
      </c>
      <c r="H89" s="221">
        <v>23.4</v>
      </c>
      <c r="I89" s="12">
        <v>11.9</v>
      </c>
      <c r="J89" s="219">
        <v>11.9</v>
      </c>
      <c r="K89" s="11">
        <v>7.7</v>
      </c>
      <c r="L89" s="219">
        <v>7.7</v>
      </c>
      <c r="M89" s="842">
        <v>26.7</v>
      </c>
      <c r="N89" s="221">
        <v>25.9</v>
      </c>
      <c r="O89" s="220">
        <v>90</v>
      </c>
      <c r="P89" s="220">
        <v>72.099999999999994</v>
      </c>
      <c r="Q89" s="895">
        <v>12</v>
      </c>
      <c r="R89" s="507">
        <v>210</v>
      </c>
      <c r="S89" s="779">
        <v>0.55000000000000004</v>
      </c>
      <c r="T89" s="593"/>
      <c r="U89" s="80"/>
      <c r="V89" s="3" t="s">
        <v>193</v>
      </c>
      <c r="W89" s="921" t="s">
        <v>311</v>
      </c>
      <c r="X89" s="136">
        <v>7.6</v>
      </c>
      <c r="Y89" s="224">
        <v>7.8</v>
      </c>
    </row>
    <row r="90" spans="1:25" x14ac:dyDescent="0.2">
      <c r="A90" s="1065"/>
      <c r="B90" s="330">
        <f>南八幡!B90</f>
        <v>45826</v>
      </c>
      <c r="C90" s="434" t="str">
        <f t="shared" si="8"/>
        <v>(水)</v>
      </c>
      <c r="D90" s="560" t="s">
        <v>420</v>
      </c>
      <c r="E90" s="503"/>
      <c r="F90" s="504">
        <v>27.6</v>
      </c>
      <c r="G90" s="11">
        <v>24.4</v>
      </c>
      <c r="H90" s="221">
        <v>25</v>
      </c>
      <c r="I90" s="12">
        <v>10.5</v>
      </c>
      <c r="J90" s="219">
        <v>10.199999999999999</v>
      </c>
      <c r="K90" s="11">
        <v>7.7</v>
      </c>
      <c r="L90" s="219">
        <v>7.7</v>
      </c>
      <c r="M90" s="842">
        <v>29</v>
      </c>
      <c r="N90" s="221">
        <v>28.4</v>
      </c>
      <c r="O90" s="220">
        <v>110</v>
      </c>
      <c r="P90" s="220">
        <v>80.099999999999994</v>
      </c>
      <c r="Q90" s="895">
        <v>12</v>
      </c>
      <c r="R90" s="507">
        <v>240</v>
      </c>
      <c r="S90" s="779">
        <v>0.61</v>
      </c>
      <c r="T90" s="593">
        <v>931</v>
      </c>
      <c r="U90" s="80"/>
      <c r="V90" s="3" t="s">
        <v>194</v>
      </c>
      <c r="W90" s="921" t="s">
        <v>311</v>
      </c>
      <c r="X90" s="138">
        <v>7.5999999999999998E-2</v>
      </c>
      <c r="Y90" s="225">
        <v>6.0999999999999999E-2</v>
      </c>
    </row>
    <row r="91" spans="1:25" x14ac:dyDescent="0.2">
      <c r="A91" s="1065"/>
      <c r="B91" s="330">
        <f>南八幡!B91</f>
        <v>45827</v>
      </c>
      <c r="C91" s="434" t="str">
        <f t="shared" si="8"/>
        <v>(木)</v>
      </c>
      <c r="D91" s="560" t="s">
        <v>419</v>
      </c>
      <c r="E91" s="503"/>
      <c r="F91" s="504">
        <v>33.5</v>
      </c>
      <c r="G91" s="11">
        <v>24</v>
      </c>
      <c r="H91" s="221">
        <v>24.1</v>
      </c>
      <c r="I91" s="12">
        <v>10.6</v>
      </c>
      <c r="J91" s="219">
        <v>11.3</v>
      </c>
      <c r="K91" s="11">
        <v>7.73</v>
      </c>
      <c r="L91" s="219">
        <v>7.74</v>
      </c>
      <c r="M91" s="842">
        <v>32.5</v>
      </c>
      <c r="N91" s="221">
        <v>32.299999999999997</v>
      </c>
      <c r="O91" s="220">
        <v>130</v>
      </c>
      <c r="P91" s="220">
        <v>90.1</v>
      </c>
      <c r="Q91" s="895">
        <v>12</v>
      </c>
      <c r="R91" s="507">
        <v>250</v>
      </c>
      <c r="S91" s="779">
        <v>0.65</v>
      </c>
      <c r="T91" s="593"/>
      <c r="U91" s="80"/>
      <c r="V91" s="3" t="s">
        <v>16</v>
      </c>
      <c r="W91" s="921" t="s">
        <v>311</v>
      </c>
      <c r="X91" s="138">
        <v>0.56000000000000005</v>
      </c>
      <c r="Y91" s="225">
        <v>0.36</v>
      </c>
    </row>
    <row r="92" spans="1:25" x14ac:dyDescent="0.2">
      <c r="A92" s="1065"/>
      <c r="B92" s="330">
        <f>南八幡!B92</f>
        <v>45828</v>
      </c>
      <c r="C92" s="434" t="str">
        <f t="shared" si="8"/>
        <v>(金)</v>
      </c>
      <c r="D92" s="560" t="s">
        <v>419</v>
      </c>
      <c r="E92" s="503"/>
      <c r="F92" s="504">
        <v>30</v>
      </c>
      <c r="G92" s="11">
        <v>24.4</v>
      </c>
      <c r="H92" s="221">
        <v>24.6</v>
      </c>
      <c r="I92" s="12">
        <v>10.9</v>
      </c>
      <c r="J92" s="219">
        <v>13.1</v>
      </c>
      <c r="K92" s="11">
        <v>7.72</v>
      </c>
      <c r="L92" s="219">
        <v>7.75</v>
      </c>
      <c r="M92" s="842">
        <v>32.299999999999997</v>
      </c>
      <c r="N92" s="221">
        <v>32.5</v>
      </c>
      <c r="O92" s="220">
        <v>130</v>
      </c>
      <c r="P92" s="220">
        <v>92.1</v>
      </c>
      <c r="Q92" s="895">
        <v>13</v>
      </c>
      <c r="R92" s="507">
        <v>294</v>
      </c>
      <c r="S92" s="779">
        <v>0.71</v>
      </c>
      <c r="T92" s="593"/>
      <c r="U92" s="80"/>
      <c r="V92" s="3" t="s">
        <v>195</v>
      </c>
      <c r="W92" s="921" t="s">
        <v>311</v>
      </c>
      <c r="X92" s="138">
        <v>1.03</v>
      </c>
      <c r="Y92" s="225">
        <v>0.94</v>
      </c>
    </row>
    <row r="93" spans="1:25" x14ac:dyDescent="0.2">
      <c r="A93" s="1065"/>
      <c r="B93" s="330">
        <f>南八幡!B93</f>
        <v>45829</v>
      </c>
      <c r="C93" s="434" t="str">
        <f t="shared" si="8"/>
        <v>(土)</v>
      </c>
      <c r="D93" s="560" t="s">
        <v>419</v>
      </c>
      <c r="E93" s="503"/>
      <c r="F93" s="504">
        <v>29.8</v>
      </c>
      <c r="G93" s="11">
        <v>22.5</v>
      </c>
      <c r="H93" s="221">
        <v>22.7</v>
      </c>
      <c r="I93" s="12">
        <v>9.3000000000000007</v>
      </c>
      <c r="J93" s="219">
        <v>8.6</v>
      </c>
      <c r="K93" s="11">
        <v>7.8</v>
      </c>
      <c r="L93" s="219">
        <v>7.89</v>
      </c>
      <c r="M93" s="842"/>
      <c r="N93" s="221"/>
      <c r="O93" s="220"/>
      <c r="P93" s="220"/>
      <c r="Q93" s="895"/>
      <c r="R93" s="507"/>
      <c r="S93" s="779"/>
      <c r="T93" s="593">
        <v>347</v>
      </c>
      <c r="U93" s="80"/>
      <c r="V93" s="3" t="s">
        <v>196</v>
      </c>
      <c r="W93" s="921" t="s">
        <v>311</v>
      </c>
      <c r="X93" s="138">
        <v>0.20100000000000001</v>
      </c>
      <c r="Y93" s="225">
        <v>0.19400000000000001</v>
      </c>
    </row>
    <row r="94" spans="1:25" x14ac:dyDescent="0.2">
      <c r="A94" s="1065"/>
      <c r="B94" s="330">
        <f>南八幡!B94</f>
        <v>45830</v>
      </c>
      <c r="C94" s="434" t="str">
        <f t="shared" si="8"/>
        <v>(日)</v>
      </c>
      <c r="D94" s="560" t="s">
        <v>419</v>
      </c>
      <c r="E94" s="503"/>
      <c r="F94" s="504">
        <v>27.1</v>
      </c>
      <c r="G94" s="11">
        <v>23.2</v>
      </c>
      <c r="H94" s="221">
        <v>23.3</v>
      </c>
      <c r="I94" s="12">
        <v>9.8000000000000007</v>
      </c>
      <c r="J94" s="219">
        <v>10.5</v>
      </c>
      <c r="K94" s="11">
        <v>7.83</v>
      </c>
      <c r="L94" s="219">
        <v>7.96</v>
      </c>
      <c r="M94" s="842"/>
      <c r="N94" s="221"/>
      <c r="O94" s="220"/>
      <c r="P94" s="220"/>
      <c r="Q94" s="895"/>
      <c r="R94" s="507"/>
      <c r="S94" s="779"/>
      <c r="T94" s="593">
        <v>580</v>
      </c>
      <c r="U94" s="80"/>
      <c r="V94" s="3" t="s">
        <v>197</v>
      </c>
      <c r="W94" s="921" t="s">
        <v>311</v>
      </c>
      <c r="X94" s="136">
        <v>13.7</v>
      </c>
      <c r="Y94" s="224">
        <v>12.7</v>
      </c>
    </row>
    <row r="95" spans="1:25" x14ac:dyDescent="0.2">
      <c r="A95" s="1065"/>
      <c r="B95" s="330">
        <f>南八幡!B95</f>
        <v>45831</v>
      </c>
      <c r="C95" s="434" t="str">
        <f t="shared" si="8"/>
        <v>(月)</v>
      </c>
      <c r="D95" s="560" t="s">
        <v>419</v>
      </c>
      <c r="E95" s="503"/>
      <c r="F95" s="504">
        <v>27.6</v>
      </c>
      <c r="G95" s="11">
        <v>24</v>
      </c>
      <c r="H95" s="221">
        <v>24.2</v>
      </c>
      <c r="I95" s="12">
        <v>10.8</v>
      </c>
      <c r="J95" s="219">
        <v>11</v>
      </c>
      <c r="K95" s="11">
        <v>7.83</v>
      </c>
      <c r="L95" s="219">
        <v>7.88</v>
      </c>
      <c r="M95" s="842">
        <v>34.5</v>
      </c>
      <c r="N95" s="221">
        <v>34.6</v>
      </c>
      <c r="O95" s="220">
        <v>140</v>
      </c>
      <c r="P95" s="220">
        <v>94.1</v>
      </c>
      <c r="Q95" s="895">
        <v>14</v>
      </c>
      <c r="R95" s="507">
        <v>310</v>
      </c>
      <c r="S95" s="779">
        <v>0.7</v>
      </c>
      <c r="T95" s="593"/>
      <c r="U95" s="80"/>
      <c r="V95" s="3" t="s">
        <v>17</v>
      </c>
      <c r="W95" s="921" t="s">
        <v>311</v>
      </c>
      <c r="X95" s="136">
        <v>35</v>
      </c>
      <c r="Y95" s="224">
        <v>33.799999999999997</v>
      </c>
    </row>
    <row r="96" spans="1:25" x14ac:dyDescent="0.2">
      <c r="A96" s="1065"/>
      <c r="B96" s="330">
        <f>南八幡!B96</f>
        <v>45832</v>
      </c>
      <c r="C96" s="434" t="str">
        <f t="shared" si="8"/>
        <v>(火)</v>
      </c>
      <c r="D96" s="560" t="s">
        <v>420</v>
      </c>
      <c r="E96" s="503"/>
      <c r="F96" s="504">
        <v>28.3</v>
      </c>
      <c r="G96" s="11">
        <v>23.9</v>
      </c>
      <c r="H96" s="221">
        <v>24</v>
      </c>
      <c r="I96" s="12">
        <v>9.4</v>
      </c>
      <c r="J96" s="219">
        <v>9.9</v>
      </c>
      <c r="K96" s="11">
        <v>7.75</v>
      </c>
      <c r="L96" s="219">
        <v>7.8</v>
      </c>
      <c r="M96" s="842">
        <v>33.299999999999997</v>
      </c>
      <c r="N96" s="221">
        <v>33.200000000000003</v>
      </c>
      <c r="O96" s="220">
        <v>130</v>
      </c>
      <c r="P96" s="220">
        <v>94.1</v>
      </c>
      <c r="Q96" s="895">
        <v>16</v>
      </c>
      <c r="R96" s="507">
        <v>258</v>
      </c>
      <c r="S96" s="779">
        <v>0.53</v>
      </c>
      <c r="T96" s="593">
        <v>585</v>
      </c>
      <c r="U96" s="80"/>
      <c r="V96" s="3" t="s">
        <v>198</v>
      </c>
      <c r="W96" s="921" t="s">
        <v>184</v>
      </c>
      <c r="X96" s="274">
        <v>18</v>
      </c>
      <c r="Y96" s="286">
        <v>20</v>
      </c>
    </row>
    <row r="97" spans="1:25" x14ac:dyDescent="0.2">
      <c r="A97" s="1065"/>
      <c r="B97" s="330">
        <f>南八幡!B97</f>
        <v>45833</v>
      </c>
      <c r="C97" s="434" t="str">
        <f t="shared" si="8"/>
        <v>(水)</v>
      </c>
      <c r="D97" s="560" t="s">
        <v>420</v>
      </c>
      <c r="E97" s="503">
        <v>14</v>
      </c>
      <c r="F97" s="504">
        <v>26.5</v>
      </c>
      <c r="G97" s="11">
        <v>23.5</v>
      </c>
      <c r="H97" s="221">
        <v>23.4</v>
      </c>
      <c r="I97" s="12">
        <v>8.6999999999999993</v>
      </c>
      <c r="J97" s="219">
        <v>8.3000000000000007</v>
      </c>
      <c r="K97" s="11">
        <v>7.68</v>
      </c>
      <c r="L97" s="219">
        <v>7.76</v>
      </c>
      <c r="M97" s="842">
        <v>30.3</v>
      </c>
      <c r="N97" s="221">
        <v>32.200000000000003</v>
      </c>
      <c r="O97" s="220">
        <v>130</v>
      </c>
      <c r="P97" s="220">
        <v>94.1</v>
      </c>
      <c r="Q97" s="895">
        <v>15</v>
      </c>
      <c r="R97" s="507">
        <v>272</v>
      </c>
      <c r="S97" s="779">
        <v>0.54</v>
      </c>
      <c r="T97" s="593">
        <v>223</v>
      </c>
      <c r="U97" s="80"/>
      <c r="V97" s="3" t="s">
        <v>199</v>
      </c>
      <c r="W97" s="921" t="s">
        <v>311</v>
      </c>
      <c r="X97" s="274">
        <v>19</v>
      </c>
      <c r="Y97" s="286">
        <v>14</v>
      </c>
    </row>
    <row r="98" spans="1:25" x14ac:dyDescent="0.2">
      <c r="A98" s="1065"/>
      <c r="B98" s="330">
        <f>南八幡!B98</f>
        <v>45834</v>
      </c>
      <c r="C98" s="434" t="str">
        <f t="shared" si="8"/>
        <v>(木)</v>
      </c>
      <c r="D98" s="560" t="s">
        <v>420</v>
      </c>
      <c r="E98" s="503">
        <v>4</v>
      </c>
      <c r="F98" s="504">
        <v>27.8</v>
      </c>
      <c r="G98" s="11">
        <v>24.6</v>
      </c>
      <c r="H98" s="221">
        <v>24.6</v>
      </c>
      <c r="I98" s="12">
        <v>27.4</v>
      </c>
      <c r="J98" s="219">
        <v>8.8000000000000007</v>
      </c>
      <c r="K98" s="11">
        <v>7.69</v>
      </c>
      <c r="L98" s="219">
        <v>7.79</v>
      </c>
      <c r="M98" s="842">
        <v>32.9</v>
      </c>
      <c r="N98" s="221">
        <v>32.9</v>
      </c>
      <c r="O98" s="220">
        <v>130</v>
      </c>
      <c r="P98" s="220">
        <v>86.1</v>
      </c>
      <c r="Q98" s="895">
        <v>14</v>
      </c>
      <c r="R98" s="507">
        <v>278</v>
      </c>
      <c r="S98" s="779">
        <v>0.46</v>
      </c>
      <c r="T98" s="593">
        <v>222</v>
      </c>
      <c r="U98" s="80"/>
      <c r="V98" s="3"/>
      <c r="W98" s="921"/>
      <c r="X98" s="288"/>
      <c r="Y98" s="287"/>
    </row>
    <row r="99" spans="1:25" x14ac:dyDescent="0.2">
      <c r="A99" s="1065"/>
      <c r="B99" s="330">
        <f>南八幡!B99</f>
        <v>45835</v>
      </c>
      <c r="C99" s="434" t="str">
        <f t="shared" si="8"/>
        <v>(金)</v>
      </c>
      <c r="D99" s="560" t="s">
        <v>419</v>
      </c>
      <c r="E99" s="503"/>
      <c r="F99" s="504">
        <v>30.5</v>
      </c>
      <c r="G99" s="11">
        <v>24.4</v>
      </c>
      <c r="H99" s="221">
        <v>24.4</v>
      </c>
      <c r="I99" s="12">
        <v>10.74</v>
      </c>
      <c r="J99" s="219">
        <v>8.9</v>
      </c>
      <c r="K99" s="11">
        <v>7.67</v>
      </c>
      <c r="L99" s="219">
        <v>7.79</v>
      </c>
      <c r="M99" s="842">
        <v>30.9</v>
      </c>
      <c r="N99" s="221">
        <v>33.200000000000003</v>
      </c>
      <c r="O99" s="220">
        <v>140</v>
      </c>
      <c r="P99" s="220">
        <v>96.1</v>
      </c>
      <c r="Q99" s="895">
        <v>14</v>
      </c>
      <c r="R99" s="507">
        <v>282</v>
      </c>
      <c r="S99" s="779">
        <v>0.6</v>
      </c>
      <c r="T99" s="593"/>
      <c r="U99" s="80"/>
      <c r="V99" s="3"/>
      <c r="W99" s="921"/>
      <c r="X99" s="288"/>
      <c r="Y99" s="287"/>
    </row>
    <row r="100" spans="1:25" x14ac:dyDescent="0.2">
      <c r="A100" s="1065"/>
      <c r="B100" s="330">
        <f>南八幡!B100</f>
        <v>45836</v>
      </c>
      <c r="C100" s="434" t="str">
        <f t="shared" si="8"/>
        <v>(土)</v>
      </c>
      <c r="D100" s="560" t="s">
        <v>419</v>
      </c>
      <c r="E100" s="503"/>
      <c r="F100" s="504">
        <v>30</v>
      </c>
      <c r="G100" s="11">
        <v>24.5</v>
      </c>
      <c r="H100" s="221">
        <v>24.7</v>
      </c>
      <c r="I100" s="12">
        <v>8.6999999999999993</v>
      </c>
      <c r="J100" s="219">
        <v>10.1</v>
      </c>
      <c r="K100" s="11">
        <v>7.73</v>
      </c>
      <c r="L100" s="219">
        <v>7.77</v>
      </c>
      <c r="M100" s="842"/>
      <c r="N100" s="221"/>
      <c r="O100" s="220"/>
      <c r="P100" s="220"/>
      <c r="Q100" s="895"/>
      <c r="R100" s="507"/>
      <c r="S100" s="779"/>
      <c r="T100" s="593">
        <v>172</v>
      </c>
      <c r="U100" s="80"/>
      <c r="V100" s="289"/>
      <c r="W100" s="346"/>
      <c r="X100" s="291"/>
      <c r="Y100" s="290"/>
    </row>
    <row r="101" spans="1:25" x14ac:dyDescent="0.2">
      <c r="A101" s="1065"/>
      <c r="B101" s="330">
        <f>南八幡!B101</f>
        <v>45837</v>
      </c>
      <c r="C101" s="434" t="str">
        <f t="shared" si="8"/>
        <v>(日)</v>
      </c>
      <c r="D101" s="560" t="s">
        <v>419</v>
      </c>
      <c r="E101" s="503"/>
      <c r="F101" s="504">
        <v>29.9</v>
      </c>
      <c r="G101" s="11">
        <v>23.4</v>
      </c>
      <c r="H101" s="221">
        <v>23.6</v>
      </c>
      <c r="I101" s="12">
        <v>9.3000000000000007</v>
      </c>
      <c r="J101" s="219">
        <v>10.3</v>
      </c>
      <c r="K101" s="11">
        <v>7.77</v>
      </c>
      <c r="L101" s="219">
        <v>7.76</v>
      </c>
      <c r="M101" s="842"/>
      <c r="N101" s="221"/>
      <c r="O101" s="220"/>
      <c r="P101" s="220"/>
      <c r="Q101" s="895"/>
      <c r="R101" s="507"/>
      <c r="S101" s="779"/>
      <c r="T101" s="593"/>
      <c r="U101" s="80"/>
      <c r="V101" s="9" t="s">
        <v>23</v>
      </c>
      <c r="W101" s="82" t="s">
        <v>24</v>
      </c>
      <c r="X101" s="1" t="s">
        <v>24</v>
      </c>
      <c r="Y101" s="335" t="s">
        <v>24</v>
      </c>
    </row>
    <row r="102" spans="1:25" x14ac:dyDescent="0.2">
      <c r="A102" s="1065"/>
      <c r="B102" s="330">
        <f>南八幡!B102</f>
        <v>45838</v>
      </c>
      <c r="C102" s="434" t="str">
        <f t="shared" si="8"/>
        <v>(月)</v>
      </c>
      <c r="D102" s="563" t="s">
        <v>419</v>
      </c>
      <c r="E102" s="526"/>
      <c r="F102" s="564">
        <v>29.2</v>
      </c>
      <c r="G102" s="368">
        <v>23.8</v>
      </c>
      <c r="H102" s="565">
        <v>23.9</v>
      </c>
      <c r="I102" s="566">
        <v>9.4</v>
      </c>
      <c r="J102" s="298">
        <v>10.3</v>
      </c>
      <c r="K102" s="368">
        <v>7.75</v>
      </c>
      <c r="L102" s="298">
        <v>7.81</v>
      </c>
      <c r="M102" s="844">
        <v>33.4</v>
      </c>
      <c r="N102" s="565">
        <v>33.4</v>
      </c>
      <c r="O102" s="567">
        <v>130</v>
      </c>
      <c r="P102" s="567">
        <v>96.1</v>
      </c>
      <c r="Q102" s="900">
        <v>16</v>
      </c>
      <c r="R102" s="569">
        <v>270</v>
      </c>
      <c r="S102" s="819">
        <v>0.46</v>
      </c>
      <c r="T102" s="766"/>
      <c r="U102" s="80"/>
      <c r="V102" s="749" t="s">
        <v>301</v>
      </c>
      <c r="W102" s="750"/>
      <c r="X102" s="750"/>
      <c r="Y102" s="751"/>
    </row>
    <row r="103" spans="1:25" s="1" customFormat="1" ht="13.5" customHeight="1" x14ac:dyDescent="0.2">
      <c r="A103" s="1065"/>
      <c r="B103" s="1051" t="s">
        <v>238</v>
      </c>
      <c r="C103" s="1051"/>
      <c r="D103" s="508"/>
      <c r="E103" s="493">
        <f>MAX(E73:E102)</f>
        <v>32</v>
      </c>
      <c r="F103" s="509">
        <f t="shared" ref="F103:T103" si="9">IF(COUNT(F73:F102)=0,"",MAX(F73:F102))</f>
        <v>33.5</v>
      </c>
      <c r="G103" s="10">
        <f t="shared" si="9"/>
        <v>24.6</v>
      </c>
      <c r="H103" s="218">
        <f t="shared" si="9"/>
        <v>25</v>
      </c>
      <c r="I103" s="495">
        <f t="shared" si="9"/>
        <v>29.3</v>
      </c>
      <c r="J103" s="496">
        <f t="shared" si="9"/>
        <v>13.1</v>
      </c>
      <c r="K103" s="10">
        <f t="shared" si="9"/>
        <v>7.83</v>
      </c>
      <c r="L103" s="218">
        <f t="shared" si="9"/>
        <v>7.96</v>
      </c>
      <c r="M103" s="841">
        <f t="shared" si="9"/>
        <v>34.5</v>
      </c>
      <c r="N103" s="496">
        <f t="shared" si="9"/>
        <v>34.6</v>
      </c>
      <c r="O103" s="497">
        <f t="shared" si="9"/>
        <v>140</v>
      </c>
      <c r="P103" s="497">
        <f t="shared" si="9"/>
        <v>96.1</v>
      </c>
      <c r="Q103" s="897">
        <f t="shared" si="9"/>
        <v>16</v>
      </c>
      <c r="R103" s="513">
        <f t="shared" si="9"/>
        <v>310</v>
      </c>
      <c r="S103" s="787">
        <f t="shared" si="9"/>
        <v>0.76</v>
      </c>
      <c r="T103" s="515">
        <f t="shared" si="9"/>
        <v>7797</v>
      </c>
      <c r="U103" s="80"/>
      <c r="V103" s="752"/>
      <c r="W103" s="920"/>
      <c r="X103" s="753"/>
      <c r="Y103" s="754"/>
    </row>
    <row r="104" spans="1:25" s="1" customFormat="1" ht="13.5" customHeight="1" x14ac:dyDescent="0.2">
      <c r="A104" s="1065"/>
      <c r="B104" s="1052" t="s">
        <v>239</v>
      </c>
      <c r="C104" s="1052"/>
      <c r="D104" s="229"/>
      <c r="E104" s="230"/>
      <c r="F104" s="516">
        <f t="shared" ref="F104:S104" si="10">IF(COUNT(F73:F102)=0,"",MIN(F73:F102))</f>
        <v>18.2</v>
      </c>
      <c r="G104" s="11">
        <f t="shared" si="10"/>
        <v>16.600000000000001</v>
      </c>
      <c r="H104" s="219">
        <f t="shared" si="10"/>
        <v>16.3</v>
      </c>
      <c r="I104" s="12">
        <f t="shared" si="10"/>
        <v>6.9</v>
      </c>
      <c r="J104" s="240">
        <f t="shared" si="10"/>
        <v>4.8</v>
      </c>
      <c r="K104" s="11">
        <f t="shared" si="10"/>
        <v>7.61</v>
      </c>
      <c r="L104" s="516">
        <f t="shared" si="10"/>
        <v>7.3</v>
      </c>
      <c r="M104" s="842">
        <f t="shared" si="10"/>
        <v>19.399999999999999</v>
      </c>
      <c r="N104" s="221">
        <f t="shared" si="10"/>
        <v>20.7</v>
      </c>
      <c r="O104" s="239">
        <f t="shared" si="10"/>
        <v>67</v>
      </c>
      <c r="P104" s="239">
        <f t="shared" si="10"/>
        <v>56.1</v>
      </c>
      <c r="Q104" s="893">
        <f t="shared" si="10"/>
        <v>10</v>
      </c>
      <c r="R104" s="520">
        <f t="shared" si="10"/>
        <v>164</v>
      </c>
      <c r="S104" s="792">
        <f t="shared" si="10"/>
        <v>0.28999999999999998</v>
      </c>
      <c r="T104" s="522"/>
      <c r="U104" s="80"/>
      <c r="V104" s="752"/>
      <c r="W104" s="920"/>
      <c r="X104" s="753"/>
      <c r="Y104" s="754"/>
    </row>
    <row r="105" spans="1:25" s="1" customFormat="1" ht="13.5" customHeight="1" x14ac:dyDescent="0.2">
      <c r="A105" s="1065"/>
      <c r="B105" s="1052" t="s">
        <v>240</v>
      </c>
      <c r="C105" s="1052"/>
      <c r="D105" s="229"/>
      <c r="E105" s="231"/>
      <c r="F105" s="523">
        <f t="shared" ref="F105:S105" si="11">IF(COUNT(F73:F102)=0,"",AVERAGE(F73:F102))</f>
        <v>26.696666666666665</v>
      </c>
      <c r="G105" s="11">
        <f t="shared" si="11"/>
        <v>22.033333333333328</v>
      </c>
      <c r="H105" s="516">
        <f t="shared" si="11"/>
        <v>22.040000000000003</v>
      </c>
      <c r="I105" s="12">
        <f t="shared" si="11"/>
        <v>12.557999999999998</v>
      </c>
      <c r="J105" s="240">
        <f t="shared" si="11"/>
        <v>9.2433333333333358</v>
      </c>
      <c r="K105" s="11">
        <f t="shared" si="11"/>
        <v>7.726</v>
      </c>
      <c r="L105" s="516">
        <f t="shared" si="11"/>
        <v>7.7243333333333331</v>
      </c>
      <c r="M105" s="842">
        <f t="shared" si="11"/>
        <v>29.609523809523807</v>
      </c>
      <c r="N105" s="221">
        <f t="shared" si="11"/>
        <v>29.695238095238096</v>
      </c>
      <c r="O105" s="239">
        <f t="shared" si="11"/>
        <v>114.19047619047619</v>
      </c>
      <c r="P105" s="239">
        <f t="shared" si="11"/>
        <v>83.90952380952379</v>
      </c>
      <c r="Q105" s="893">
        <f t="shared" si="11"/>
        <v>13.285714285714286</v>
      </c>
      <c r="R105" s="524">
        <f t="shared" si="11"/>
        <v>244.28571428571428</v>
      </c>
      <c r="S105" s="792">
        <f t="shared" si="11"/>
        <v>0.57952380952380955</v>
      </c>
      <c r="T105" s="522"/>
      <c r="U105" s="80"/>
      <c r="V105" s="752"/>
      <c r="W105" s="920"/>
      <c r="X105" s="753"/>
      <c r="Y105" s="754"/>
    </row>
    <row r="106" spans="1:25" s="1" customFormat="1" ht="13.5" customHeight="1" x14ac:dyDescent="0.2">
      <c r="A106" s="1065"/>
      <c r="B106" s="1053" t="s">
        <v>241</v>
      </c>
      <c r="C106" s="1053"/>
      <c r="D106" s="525"/>
      <c r="E106" s="526">
        <f>SUM(E73:E102)</f>
        <v>85</v>
      </c>
      <c r="F106" s="232"/>
      <c r="G106" s="233"/>
      <c r="H106" s="527"/>
      <c r="I106" s="233"/>
      <c r="J106" s="527"/>
      <c r="K106" s="528"/>
      <c r="L106" s="529"/>
      <c r="M106" s="553"/>
      <c r="N106" s="554"/>
      <c r="O106" s="532"/>
      <c r="P106" s="572"/>
      <c r="Q106" s="894"/>
      <c r="R106" s="234"/>
      <c r="S106" s="812"/>
      <c r="T106" s="762">
        <f>SUM(T73:T102)</f>
        <v>31510</v>
      </c>
      <c r="U106" s="80"/>
      <c r="V106" s="755"/>
      <c r="W106" s="922"/>
      <c r="X106" s="756"/>
      <c r="Y106" s="757"/>
    </row>
    <row r="107" spans="1:25" ht="13.5" customHeight="1" x14ac:dyDescent="0.2">
      <c r="A107" s="1065" t="s">
        <v>213</v>
      </c>
      <c r="B107" s="329">
        <f>南八幡!B107</f>
        <v>45839</v>
      </c>
      <c r="C107" s="433" t="str">
        <f>IF(B107="","",IF(WEEKDAY(B107)=1,"(日)",IF(WEEKDAY(B107)=2,"(月)",IF(WEEKDAY(B107)=3,"(火)",IF(WEEKDAY(B107)=4,"(水)",IF(WEEKDAY(B107)=5,"(木)",IF(WEEKDAY(B107)=6,"(金)","(土)")))))))</f>
        <v>(火)</v>
      </c>
      <c r="D107" s="558" t="s">
        <v>419</v>
      </c>
      <c r="E107" s="493"/>
      <c r="F107" s="494">
        <v>29.2</v>
      </c>
      <c r="G107" s="10">
        <v>24.2</v>
      </c>
      <c r="H107" s="496">
        <v>24.5</v>
      </c>
      <c r="I107" s="495">
        <v>8.6</v>
      </c>
      <c r="J107" s="218">
        <v>9.1</v>
      </c>
      <c r="K107" s="10">
        <v>7.79</v>
      </c>
      <c r="L107" s="218">
        <v>7.85</v>
      </c>
      <c r="M107" s="841">
        <v>34.200000000000003</v>
      </c>
      <c r="N107" s="496">
        <v>34.1</v>
      </c>
      <c r="O107" s="497">
        <v>130</v>
      </c>
      <c r="P107" s="497">
        <v>94.1</v>
      </c>
      <c r="Q107" s="897">
        <v>17</v>
      </c>
      <c r="R107" s="501">
        <v>250</v>
      </c>
      <c r="S107" s="775">
        <v>0.48</v>
      </c>
      <c r="T107" s="761"/>
      <c r="U107" s="80"/>
      <c r="V107" s="376" t="s">
        <v>284</v>
      </c>
      <c r="W107" s="361"/>
      <c r="X107" s="363">
        <v>45847</v>
      </c>
      <c r="Y107" s="359"/>
    </row>
    <row r="108" spans="1:25" x14ac:dyDescent="0.2">
      <c r="A108" s="1065"/>
      <c r="B108" s="330">
        <f>南八幡!B108</f>
        <v>45840</v>
      </c>
      <c r="C108" s="434" t="str">
        <f t="shared" ref="C108:C137" si="12">IF(B108="","",IF(WEEKDAY(B108)=1,"(日)",IF(WEEKDAY(B108)=2,"(月)",IF(WEEKDAY(B108)=3,"(火)",IF(WEEKDAY(B108)=4,"(水)",IF(WEEKDAY(B108)=5,"(木)",IF(WEEKDAY(B108)=6,"(金)","(土)")))))))</f>
        <v>(水)</v>
      </c>
      <c r="D108" s="560" t="s">
        <v>420</v>
      </c>
      <c r="E108" s="503"/>
      <c r="F108" s="504">
        <v>29.1</v>
      </c>
      <c r="G108" s="11">
        <v>24.2</v>
      </c>
      <c r="H108" s="221">
        <v>24.4</v>
      </c>
      <c r="I108" s="12">
        <v>8.3000000000000007</v>
      </c>
      <c r="J108" s="219">
        <v>11</v>
      </c>
      <c r="K108" s="11">
        <v>7.75</v>
      </c>
      <c r="L108" s="219">
        <v>7.79</v>
      </c>
      <c r="M108" s="842">
        <v>33</v>
      </c>
      <c r="N108" s="221">
        <v>34</v>
      </c>
      <c r="O108" s="220">
        <v>130</v>
      </c>
      <c r="P108" s="220">
        <v>88.1</v>
      </c>
      <c r="Q108" s="895">
        <v>16</v>
      </c>
      <c r="R108" s="507">
        <v>290</v>
      </c>
      <c r="S108" s="779">
        <v>0.59</v>
      </c>
      <c r="T108" s="593">
        <v>234</v>
      </c>
      <c r="U108" s="80"/>
      <c r="V108" s="377" t="s">
        <v>2</v>
      </c>
      <c r="W108" s="362" t="s">
        <v>303</v>
      </c>
      <c r="X108" s="364">
        <v>31.4</v>
      </c>
      <c r="Y108" s="360"/>
    </row>
    <row r="109" spans="1:25" x14ac:dyDescent="0.2">
      <c r="A109" s="1065"/>
      <c r="B109" s="330">
        <f>南八幡!B109</f>
        <v>45841</v>
      </c>
      <c r="C109" s="434" t="str">
        <f t="shared" si="12"/>
        <v>(木)</v>
      </c>
      <c r="D109" s="560" t="s">
        <v>419</v>
      </c>
      <c r="E109" s="503"/>
      <c r="F109" s="504">
        <v>31.8</v>
      </c>
      <c r="G109" s="11">
        <v>24.2</v>
      </c>
      <c r="H109" s="221">
        <v>24</v>
      </c>
      <c r="I109" s="12">
        <v>10.9</v>
      </c>
      <c r="J109" s="219">
        <v>11</v>
      </c>
      <c r="K109" s="11">
        <v>7.76</v>
      </c>
      <c r="L109" s="219">
        <v>7.78</v>
      </c>
      <c r="M109" s="842">
        <v>32.5</v>
      </c>
      <c r="N109" s="221">
        <v>32.5</v>
      </c>
      <c r="O109" s="220">
        <v>130</v>
      </c>
      <c r="P109" s="220">
        <v>86.1</v>
      </c>
      <c r="Q109" s="895">
        <v>14</v>
      </c>
      <c r="R109" s="507">
        <v>252</v>
      </c>
      <c r="S109" s="779">
        <v>0.55000000000000004</v>
      </c>
      <c r="T109" s="593"/>
      <c r="U109" s="80"/>
      <c r="V109" s="4" t="s">
        <v>19</v>
      </c>
      <c r="W109" s="5" t="s">
        <v>20</v>
      </c>
      <c r="X109" s="6" t="s">
        <v>21</v>
      </c>
      <c r="Y109" s="5" t="s">
        <v>22</v>
      </c>
    </row>
    <row r="110" spans="1:25" x14ac:dyDescent="0.2">
      <c r="A110" s="1065"/>
      <c r="B110" s="330">
        <f>南八幡!B110</f>
        <v>45842</v>
      </c>
      <c r="C110" s="434" t="str">
        <f t="shared" si="12"/>
        <v>(金)</v>
      </c>
      <c r="D110" s="560" t="s">
        <v>419</v>
      </c>
      <c r="E110" s="503"/>
      <c r="F110" s="504">
        <v>30.8</v>
      </c>
      <c r="G110" s="11">
        <v>24.2</v>
      </c>
      <c r="H110" s="221">
        <v>24.2</v>
      </c>
      <c r="I110" s="12">
        <v>8.3000000000000007</v>
      </c>
      <c r="J110" s="219">
        <v>11.5</v>
      </c>
      <c r="K110" s="11">
        <v>7.73</v>
      </c>
      <c r="L110" s="219">
        <v>7.76</v>
      </c>
      <c r="M110" s="842">
        <v>31.7</v>
      </c>
      <c r="N110" s="221">
        <v>31.7</v>
      </c>
      <c r="O110" s="220">
        <v>120</v>
      </c>
      <c r="P110" s="220">
        <v>86.1</v>
      </c>
      <c r="Q110" s="895">
        <v>15</v>
      </c>
      <c r="R110" s="507">
        <v>252</v>
      </c>
      <c r="S110" s="779">
        <v>0.51</v>
      </c>
      <c r="T110" s="593"/>
      <c r="U110" s="80"/>
      <c r="V110" s="2" t="s">
        <v>182</v>
      </c>
      <c r="W110" s="398" t="s">
        <v>11</v>
      </c>
      <c r="X110" s="10">
        <v>25.6</v>
      </c>
      <c r="Y110" s="218">
        <v>25.7</v>
      </c>
    </row>
    <row r="111" spans="1:25" x14ac:dyDescent="0.2">
      <c r="A111" s="1065"/>
      <c r="B111" s="330">
        <f>南八幡!B111</f>
        <v>45843</v>
      </c>
      <c r="C111" s="434" t="str">
        <f t="shared" si="12"/>
        <v>(土)</v>
      </c>
      <c r="D111" s="560" t="s">
        <v>419</v>
      </c>
      <c r="E111" s="503"/>
      <c r="F111" s="504">
        <v>33.5</v>
      </c>
      <c r="G111" s="11">
        <v>24.6</v>
      </c>
      <c r="H111" s="221">
        <v>24.6</v>
      </c>
      <c r="I111" s="12">
        <v>7.9</v>
      </c>
      <c r="J111" s="219">
        <v>10</v>
      </c>
      <c r="K111" s="11">
        <v>7.74</v>
      </c>
      <c r="L111" s="219">
        <v>7.78</v>
      </c>
      <c r="M111" s="842"/>
      <c r="N111" s="221"/>
      <c r="O111" s="220"/>
      <c r="P111" s="220"/>
      <c r="Q111" s="895"/>
      <c r="R111" s="507"/>
      <c r="S111" s="779"/>
      <c r="T111" s="593"/>
      <c r="U111" s="80"/>
      <c r="V111" s="3" t="s">
        <v>183</v>
      </c>
      <c r="W111" s="921" t="s">
        <v>184</v>
      </c>
      <c r="X111" s="11">
        <v>8.1</v>
      </c>
      <c r="Y111" s="219">
        <v>10.1</v>
      </c>
    </row>
    <row r="112" spans="1:25" x14ac:dyDescent="0.2">
      <c r="A112" s="1065"/>
      <c r="B112" s="330">
        <f>南八幡!B112</f>
        <v>45844</v>
      </c>
      <c r="C112" s="434" t="str">
        <f t="shared" si="12"/>
        <v>(日)</v>
      </c>
      <c r="D112" s="560" t="s">
        <v>420</v>
      </c>
      <c r="E112" s="503">
        <v>9</v>
      </c>
      <c r="F112" s="504">
        <v>32.799999999999997</v>
      </c>
      <c r="G112" s="11">
        <v>25</v>
      </c>
      <c r="H112" s="221">
        <v>24.6</v>
      </c>
      <c r="I112" s="12">
        <v>9.6</v>
      </c>
      <c r="J112" s="219">
        <v>9.1999999999999993</v>
      </c>
      <c r="K112" s="11">
        <v>7.55</v>
      </c>
      <c r="L112" s="219">
        <v>7.69</v>
      </c>
      <c r="M112" s="842"/>
      <c r="N112" s="221"/>
      <c r="O112" s="220"/>
      <c r="P112" s="220"/>
      <c r="Q112" s="895"/>
      <c r="R112" s="507"/>
      <c r="S112" s="779"/>
      <c r="T112" s="593"/>
      <c r="U112" s="80"/>
      <c r="V112" s="3" t="s">
        <v>12</v>
      </c>
      <c r="W112" s="921"/>
      <c r="X112" s="11">
        <v>7.69</v>
      </c>
      <c r="Y112" s="219">
        <v>7.73</v>
      </c>
    </row>
    <row r="113" spans="1:25" x14ac:dyDescent="0.2">
      <c r="A113" s="1065"/>
      <c r="B113" s="330">
        <f>南八幡!B113</f>
        <v>45845</v>
      </c>
      <c r="C113" s="434" t="str">
        <f t="shared" si="12"/>
        <v>(月)</v>
      </c>
      <c r="D113" s="560" t="s">
        <v>420</v>
      </c>
      <c r="E113" s="503"/>
      <c r="F113" s="504">
        <v>34.299999999999997</v>
      </c>
      <c r="G113" s="11">
        <v>25</v>
      </c>
      <c r="H113" s="221">
        <v>24.9</v>
      </c>
      <c r="I113" s="12">
        <v>7.4</v>
      </c>
      <c r="J113" s="219">
        <v>10.199999999999999</v>
      </c>
      <c r="K113" s="11">
        <v>7.68</v>
      </c>
      <c r="L113" s="219">
        <v>7.71</v>
      </c>
      <c r="M113" s="842">
        <v>31.7</v>
      </c>
      <c r="N113" s="221">
        <v>31.7</v>
      </c>
      <c r="O113" s="220">
        <v>120</v>
      </c>
      <c r="P113" s="220">
        <v>94.1</v>
      </c>
      <c r="Q113" s="895">
        <v>15</v>
      </c>
      <c r="R113" s="507">
        <v>236</v>
      </c>
      <c r="S113" s="779">
        <v>0.5</v>
      </c>
      <c r="T113" s="593"/>
      <c r="U113" s="80"/>
      <c r="V113" s="3" t="s">
        <v>185</v>
      </c>
      <c r="W113" s="921" t="s">
        <v>13</v>
      </c>
      <c r="X113" s="11">
        <v>31.9</v>
      </c>
      <c r="Y113" s="219">
        <v>32.1</v>
      </c>
    </row>
    <row r="114" spans="1:25" x14ac:dyDescent="0.2">
      <c r="A114" s="1065"/>
      <c r="B114" s="330">
        <f>南八幡!B114</f>
        <v>45846</v>
      </c>
      <c r="C114" s="434" t="str">
        <f t="shared" si="12"/>
        <v>(火)</v>
      </c>
      <c r="D114" s="560" t="s">
        <v>419</v>
      </c>
      <c r="E114" s="503"/>
      <c r="F114" s="504">
        <v>36.1</v>
      </c>
      <c r="G114" s="11">
        <v>25.4</v>
      </c>
      <c r="H114" s="221">
        <v>25.2</v>
      </c>
      <c r="I114" s="12">
        <v>8.9</v>
      </c>
      <c r="J114" s="219">
        <v>8.4</v>
      </c>
      <c r="K114" s="11">
        <v>7.72</v>
      </c>
      <c r="L114" s="219">
        <v>7.79</v>
      </c>
      <c r="M114" s="842">
        <v>32.1</v>
      </c>
      <c r="N114" s="221">
        <v>32.200000000000003</v>
      </c>
      <c r="O114" s="220">
        <v>120</v>
      </c>
      <c r="P114" s="220">
        <v>84.1</v>
      </c>
      <c r="Q114" s="895">
        <v>15</v>
      </c>
      <c r="R114" s="507">
        <v>244</v>
      </c>
      <c r="S114" s="779">
        <v>0.45</v>
      </c>
      <c r="T114" s="593"/>
      <c r="U114" s="80"/>
      <c r="V114" s="3" t="s">
        <v>186</v>
      </c>
      <c r="W114" s="921" t="s">
        <v>311</v>
      </c>
      <c r="X114" s="274">
        <v>120</v>
      </c>
      <c r="Y114" s="220">
        <v>120</v>
      </c>
    </row>
    <row r="115" spans="1:25" x14ac:dyDescent="0.2">
      <c r="A115" s="1065"/>
      <c r="B115" s="330">
        <f>南八幡!B115</f>
        <v>45847</v>
      </c>
      <c r="C115" s="434" t="str">
        <f t="shared" si="12"/>
        <v>(水)</v>
      </c>
      <c r="D115" s="560" t="s">
        <v>419</v>
      </c>
      <c r="E115" s="503"/>
      <c r="F115" s="504">
        <v>31.4</v>
      </c>
      <c r="G115" s="11">
        <v>25.6</v>
      </c>
      <c r="H115" s="221">
        <v>25.7</v>
      </c>
      <c r="I115" s="12">
        <v>8.1</v>
      </c>
      <c r="J115" s="219">
        <v>10.1</v>
      </c>
      <c r="K115" s="11">
        <v>7.69</v>
      </c>
      <c r="L115" s="219">
        <v>7.73</v>
      </c>
      <c r="M115" s="842">
        <v>31.9</v>
      </c>
      <c r="N115" s="221">
        <v>32.1</v>
      </c>
      <c r="O115" s="220">
        <v>120</v>
      </c>
      <c r="P115" s="220">
        <v>86.1</v>
      </c>
      <c r="Q115" s="895">
        <v>14</v>
      </c>
      <c r="R115" s="507">
        <v>248</v>
      </c>
      <c r="S115" s="779">
        <v>0.44</v>
      </c>
      <c r="T115" s="593"/>
      <c r="U115" s="80"/>
      <c r="V115" s="3" t="s">
        <v>187</v>
      </c>
      <c r="W115" s="921" t="s">
        <v>311</v>
      </c>
      <c r="X115" s="274">
        <v>86.1</v>
      </c>
      <c r="Y115" s="220">
        <v>86.1</v>
      </c>
    </row>
    <row r="116" spans="1:25" x14ac:dyDescent="0.2">
      <c r="A116" s="1065"/>
      <c r="B116" s="330">
        <f>南八幡!B116</f>
        <v>45848</v>
      </c>
      <c r="C116" s="434" t="str">
        <f t="shared" si="12"/>
        <v>(木)</v>
      </c>
      <c r="D116" s="560" t="s">
        <v>419</v>
      </c>
      <c r="E116" s="503">
        <v>4</v>
      </c>
      <c r="F116" s="504">
        <v>31.8</v>
      </c>
      <c r="G116" s="11">
        <v>25.6</v>
      </c>
      <c r="H116" s="221">
        <v>25.6</v>
      </c>
      <c r="I116" s="12">
        <v>8.4</v>
      </c>
      <c r="J116" s="219">
        <v>9.3000000000000007</v>
      </c>
      <c r="K116" s="11">
        <v>7.71</v>
      </c>
      <c r="L116" s="219">
        <v>7.73</v>
      </c>
      <c r="M116" s="842">
        <v>32.299999999999997</v>
      </c>
      <c r="N116" s="221">
        <v>32.299999999999997</v>
      </c>
      <c r="O116" s="220">
        <v>130</v>
      </c>
      <c r="P116" s="220">
        <v>92.1</v>
      </c>
      <c r="Q116" s="895">
        <v>16</v>
      </c>
      <c r="R116" s="507">
        <v>242</v>
      </c>
      <c r="S116" s="779">
        <v>0.4</v>
      </c>
      <c r="T116" s="593"/>
      <c r="U116" s="80"/>
      <c r="V116" s="3" t="s">
        <v>188</v>
      </c>
      <c r="W116" s="921" t="s">
        <v>311</v>
      </c>
      <c r="X116" s="274">
        <v>64.099999999999994</v>
      </c>
      <c r="Y116" s="220">
        <v>62.1</v>
      </c>
    </row>
    <row r="117" spans="1:25" x14ac:dyDescent="0.2">
      <c r="A117" s="1065"/>
      <c r="B117" s="330">
        <f>南八幡!B117</f>
        <v>45849</v>
      </c>
      <c r="C117" s="434" t="str">
        <f t="shared" si="12"/>
        <v>(金)</v>
      </c>
      <c r="D117" s="560" t="s">
        <v>420</v>
      </c>
      <c r="E117" s="503"/>
      <c r="F117" s="504">
        <v>23.2</v>
      </c>
      <c r="G117" s="11">
        <v>24.2</v>
      </c>
      <c r="H117" s="221">
        <v>24.8</v>
      </c>
      <c r="I117" s="12">
        <v>8.6999999999999993</v>
      </c>
      <c r="J117" s="219">
        <v>9.1999999999999993</v>
      </c>
      <c r="K117" s="11">
        <v>7.69</v>
      </c>
      <c r="L117" s="219">
        <v>7.7</v>
      </c>
      <c r="M117" s="842">
        <v>31.1</v>
      </c>
      <c r="N117" s="221">
        <v>31.1</v>
      </c>
      <c r="O117" s="220">
        <v>120</v>
      </c>
      <c r="P117" s="220">
        <v>84.1</v>
      </c>
      <c r="Q117" s="895">
        <v>15</v>
      </c>
      <c r="R117" s="507">
        <v>248</v>
      </c>
      <c r="S117" s="779">
        <v>0.44</v>
      </c>
      <c r="T117" s="593"/>
      <c r="U117" s="80"/>
      <c r="V117" s="3" t="s">
        <v>189</v>
      </c>
      <c r="W117" s="921" t="s">
        <v>311</v>
      </c>
      <c r="X117" s="274">
        <v>22</v>
      </c>
      <c r="Y117" s="220">
        <v>24</v>
      </c>
    </row>
    <row r="118" spans="1:25" x14ac:dyDescent="0.2">
      <c r="A118" s="1065"/>
      <c r="B118" s="330">
        <f>南八幡!B118</f>
        <v>45850</v>
      </c>
      <c r="C118" s="434" t="str">
        <f t="shared" si="12"/>
        <v>(土)</v>
      </c>
      <c r="D118" s="560" t="s">
        <v>420</v>
      </c>
      <c r="E118" s="503"/>
      <c r="F118" s="504">
        <v>23.8</v>
      </c>
      <c r="G118" s="11">
        <v>21.9</v>
      </c>
      <c r="H118" s="221">
        <v>22.1</v>
      </c>
      <c r="I118" s="12">
        <v>8.8000000000000007</v>
      </c>
      <c r="J118" s="219">
        <v>10</v>
      </c>
      <c r="K118" s="11">
        <v>7.73</v>
      </c>
      <c r="L118" s="219">
        <v>7.82</v>
      </c>
      <c r="M118" s="842"/>
      <c r="N118" s="221"/>
      <c r="O118" s="220"/>
      <c r="P118" s="220"/>
      <c r="Q118" s="895"/>
      <c r="R118" s="507"/>
      <c r="S118" s="779"/>
      <c r="T118" s="593"/>
      <c r="U118" s="80"/>
      <c r="V118" s="3" t="s">
        <v>190</v>
      </c>
      <c r="W118" s="921" t="s">
        <v>311</v>
      </c>
      <c r="X118" s="137">
        <v>15</v>
      </c>
      <c r="Y118" s="221">
        <v>14</v>
      </c>
    </row>
    <row r="119" spans="1:25" x14ac:dyDescent="0.2">
      <c r="A119" s="1065"/>
      <c r="B119" s="330">
        <f>南八幡!B119</f>
        <v>45851</v>
      </c>
      <c r="C119" s="434" t="str">
        <f t="shared" si="12"/>
        <v>(日)</v>
      </c>
      <c r="D119" s="560" t="s">
        <v>420</v>
      </c>
      <c r="E119" s="503">
        <v>2</v>
      </c>
      <c r="F119" s="504">
        <v>28.6</v>
      </c>
      <c r="G119" s="11">
        <v>22.8</v>
      </c>
      <c r="H119" s="221">
        <v>22.3</v>
      </c>
      <c r="I119" s="12">
        <v>7.6</v>
      </c>
      <c r="J119" s="219">
        <v>7.4</v>
      </c>
      <c r="K119" s="11">
        <v>7.65</v>
      </c>
      <c r="L119" s="219">
        <v>7.85</v>
      </c>
      <c r="M119" s="842"/>
      <c r="N119" s="221"/>
      <c r="O119" s="220"/>
      <c r="P119" s="220"/>
      <c r="Q119" s="895"/>
      <c r="R119" s="507"/>
      <c r="S119" s="779"/>
      <c r="T119" s="593"/>
      <c r="U119" s="80"/>
      <c r="V119" s="3" t="s">
        <v>191</v>
      </c>
      <c r="W119" s="921" t="s">
        <v>311</v>
      </c>
      <c r="X119" s="139">
        <v>270</v>
      </c>
      <c r="Y119" s="222">
        <v>248</v>
      </c>
    </row>
    <row r="120" spans="1:25" x14ac:dyDescent="0.2">
      <c r="A120" s="1065"/>
      <c r="B120" s="330">
        <f>南八幡!B120</f>
        <v>45852</v>
      </c>
      <c r="C120" s="434" t="str">
        <f t="shared" si="12"/>
        <v>(月)</v>
      </c>
      <c r="D120" s="560" t="s">
        <v>418</v>
      </c>
      <c r="E120" s="503">
        <v>21</v>
      </c>
      <c r="F120" s="504">
        <v>25.7</v>
      </c>
      <c r="G120" s="11">
        <v>23.6</v>
      </c>
      <c r="H120" s="221">
        <v>23.8</v>
      </c>
      <c r="I120" s="12">
        <v>10.9</v>
      </c>
      <c r="J120" s="219">
        <v>8.8000000000000007</v>
      </c>
      <c r="K120" s="11">
        <v>7.7</v>
      </c>
      <c r="L120" s="219">
        <v>7.74</v>
      </c>
      <c r="M120" s="842">
        <v>29.8</v>
      </c>
      <c r="N120" s="221">
        <v>30.5</v>
      </c>
      <c r="O120" s="220">
        <v>120</v>
      </c>
      <c r="P120" s="220">
        <v>86.1</v>
      </c>
      <c r="Q120" s="895">
        <v>15</v>
      </c>
      <c r="R120" s="507">
        <v>274</v>
      </c>
      <c r="S120" s="779">
        <v>0.37</v>
      </c>
      <c r="T120" s="593">
        <v>571</v>
      </c>
      <c r="U120" s="80"/>
      <c r="V120" s="3" t="s">
        <v>192</v>
      </c>
      <c r="W120" s="921" t="s">
        <v>311</v>
      </c>
      <c r="X120" s="138">
        <v>0.8</v>
      </c>
      <c r="Y120" s="223">
        <v>0.44</v>
      </c>
    </row>
    <row r="121" spans="1:25" x14ac:dyDescent="0.2">
      <c r="A121" s="1065"/>
      <c r="B121" s="330">
        <f>南八幡!B121</f>
        <v>45853</v>
      </c>
      <c r="C121" s="434" t="str">
        <f t="shared" si="12"/>
        <v>(火)</v>
      </c>
      <c r="D121" s="560" t="s">
        <v>420</v>
      </c>
      <c r="E121" s="503">
        <v>42</v>
      </c>
      <c r="F121" s="504">
        <v>29.3</v>
      </c>
      <c r="G121" s="11">
        <v>25</v>
      </c>
      <c r="H121" s="221">
        <v>24.2</v>
      </c>
      <c r="I121" s="12">
        <v>9.8000000000000007</v>
      </c>
      <c r="J121" s="219">
        <v>10.5</v>
      </c>
      <c r="K121" s="11">
        <v>7.65</v>
      </c>
      <c r="L121" s="219">
        <v>7.7</v>
      </c>
      <c r="M121" s="842">
        <v>20.3</v>
      </c>
      <c r="N121" s="221">
        <v>23.8</v>
      </c>
      <c r="O121" s="220">
        <v>97</v>
      </c>
      <c r="P121" s="220">
        <v>72.099999999999994</v>
      </c>
      <c r="Q121" s="895">
        <v>13</v>
      </c>
      <c r="R121" s="507">
        <v>226</v>
      </c>
      <c r="S121" s="779">
        <v>0.67</v>
      </c>
      <c r="T121" s="593">
        <v>2427</v>
      </c>
      <c r="U121" s="80"/>
      <c r="V121" s="3" t="s">
        <v>14</v>
      </c>
      <c r="W121" s="921" t="s">
        <v>311</v>
      </c>
      <c r="X121" s="136">
        <v>6.7</v>
      </c>
      <c r="Y121" s="224">
        <v>5.5</v>
      </c>
    </row>
    <row r="122" spans="1:25" x14ac:dyDescent="0.2">
      <c r="A122" s="1065"/>
      <c r="B122" s="330">
        <f>南八幡!B122</f>
        <v>45854</v>
      </c>
      <c r="C122" s="434" t="str">
        <f t="shared" si="12"/>
        <v>(水)</v>
      </c>
      <c r="D122" s="560" t="s">
        <v>420</v>
      </c>
      <c r="E122" s="503">
        <v>2</v>
      </c>
      <c r="F122" s="504">
        <v>28.8</v>
      </c>
      <c r="G122" s="11">
        <v>24.4</v>
      </c>
      <c r="H122" s="221">
        <v>24.3</v>
      </c>
      <c r="I122" s="12">
        <v>51.4</v>
      </c>
      <c r="J122" s="219">
        <v>13.4</v>
      </c>
      <c r="K122" s="11">
        <v>7.47</v>
      </c>
      <c r="L122" s="219">
        <v>7.16</v>
      </c>
      <c r="M122" s="842">
        <v>16.600000000000001</v>
      </c>
      <c r="N122" s="221">
        <v>16.899999999999999</v>
      </c>
      <c r="O122" s="220">
        <v>47</v>
      </c>
      <c r="P122" s="220">
        <v>42</v>
      </c>
      <c r="Q122" s="895">
        <v>14</v>
      </c>
      <c r="R122" s="507">
        <v>160</v>
      </c>
      <c r="S122" s="779">
        <v>0.63</v>
      </c>
      <c r="T122" s="593">
        <v>12111</v>
      </c>
      <c r="U122" s="80"/>
      <c r="V122" s="3" t="s">
        <v>15</v>
      </c>
      <c r="W122" s="921" t="s">
        <v>311</v>
      </c>
      <c r="X122" s="136">
        <v>1.6</v>
      </c>
      <c r="Y122" s="224">
        <v>1.5</v>
      </c>
    </row>
    <row r="123" spans="1:25" x14ac:dyDescent="0.2">
      <c r="A123" s="1065"/>
      <c r="B123" s="330">
        <f>南八幡!B123</f>
        <v>45855</v>
      </c>
      <c r="C123" s="434" t="str">
        <f t="shared" si="12"/>
        <v>(木)</v>
      </c>
      <c r="D123" s="560" t="s">
        <v>419</v>
      </c>
      <c r="E123" s="503">
        <v>4</v>
      </c>
      <c r="F123" s="504">
        <v>29.7</v>
      </c>
      <c r="G123" s="11">
        <v>24.4</v>
      </c>
      <c r="H123" s="221">
        <v>24</v>
      </c>
      <c r="I123" s="12">
        <v>15.4</v>
      </c>
      <c r="J123" s="219">
        <v>4.0999999999999996</v>
      </c>
      <c r="K123" s="11">
        <v>7.64</v>
      </c>
      <c r="L123" s="219">
        <v>7.38</v>
      </c>
      <c r="M123" s="842">
        <v>24.3</v>
      </c>
      <c r="N123" s="221">
        <v>23.7</v>
      </c>
      <c r="O123" s="220">
        <v>73</v>
      </c>
      <c r="P123" s="220">
        <v>68.099999999999994</v>
      </c>
      <c r="Q123" s="895">
        <v>15</v>
      </c>
      <c r="R123" s="507">
        <v>190</v>
      </c>
      <c r="S123" s="779">
        <v>0.28999999999999998</v>
      </c>
      <c r="T123" s="593">
        <v>4888</v>
      </c>
      <c r="U123" s="80"/>
      <c r="V123" s="3" t="s">
        <v>193</v>
      </c>
      <c r="W123" s="921" t="s">
        <v>311</v>
      </c>
      <c r="X123" s="136">
        <v>6.8</v>
      </c>
      <c r="Y123" s="224">
        <v>7.1</v>
      </c>
    </row>
    <row r="124" spans="1:25" x14ac:dyDescent="0.2">
      <c r="A124" s="1065"/>
      <c r="B124" s="330">
        <f>南八幡!B124</f>
        <v>45856</v>
      </c>
      <c r="C124" s="434" t="str">
        <f t="shared" si="12"/>
        <v>(金)</v>
      </c>
      <c r="D124" s="560" t="s">
        <v>419</v>
      </c>
      <c r="E124" s="503"/>
      <c r="F124" s="504">
        <v>29.8</v>
      </c>
      <c r="G124" s="11">
        <v>24.2</v>
      </c>
      <c r="H124" s="221">
        <v>24.2</v>
      </c>
      <c r="I124" s="12">
        <v>10.3</v>
      </c>
      <c r="J124" s="219">
        <v>11</v>
      </c>
      <c r="K124" s="11">
        <v>7.73</v>
      </c>
      <c r="L124" s="219">
        <v>7.73</v>
      </c>
      <c r="M124" s="842">
        <v>28.4</v>
      </c>
      <c r="N124" s="221">
        <v>27.9</v>
      </c>
      <c r="O124" s="220">
        <v>100</v>
      </c>
      <c r="P124" s="220">
        <v>88.1</v>
      </c>
      <c r="Q124" s="895">
        <v>12</v>
      </c>
      <c r="R124" s="507">
        <v>278</v>
      </c>
      <c r="S124" s="779">
        <v>0.63</v>
      </c>
      <c r="T124" s="593"/>
      <c r="U124" s="80"/>
      <c r="V124" s="3" t="s">
        <v>194</v>
      </c>
      <c r="W124" s="921" t="s">
        <v>311</v>
      </c>
      <c r="X124" s="138">
        <v>7.8E-2</v>
      </c>
      <c r="Y124" s="225">
        <v>6.4000000000000001E-2</v>
      </c>
    </row>
    <row r="125" spans="1:25" x14ac:dyDescent="0.2">
      <c r="A125" s="1065"/>
      <c r="B125" s="330">
        <f>南八幡!B125</f>
        <v>45857</v>
      </c>
      <c r="C125" s="434" t="str">
        <f t="shared" si="12"/>
        <v>(土)</v>
      </c>
      <c r="D125" s="560" t="s">
        <v>419</v>
      </c>
      <c r="E125" s="503"/>
      <c r="F125" s="504">
        <v>30.6</v>
      </c>
      <c r="G125" s="11">
        <v>23.8</v>
      </c>
      <c r="H125" s="221">
        <v>24</v>
      </c>
      <c r="I125" s="12">
        <v>10.8</v>
      </c>
      <c r="J125" s="219">
        <v>10.7</v>
      </c>
      <c r="K125" s="11">
        <v>7.79</v>
      </c>
      <c r="L125" s="219">
        <v>7.75</v>
      </c>
      <c r="M125" s="842"/>
      <c r="N125" s="221"/>
      <c r="O125" s="220"/>
      <c r="P125" s="220"/>
      <c r="Q125" s="895"/>
      <c r="R125" s="507"/>
      <c r="S125" s="779"/>
      <c r="T125" s="593"/>
      <c r="U125" s="80"/>
      <c r="V125" s="3" t="s">
        <v>16</v>
      </c>
      <c r="W125" s="921" t="s">
        <v>311</v>
      </c>
      <c r="X125" s="138">
        <v>0.4</v>
      </c>
      <c r="Y125" s="225">
        <v>0.17</v>
      </c>
    </row>
    <row r="126" spans="1:25" x14ac:dyDescent="0.2">
      <c r="A126" s="1065"/>
      <c r="B126" s="330">
        <f>南八幡!B126</f>
        <v>45858</v>
      </c>
      <c r="C126" s="434" t="str">
        <f t="shared" si="12"/>
        <v>(日)</v>
      </c>
      <c r="D126" s="560" t="s">
        <v>419</v>
      </c>
      <c r="E126" s="503"/>
      <c r="F126" s="504">
        <v>30</v>
      </c>
      <c r="G126" s="11">
        <v>24.7</v>
      </c>
      <c r="H126" s="221">
        <v>24.9</v>
      </c>
      <c r="I126" s="12">
        <v>10</v>
      </c>
      <c r="J126" s="219">
        <v>10.3</v>
      </c>
      <c r="K126" s="11">
        <v>7.73</v>
      </c>
      <c r="L126" s="219">
        <v>7.77</v>
      </c>
      <c r="M126" s="842"/>
      <c r="N126" s="221"/>
      <c r="O126" s="220"/>
      <c r="P126" s="220"/>
      <c r="Q126" s="895"/>
      <c r="R126" s="507"/>
      <c r="S126" s="779"/>
      <c r="T126" s="593"/>
      <c r="U126" s="80"/>
      <c r="V126" s="3" t="s">
        <v>195</v>
      </c>
      <c r="W126" s="921" t="s">
        <v>311</v>
      </c>
      <c r="X126" s="138">
        <v>0.85</v>
      </c>
      <c r="Y126" s="225">
        <v>0.8</v>
      </c>
    </row>
    <row r="127" spans="1:25" x14ac:dyDescent="0.2">
      <c r="A127" s="1065"/>
      <c r="B127" s="330">
        <f>南八幡!B127</f>
        <v>45859</v>
      </c>
      <c r="C127" s="434" t="str">
        <f t="shared" si="12"/>
        <v>(月)</v>
      </c>
      <c r="D127" s="560" t="s">
        <v>419</v>
      </c>
      <c r="E127" s="503"/>
      <c r="F127" s="504">
        <v>30.2</v>
      </c>
      <c r="G127" s="11">
        <v>25</v>
      </c>
      <c r="H127" s="221">
        <v>25.2</v>
      </c>
      <c r="I127" s="12">
        <v>10.199999999999999</v>
      </c>
      <c r="J127" s="219">
        <v>10.199999999999999</v>
      </c>
      <c r="K127" s="11">
        <v>7.71</v>
      </c>
      <c r="L127" s="219">
        <v>7.73</v>
      </c>
      <c r="M127" s="842"/>
      <c r="N127" s="221"/>
      <c r="O127" s="220"/>
      <c r="P127" s="220"/>
      <c r="Q127" s="895"/>
      <c r="R127" s="507"/>
      <c r="S127" s="779"/>
      <c r="T127" s="593"/>
      <c r="U127" s="80"/>
      <c r="V127" s="3" t="s">
        <v>196</v>
      </c>
      <c r="W127" s="921" t="s">
        <v>311</v>
      </c>
      <c r="X127" s="138">
        <v>0.23799999999999999</v>
      </c>
      <c r="Y127" s="225">
        <v>0.24199999999999999</v>
      </c>
    </row>
    <row r="128" spans="1:25" x14ac:dyDescent="0.2">
      <c r="A128" s="1065"/>
      <c r="B128" s="330">
        <f>南八幡!B128</f>
        <v>45860</v>
      </c>
      <c r="C128" s="434" t="str">
        <f t="shared" si="12"/>
        <v>(火)</v>
      </c>
      <c r="D128" s="560" t="s">
        <v>419</v>
      </c>
      <c r="E128" s="503"/>
      <c r="F128" s="504">
        <v>30.2</v>
      </c>
      <c r="G128" s="11">
        <v>25.6</v>
      </c>
      <c r="H128" s="221">
        <v>25.8</v>
      </c>
      <c r="I128" s="12">
        <v>8.4</v>
      </c>
      <c r="J128" s="219">
        <v>10.4</v>
      </c>
      <c r="K128" s="11">
        <v>7.74</v>
      </c>
      <c r="L128" s="219">
        <v>7.79</v>
      </c>
      <c r="M128" s="842">
        <v>32.799999999999997</v>
      </c>
      <c r="N128" s="221">
        <v>33.200000000000003</v>
      </c>
      <c r="O128" s="220">
        <v>130</v>
      </c>
      <c r="P128" s="220">
        <v>92.1</v>
      </c>
      <c r="Q128" s="895">
        <v>14</v>
      </c>
      <c r="R128" s="507">
        <v>276</v>
      </c>
      <c r="S128" s="779">
        <v>0.76</v>
      </c>
      <c r="T128" s="593"/>
      <c r="U128" s="80"/>
      <c r="V128" s="3" t="s">
        <v>197</v>
      </c>
      <c r="W128" s="921" t="s">
        <v>311</v>
      </c>
      <c r="X128" s="136">
        <v>15.5</v>
      </c>
      <c r="Y128" s="224">
        <v>15.9</v>
      </c>
    </row>
    <row r="129" spans="1:25" x14ac:dyDescent="0.2">
      <c r="A129" s="1065"/>
      <c r="B129" s="330">
        <f>南八幡!B129</f>
        <v>45861</v>
      </c>
      <c r="C129" s="434" t="str">
        <f t="shared" si="12"/>
        <v>(水)</v>
      </c>
      <c r="D129" s="560" t="s">
        <v>419</v>
      </c>
      <c r="E129" s="503"/>
      <c r="F129" s="504">
        <v>29.9</v>
      </c>
      <c r="G129" s="11">
        <v>25.2</v>
      </c>
      <c r="H129" s="221">
        <v>25.6</v>
      </c>
      <c r="I129" s="12">
        <v>8.4</v>
      </c>
      <c r="J129" s="219">
        <v>11.6</v>
      </c>
      <c r="K129" s="11">
        <v>7.81</v>
      </c>
      <c r="L129" s="219">
        <v>7.8</v>
      </c>
      <c r="M129" s="842">
        <v>32.6</v>
      </c>
      <c r="N129" s="221">
        <v>33</v>
      </c>
      <c r="O129" s="220">
        <v>130</v>
      </c>
      <c r="P129" s="220">
        <v>92.1</v>
      </c>
      <c r="Q129" s="895">
        <v>14</v>
      </c>
      <c r="R129" s="507">
        <v>280</v>
      </c>
      <c r="S129" s="779">
        <v>0.69</v>
      </c>
      <c r="T129" s="593"/>
      <c r="U129" s="80"/>
      <c r="V129" s="3" t="s">
        <v>17</v>
      </c>
      <c r="W129" s="921" t="s">
        <v>311</v>
      </c>
      <c r="X129" s="136">
        <v>35.799999999999997</v>
      </c>
      <c r="Y129" s="224">
        <v>35</v>
      </c>
    </row>
    <row r="130" spans="1:25" x14ac:dyDescent="0.2">
      <c r="A130" s="1065"/>
      <c r="B130" s="330">
        <f>南八幡!B130</f>
        <v>45862</v>
      </c>
      <c r="C130" s="434" t="str">
        <f t="shared" si="12"/>
        <v>(木)</v>
      </c>
      <c r="D130" s="560" t="s">
        <v>419</v>
      </c>
      <c r="E130" s="503"/>
      <c r="F130" s="504">
        <v>31.9</v>
      </c>
      <c r="G130" s="11">
        <v>25.4</v>
      </c>
      <c r="H130" s="221">
        <v>25.7</v>
      </c>
      <c r="I130" s="12">
        <v>7.8</v>
      </c>
      <c r="J130" s="219">
        <v>9.3000000000000007</v>
      </c>
      <c r="K130" s="11">
        <v>7.78</v>
      </c>
      <c r="L130" s="219">
        <v>7.81</v>
      </c>
      <c r="M130" s="842">
        <v>32.799999999999997</v>
      </c>
      <c r="N130" s="221">
        <v>33.1</v>
      </c>
      <c r="O130" s="220">
        <v>130</v>
      </c>
      <c r="P130" s="220">
        <v>96.1</v>
      </c>
      <c r="Q130" s="895">
        <v>14</v>
      </c>
      <c r="R130" s="507">
        <v>248</v>
      </c>
      <c r="S130" s="779">
        <v>0.56000000000000005</v>
      </c>
      <c r="T130" s="593"/>
      <c r="U130" s="80"/>
      <c r="V130" s="3" t="s">
        <v>198</v>
      </c>
      <c r="W130" s="921" t="s">
        <v>184</v>
      </c>
      <c r="X130" s="274">
        <v>21</v>
      </c>
      <c r="Y130" s="286">
        <v>14</v>
      </c>
    </row>
    <row r="131" spans="1:25" x14ac:dyDescent="0.2">
      <c r="A131" s="1065"/>
      <c r="B131" s="330">
        <f>南八幡!B131</f>
        <v>45863</v>
      </c>
      <c r="C131" s="434" t="str">
        <f t="shared" si="12"/>
        <v>(金)</v>
      </c>
      <c r="D131" s="560" t="s">
        <v>419</v>
      </c>
      <c r="E131" s="503"/>
      <c r="F131" s="504">
        <v>30.2</v>
      </c>
      <c r="G131" s="11">
        <v>25.6</v>
      </c>
      <c r="H131" s="221">
        <v>25.8</v>
      </c>
      <c r="I131" s="12">
        <v>8.8000000000000007</v>
      </c>
      <c r="J131" s="219">
        <v>9.6</v>
      </c>
      <c r="K131" s="11">
        <v>7.81</v>
      </c>
      <c r="L131" s="219">
        <v>7.79</v>
      </c>
      <c r="M131" s="842">
        <v>32.9</v>
      </c>
      <c r="N131" s="221">
        <v>33.4</v>
      </c>
      <c r="O131" s="220">
        <v>130</v>
      </c>
      <c r="P131" s="220">
        <v>94.1</v>
      </c>
      <c r="Q131" s="895">
        <v>15</v>
      </c>
      <c r="R131" s="507">
        <v>260</v>
      </c>
      <c r="S131" s="779">
        <v>0.51</v>
      </c>
      <c r="T131" s="593"/>
      <c r="U131" s="80"/>
      <c r="V131" s="3" t="s">
        <v>199</v>
      </c>
      <c r="W131" s="921" t="s">
        <v>311</v>
      </c>
      <c r="X131" s="274">
        <v>29</v>
      </c>
      <c r="Y131" s="286">
        <v>10</v>
      </c>
    </row>
    <row r="132" spans="1:25" x14ac:dyDescent="0.2">
      <c r="A132" s="1065"/>
      <c r="B132" s="330">
        <f>南八幡!B132</f>
        <v>45864</v>
      </c>
      <c r="C132" s="434" t="str">
        <f t="shared" si="12"/>
        <v>(土)</v>
      </c>
      <c r="D132" s="560" t="s">
        <v>419</v>
      </c>
      <c r="E132" s="503"/>
      <c r="F132" s="504">
        <v>30</v>
      </c>
      <c r="G132" s="11">
        <v>25.7</v>
      </c>
      <c r="H132" s="221">
        <v>25.8</v>
      </c>
      <c r="I132" s="12">
        <v>9</v>
      </c>
      <c r="J132" s="219">
        <v>9.9</v>
      </c>
      <c r="K132" s="11">
        <v>7.81</v>
      </c>
      <c r="L132" s="219">
        <v>7.81</v>
      </c>
      <c r="M132" s="842"/>
      <c r="N132" s="221"/>
      <c r="O132" s="220"/>
      <c r="P132" s="220"/>
      <c r="Q132" s="895"/>
      <c r="R132" s="507"/>
      <c r="S132" s="779"/>
      <c r="T132" s="593"/>
      <c r="U132" s="80"/>
      <c r="V132" s="3"/>
      <c r="W132" s="921"/>
      <c r="X132" s="288"/>
      <c r="Y132" s="287"/>
    </row>
    <row r="133" spans="1:25" x14ac:dyDescent="0.2">
      <c r="A133" s="1065"/>
      <c r="B133" s="330">
        <f>南八幡!B133</f>
        <v>45865</v>
      </c>
      <c r="C133" s="434" t="str">
        <f t="shared" si="12"/>
        <v>(日)</v>
      </c>
      <c r="D133" s="560" t="s">
        <v>419</v>
      </c>
      <c r="E133" s="503"/>
      <c r="F133" s="504">
        <v>29.8</v>
      </c>
      <c r="G133" s="11">
        <v>25.7</v>
      </c>
      <c r="H133" s="221">
        <v>25.8</v>
      </c>
      <c r="I133" s="12">
        <v>8.3000000000000007</v>
      </c>
      <c r="J133" s="219">
        <v>10</v>
      </c>
      <c r="K133" s="11">
        <v>7.82</v>
      </c>
      <c r="L133" s="219">
        <v>7.8</v>
      </c>
      <c r="M133" s="842"/>
      <c r="N133" s="221"/>
      <c r="O133" s="220"/>
      <c r="P133" s="220"/>
      <c r="Q133" s="895"/>
      <c r="R133" s="507"/>
      <c r="S133" s="779"/>
      <c r="T133" s="593"/>
      <c r="U133" s="80"/>
      <c r="V133" s="3"/>
      <c r="W133" s="921"/>
      <c r="X133" s="288"/>
      <c r="Y133" s="287"/>
    </row>
    <row r="134" spans="1:25" x14ac:dyDescent="0.2">
      <c r="A134" s="1065"/>
      <c r="B134" s="330">
        <f>南八幡!B134</f>
        <v>45866</v>
      </c>
      <c r="C134" s="434" t="str">
        <f t="shared" si="12"/>
        <v>(月)</v>
      </c>
      <c r="D134" s="560" t="s">
        <v>419</v>
      </c>
      <c r="E134" s="503"/>
      <c r="F134" s="504">
        <v>31.4</v>
      </c>
      <c r="G134" s="11">
        <v>25.4</v>
      </c>
      <c r="H134" s="221">
        <v>25.4</v>
      </c>
      <c r="I134" s="12">
        <v>9.6</v>
      </c>
      <c r="J134" s="219">
        <v>9.6</v>
      </c>
      <c r="K134" s="11">
        <v>7.82</v>
      </c>
      <c r="L134" s="219">
        <v>7.87</v>
      </c>
      <c r="M134" s="842">
        <v>32.700000000000003</v>
      </c>
      <c r="N134" s="221">
        <v>33.1</v>
      </c>
      <c r="O134" s="220">
        <v>130</v>
      </c>
      <c r="P134" s="220">
        <v>94.1</v>
      </c>
      <c r="Q134" s="895">
        <v>16</v>
      </c>
      <c r="R134" s="507">
        <v>270</v>
      </c>
      <c r="S134" s="779">
        <v>0.55000000000000004</v>
      </c>
      <c r="T134" s="593"/>
      <c r="U134" s="80"/>
      <c r="V134" s="289"/>
      <c r="W134" s="346"/>
      <c r="X134" s="291"/>
      <c r="Y134" s="290"/>
    </row>
    <row r="135" spans="1:25" x14ac:dyDescent="0.2">
      <c r="A135" s="1065"/>
      <c r="B135" s="330">
        <f>南八幡!B135</f>
        <v>45867</v>
      </c>
      <c r="C135" s="434" t="str">
        <f t="shared" si="12"/>
        <v>(火)</v>
      </c>
      <c r="D135" s="560" t="s">
        <v>419</v>
      </c>
      <c r="E135" s="503"/>
      <c r="F135" s="504">
        <v>33.1</v>
      </c>
      <c r="G135" s="11">
        <v>24.6</v>
      </c>
      <c r="H135" s="221">
        <v>25.4</v>
      </c>
      <c r="I135" s="12">
        <v>8.9</v>
      </c>
      <c r="J135" s="219">
        <v>9.4</v>
      </c>
      <c r="K135" s="11">
        <v>7.82</v>
      </c>
      <c r="L135" s="219">
        <v>7.82</v>
      </c>
      <c r="M135" s="842">
        <v>32.9</v>
      </c>
      <c r="N135" s="221">
        <v>33.299999999999997</v>
      </c>
      <c r="O135" s="220">
        <v>130</v>
      </c>
      <c r="P135" s="220">
        <v>96.1</v>
      </c>
      <c r="Q135" s="895">
        <v>17</v>
      </c>
      <c r="R135" s="507">
        <v>262</v>
      </c>
      <c r="S135" s="779">
        <v>0.5</v>
      </c>
      <c r="T135" s="593"/>
      <c r="U135" s="80"/>
      <c r="V135" s="9" t="s">
        <v>23</v>
      </c>
      <c r="W135" s="82" t="s">
        <v>24</v>
      </c>
      <c r="X135" s="1" t="s">
        <v>24</v>
      </c>
      <c r="Y135" s="335" t="s">
        <v>24</v>
      </c>
    </row>
    <row r="136" spans="1:25" x14ac:dyDescent="0.2">
      <c r="A136" s="1065"/>
      <c r="B136" s="330">
        <f>南八幡!B136</f>
        <v>45868</v>
      </c>
      <c r="C136" s="434" t="str">
        <f t="shared" si="12"/>
        <v>(水)</v>
      </c>
      <c r="D136" s="560" t="s">
        <v>419</v>
      </c>
      <c r="E136" s="503"/>
      <c r="F136" s="504">
        <v>28.9</v>
      </c>
      <c r="G136" s="11">
        <v>25</v>
      </c>
      <c r="H136" s="221">
        <v>25.4</v>
      </c>
      <c r="I136" s="12">
        <v>8</v>
      </c>
      <c r="J136" s="219">
        <v>11.4</v>
      </c>
      <c r="K136" s="11">
        <v>7.84</v>
      </c>
      <c r="L136" s="219">
        <v>7.83</v>
      </c>
      <c r="M136" s="842">
        <v>33.4</v>
      </c>
      <c r="N136" s="221">
        <v>33.5</v>
      </c>
      <c r="O136" s="220">
        <v>130</v>
      </c>
      <c r="P136" s="220">
        <v>92.1</v>
      </c>
      <c r="Q136" s="895">
        <v>15</v>
      </c>
      <c r="R136" s="507">
        <v>264</v>
      </c>
      <c r="S136" s="779">
        <v>0.46</v>
      </c>
      <c r="T136" s="593"/>
      <c r="U136" s="80"/>
      <c r="V136" s="749" t="s">
        <v>301</v>
      </c>
      <c r="W136" s="750"/>
      <c r="X136" s="750"/>
      <c r="Y136" s="751"/>
    </row>
    <row r="137" spans="1:25" x14ac:dyDescent="0.2">
      <c r="A137" s="1065"/>
      <c r="B137" s="330">
        <f>南八幡!B137</f>
        <v>45869</v>
      </c>
      <c r="C137" s="434" t="str">
        <f t="shared" si="12"/>
        <v>(木)</v>
      </c>
      <c r="D137" s="573" t="s">
        <v>420</v>
      </c>
      <c r="E137" s="526"/>
      <c r="F137" s="564">
        <v>27.9</v>
      </c>
      <c r="G137" s="368">
        <v>24.8</v>
      </c>
      <c r="H137" s="298">
        <v>24.9</v>
      </c>
      <c r="I137" s="566">
        <v>10.8</v>
      </c>
      <c r="J137" s="565">
        <v>10.8</v>
      </c>
      <c r="K137" s="368">
        <v>7.86</v>
      </c>
      <c r="L137" s="298">
        <v>7.85</v>
      </c>
      <c r="M137" s="844">
        <v>33</v>
      </c>
      <c r="N137" s="565">
        <v>33.4</v>
      </c>
      <c r="O137" s="567">
        <v>130</v>
      </c>
      <c r="P137" s="567">
        <v>94.1</v>
      </c>
      <c r="Q137" s="900">
        <v>17</v>
      </c>
      <c r="R137" s="569">
        <v>258</v>
      </c>
      <c r="S137" s="819">
        <v>0.43</v>
      </c>
      <c r="T137" s="546"/>
      <c r="U137" s="80"/>
      <c r="V137" s="752"/>
      <c r="W137" s="920"/>
      <c r="X137" s="753"/>
      <c r="Y137" s="754"/>
    </row>
    <row r="138" spans="1:25" s="1" customFormat="1" ht="13.5" customHeight="1" x14ac:dyDescent="0.2">
      <c r="A138" s="1065"/>
      <c r="B138" s="1051" t="s">
        <v>238</v>
      </c>
      <c r="C138" s="1051"/>
      <c r="D138" s="508"/>
      <c r="E138" s="493">
        <f>MAX(E107:E137)</f>
        <v>42</v>
      </c>
      <c r="F138" s="509">
        <f t="shared" ref="F138:T138" si="13">IF(COUNT(F107:F137)=0,"",MAX(F107:F137))</f>
        <v>36.1</v>
      </c>
      <c r="G138" s="10">
        <f t="shared" si="13"/>
        <v>25.7</v>
      </c>
      <c r="H138" s="218">
        <f t="shared" si="13"/>
        <v>25.8</v>
      </c>
      <c r="I138" s="495">
        <f t="shared" si="13"/>
        <v>51.4</v>
      </c>
      <c r="J138" s="496">
        <f t="shared" si="13"/>
        <v>13.4</v>
      </c>
      <c r="K138" s="10">
        <f t="shared" si="13"/>
        <v>7.86</v>
      </c>
      <c r="L138" s="218">
        <f t="shared" si="13"/>
        <v>7.87</v>
      </c>
      <c r="M138" s="841">
        <f t="shared" si="13"/>
        <v>34.200000000000003</v>
      </c>
      <c r="N138" s="496">
        <f t="shared" si="13"/>
        <v>34.1</v>
      </c>
      <c r="O138" s="497">
        <f t="shared" si="13"/>
        <v>130</v>
      </c>
      <c r="P138" s="497">
        <f t="shared" si="13"/>
        <v>96.1</v>
      </c>
      <c r="Q138" s="897">
        <f t="shared" si="13"/>
        <v>17</v>
      </c>
      <c r="R138" s="513">
        <f t="shared" si="13"/>
        <v>290</v>
      </c>
      <c r="S138" s="787">
        <f t="shared" si="13"/>
        <v>0.76</v>
      </c>
      <c r="T138" s="515">
        <f t="shared" si="13"/>
        <v>12111</v>
      </c>
      <c r="U138" s="80"/>
      <c r="V138" s="752"/>
      <c r="W138" s="920"/>
      <c r="X138" s="753"/>
      <c r="Y138" s="754"/>
    </row>
    <row r="139" spans="1:25" s="1" customFormat="1" ht="13.5" customHeight="1" x14ac:dyDescent="0.2">
      <c r="A139" s="1065"/>
      <c r="B139" s="1052" t="s">
        <v>239</v>
      </c>
      <c r="C139" s="1052"/>
      <c r="D139" s="229"/>
      <c r="E139" s="230"/>
      <c r="F139" s="516">
        <f t="shared" ref="F139:S139" si="14">IF(COUNT(F107:F137)=0,"",MIN(F107:F137))</f>
        <v>23.2</v>
      </c>
      <c r="G139" s="11">
        <f t="shared" si="14"/>
        <v>21.9</v>
      </c>
      <c r="H139" s="219">
        <f t="shared" si="14"/>
        <v>22.1</v>
      </c>
      <c r="I139" s="12">
        <f t="shared" si="14"/>
        <v>7.4</v>
      </c>
      <c r="J139" s="221">
        <f t="shared" si="14"/>
        <v>4.0999999999999996</v>
      </c>
      <c r="K139" s="11">
        <f t="shared" si="14"/>
        <v>7.47</v>
      </c>
      <c r="L139" s="219">
        <f t="shared" si="14"/>
        <v>7.16</v>
      </c>
      <c r="M139" s="842">
        <f t="shared" si="14"/>
        <v>16.600000000000001</v>
      </c>
      <c r="N139" s="221">
        <f t="shared" si="14"/>
        <v>16.899999999999999</v>
      </c>
      <c r="O139" s="220">
        <f t="shared" si="14"/>
        <v>47</v>
      </c>
      <c r="P139" s="220">
        <f t="shared" si="14"/>
        <v>42</v>
      </c>
      <c r="Q139" s="893">
        <f t="shared" si="14"/>
        <v>12</v>
      </c>
      <c r="R139" s="520">
        <f t="shared" si="14"/>
        <v>160</v>
      </c>
      <c r="S139" s="792">
        <f t="shared" si="14"/>
        <v>0.28999999999999998</v>
      </c>
      <c r="T139" s="522"/>
      <c r="U139" s="80"/>
      <c r="V139" s="752"/>
      <c r="W139" s="920"/>
      <c r="X139" s="753"/>
      <c r="Y139" s="754"/>
    </row>
    <row r="140" spans="1:25" s="1" customFormat="1" ht="13.5" customHeight="1" x14ac:dyDescent="0.2">
      <c r="A140" s="1065"/>
      <c r="B140" s="1052" t="s">
        <v>240</v>
      </c>
      <c r="C140" s="1052"/>
      <c r="D140" s="229"/>
      <c r="E140" s="231"/>
      <c r="F140" s="523">
        <f t="shared" ref="F140:S140" si="15">IF(COUNT(F107:F137)=0,"",AVERAGE(F107:F137))</f>
        <v>30.122580645161293</v>
      </c>
      <c r="G140" s="307">
        <f t="shared" si="15"/>
        <v>24.677419354838708</v>
      </c>
      <c r="H140" s="539">
        <f t="shared" si="15"/>
        <v>24.745161290322574</v>
      </c>
      <c r="I140" s="540">
        <f t="shared" si="15"/>
        <v>10.590322580645163</v>
      </c>
      <c r="J140" s="541">
        <f t="shared" si="15"/>
        <v>9.9161290322580644</v>
      </c>
      <c r="K140" s="307">
        <f t="shared" si="15"/>
        <v>7.7329032258064512</v>
      </c>
      <c r="L140" s="539">
        <f t="shared" si="15"/>
        <v>7.7454838709677416</v>
      </c>
      <c r="M140" s="843">
        <f t="shared" si="15"/>
        <v>30.590909090909097</v>
      </c>
      <c r="N140" s="541">
        <f t="shared" si="15"/>
        <v>30.931818181818176</v>
      </c>
      <c r="O140" s="542">
        <f t="shared" si="15"/>
        <v>118.04545454545455</v>
      </c>
      <c r="P140" s="542">
        <f t="shared" si="15"/>
        <v>86.459090909090875</v>
      </c>
      <c r="Q140" s="898">
        <f t="shared" si="15"/>
        <v>14.909090909090908</v>
      </c>
      <c r="R140" s="550">
        <f t="shared" si="15"/>
        <v>250.36363636363637</v>
      </c>
      <c r="S140" s="815">
        <f t="shared" si="15"/>
        <v>0.51863636363636367</v>
      </c>
      <c r="T140" s="552"/>
      <c r="U140" s="80"/>
      <c r="V140" s="752"/>
      <c r="W140" s="920"/>
      <c r="X140" s="753"/>
      <c r="Y140" s="754"/>
    </row>
    <row r="141" spans="1:25" s="1" customFormat="1" ht="13.5" customHeight="1" x14ac:dyDescent="0.2">
      <c r="A141" s="1065"/>
      <c r="B141" s="1053" t="s">
        <v>241</v>
      </c>
      <c r="C141" s="1053"/>
      <c r="D141" s="525"/>
      <c r="E141" s="526">
        <f>SUM(E107:E137)</f>
        <v>84</v>
      </c>
      <c r="F141" s="232"/>
      <c r="G141" s="232"/>
      <c r="H141" s="390"/>
      <c r="I141" s="232"/>
      <c r="J141" s="390"/>
      <c r="K141" s="528"/>
      <c r="L141" s="529"/>
      <c r="M141" s="553"/>
      <c r="N141" s="554"/>
      <c r="O141" s="555"/>
      <c r="P141" s="555"/>
      <c r="Q141" s="899"/>
      <c r="R141" s="234"/>
      <c r="S141" s="812"/>
      <c r="T141" s="764">
        <f>SUM(T107:T137)</f>
        <v>20231</v>
      </c>
      <c r="U141" s="80"/>
      <c r="V141" s="617"/>
      <c r="W141" s="923"/>
      <c r="X141" s="618"/>
      <c r="Y141" s="334"/>
    </row>
    <row r="142" spans="1:25" ht="13.5" customHeight="1" x14ac:dyDescent="0.2">
      <c r="A142" s="1103" t="s">
        <v>214</v>
      </c>
      <c r="B142" s="391">
        <f>南八幡!B142</f>
        <v>45870</v>
      </c>
      <c r="C142" s="434" t="str">
        <f>IF(B142="","",IF(WEEKDAY(B142)=1,"(日)",IF(WEEKDAY(B142)=2,"(月)",IF(WEEKDAY(B142)=3,"(火)",IF(WEEKDAY(B142)=4,"(水)",IF(WEEKDAY(B142)=5,"(木)",IF(WEEKDAY(B142)=6,"(金)","(土)")))))))</f>
        <v>(金)</v>
      </c>
      <c r="D142" s="558" t="s">
        <v>420</v>
      </c>
      <c r="E142" s="493">
        <v>17</v>
      </c>
      <c r="F142" s="494">
        <v>24.5</v>
      </c>
      <c r="G142" s="10">
        <v>23.8</v>
      </c>
      <c r="H142" s="496">
        <v>24.4</v>
      </c>
      <c r="I142" s="495">
        <v>6.3</v>
      </c>
      <c r="J142" s="218">
        <v>8.1999999999999993</v>
      </c>
      <c r="K142" s="10">
        <v>7.86</v>
      </c>
      <c r="L142" s="218">
        <v>7.89</v>
      </c>
      <c r="M142" s="841">
        <v>32.1</v>
      </c>
      <c r="N142" s="496">
        <v>32.6</v>
      </c>
      <c r="O142" s="497">
        <v>120</v>
      </c>
      <c r="P142" s="497">
        <v>92.1</v>
      </c>
      <c r="Q142" s="897">
        <v>16</v>
      </c>
      <c r="R142" s="501">
        <v>280</v>
      </c>
      <c r="S142" s="775">
        <v>0.41</v>
      </c>
      <c r="T142" s="761"/>
      <c r="U142" s="80"/>
      <c r="V142" s="376" t="s">
        <v>284</v>
      </c>
      <c r="W142" s="361"/>
      <c r="X142" s="363">
        <v>45882</v>
      </c>
      <c r="Y142" s="359"/>
    </row>
    <row r="143" spans="1:25" x14ac:dyDescent="0.2">
      <c r="A143" s="1103"/>
      <c r="B143" s="330">
        <f>南八幡!B143</f>
        <v>45871</v>
      </c>
      <c r="C143" s="434" t="str">
        <f t="shared" ref="C143:C172" si="16">IF(B143="","",IF(WEEKDAY(B143)=1,"(日)",IF(WEEKDAY(B143)=2,"(月)",IF(WEEKDAY(B143)=3,"(火)",IF(WEEKDAY(B143)=4,"(水)",IF(WEEKDAY(B143)=5,"(木)",IF(WEEKDAY(B143)=6,"(金)","(土)")))))))</f>
        <v>(土)</v>
      </c>
      <c r="D143" s="560" t="s">
        <v>420</v>
      </c>
      <c r="E143" s="503">
        <v>16</v>
      </c>
      <c r="F143" s="504">
        <v>29.5</v>
      </c>
      <c r="G143" s="11">
        <v>24.6</v>
      </c>
      <c r="H143" s="221">
        <v>24.4</v>
      </c>
      <c r="I143" s="12">
        <v>56.6</v>
      </c>
      <c r="J143" s="219">
        <v>8.1999999999999993</v>
      </c>
      <c r="K143" s="11">
        <v>7.54</v>
      </c>
      <c r="L143" s="219">
        <v>7.31</v>
      </c>
      <c r="M143" s="842"/>
      <c r="N143" s="221"/>
      <c r="O143" s="220"/>
      <c r="P143" s="220"/>
      <c r="Q143" s="895"/>
      <c r="R143" s="507"/>
      <c r="S143" s="779"/>
      <c r="T143" s="593">
        <v>11848</v>
      </c>
      <c r="U143" s="80"/>
      <c r="V143" s="377" t="s">
        <v>2</v>
      </c>
      <c r="W143" s="362" t="s">
        <v>303</v>
      </c>
      <c r="X143" s="364">
        <v>30.9</v>
      </c>
      <c r="Y143" s="360"/>
    </row>
    <row r="144" spans="1:25" x14ac:dyDescent="0.2">
      <c r="A144" s="1103"/>
      <c r="B144" s="330">
        <f>南八幡!B144</f>
        <v>45872</v>
      </c>
      <c r="C144" s="434" t="str">
        <f t="shared" si="16"/>
        <v>(日)</v>
      </c>
      <c r="D144" s="560" t="s">
        <v>419</v>
      </c>
      <c r="E144" s="503"/>
      <c r="F144" s="504">
        <v>29.6</v>
      </c>
      <c r="G144" s="11">
        <v>25.1</v>
      </c>
      <c r="H144" s="221">
        <v>25.1</v>
      </c>
      <c r="I144" s="12">
        <v>16</v>
      </c>
      <c r="J144" s="219">
        <v>5.9</v>
      </c>
      <c r="K144" s="11">
        <v>7.56</v>
      </c>
      <c r="L144" s="219">
        <v>7.37</v>
      </c>
      <c r="M144" s="842"/>
      <c r="N144" s="221"/>
      <c r="O144" s="220"/>
      <c r="P144" s="220"/>
      <c r="Q144" s="895"/>
      <c r="R144" s="507"/>
      <c r="S144" s="779"/>
      <c r="T144" s="593">
        <v>4667</v>
      </c>
      <c r="U144" s="80"/>
      <c r="V144" s="4" t="s">
        <v>19</v>
      </c>
      <c r="W144" s="5" t="s">
        <v>20</v>
      </c>
      <c r="X144" s="6" t="s">
        <v>21</v>
      </c>
      <c r="Y144" s="5" t="s">
        <v>22</v>
      </c>
    </row>
    <row r="145" spans="1:25" x14ac:dyDescent="0.2">
      <c r="A145" s="1103"/>
      <c r="B145" s="330">
        <f>南八幡!B145</f>
        <v>45873</v>
      </c>
      <c r="C145" s="434" t="str">
        <f t="shared" si="16"/>
        <v>(月)</v>
      </c>
      <c r="D145" s="560" t="s">
        <v>419</v>
      </c>
      <c r="E145" s="503"/>
      <c r="F145" s="504">
        <v>30.8</v>
      </c>
      <c r="G145" s="11">
        <v>25.6</v>
      </c>
      <c r="H145" s="221">
        <v>25.6</v>
      </c>
      <c r="I145" s="12">
        <v>9.9</v>
      </c>
      <c r="J145" s="219">
        <v>11.7</v>
      </c>
      <c r="K145" s="11">
        <v>7.73</v>
      </c>
      <c r="L145" s="219">
        <v>7.74</v>
      </c>
      <c r="M145" s="842">
        <v>28.6</v>
      </c>
      <c r="N145" s="221">
        <v>28.1</v>
      </c>
      <c r="O145" s="220">
        <v>100</v>
      </c>
      <c r="P145" s="220">
        <v>74.099999999999994</v>
      </c>
      <c r="Q145" s="895">
        <v>12</v>
      </c>
      <c r="R145" s="507">
        <v>250</v>
      </c>
      <c r="S145" s="779">
        <v>0.61</v>
      </c>
      <c r="T145" s="593"/>
      <c r="U145" s="80"/>
      <c r="V145" s="2" t="s">
        <v>182</v>
      </c>
      <c r="W145" s="398" t="s">
        <v>11</v>
      </c>
      <c r="X145" s="10">
        <v>24.7</v>
      </c>
      <c r="Y145" s="218">
        <v>24.7</v>
      </c>
    </row>
    <row r="146" spans="1:25" x14ac:dyDescent="0.2">
      <c r="A146" s="1103"/>
      <c r="B146" s="330">
        <f>南八幡!B146</f>
        <v>45874</v>
      </c>
      <c r="C146" s="434" t="str">
        <f t="shared" si="16"/>
        <v>(火)</v>
      </c>
      <c r="D146" s="560" t="s">
        <v>419</v>
      </c>
      <c r="E146" s="503"/>
      <c r="F146" s="504">
        <v>30.2</v>
      </c>
      <c r="G146" s="11">
        <v>25.8</v>
      </c>
      <c r="H146" s="221">
        <v>25.8</v>
      </c>
      <c r="I146" s="12">
        <v>11.2</v>
      </c>
      <c r="J146" s="219">
        <v>11.3</v>
      </c>
      <c r="K146" s="11">
        <v>7.8</v>
      </c>
      <c r="L146" s="219">
        <v>7.83</v>
      </c>
      <c r="M146" s="842">
        <v>30.7</v>
      </c>
      <c r="N146" s="221">
        <v>30.7</v>
      </c>
      <c r="O146" s="220">
        <v>120</v>
      </c>
      <c r="P146" s="220">
        <v>92.1</v>
      </c>
      <c r="Q146" s="895">
        <v>12</v>
      </c>
      <c r="R146" s="507">
        <v>254</v>
      </c>
      <c r="S146" s="779">
        <v>0.74</v>
      </c>
      <c r="T146" s="593"/>
      <c r="U146" s="80"/>
      <c r="V146" s="3" t="s">
        <v>183</v>
      </c>
      <c r="W146" s="921" t="s">
        <v>184</v>
      </c>
      <c r="X146" s="11">
        <v>8</v>
      </c>
      <c r="Y146" s="219">
        <v>7.9</v>
      </c>
    </row>
    <row r="147" spans="1:25" x14ac:dyDescent="0.2">
      <c r="A147" s="1103"/>
      <c r="B147" s="330">
        <f>南八幡!B147</f>
        <v>45875</v>
      </c>
      <c r="C147" s="434" t="str">
        <f t="shared" si="16"/>
        <v>(水)</v>
      </c>
      <c r="D147" s="560" t="s">
        <v>419</v>
      </c>
      <c r="E147" s="503"/>
      <c r="F147" s="504">
        <v>33.700000000000003</v>
      </c>
      <c r="G147" s="11">
        <v>26.4</v>
      </c>
      <c r="H147" s="221">
        <v>26.6</v>
      </c>
      <c r="I147" s="12">
        <v>9.6</v>
      </c>
      <c r="J147" s="219">
        <v>10.5</v>
      </c>
      <c r="K147" s="11">
        <v>7.78</v>
      </c>
      <c r="L147" s="219">
        <v>7.84</v>
      </c>
      <c r="M147" s="842">
        <v>31.5</v>
      </c>
      <c r="N147" s="221">
        <v>31.7</v>
      </c>
      <c r="O147" s="220">
        <v>130</v>
      </c>
      <c r="P147" s="220">
        <v>88.1</v>
      </c>
      <c r="Q147" s="895">
        <v>14</v>
      </c>
      <c r="R147" s="507">
        <v>244</v>
      </c>
      <c r="S147" s="779">
        <v>0.59</v>
      </c>
      <c r="T147" s="593"/>
      <c r="U147" s="80"/>
      <c r="V147" s="3" t="s">
        <v>12</v>
      </c>
      <c r="W147" s="921"/>
      <c r="X147" s="11">
        <v>7.79</v>
      </c>
      <c r="Y147" s="219">
        <v>7.84</v>
      </c>
    </row>
    <row r="148" spans="1:25" x14ac:dyDescent="0.2">
      <c r="A148" s="1103"/>
      <c r="B148" s="330">
        <f>南八幡!B148</f>
        <v>45876</v>
      </c>
      <c r="C148" s="434" t="str">
        <f t="shared" si="16"/>
        <v>(木)</v>
      </c>
      <c r="D148" s="560" t="s">
        <v>419</v>
      </c>
      <c r="E148" s="503"/>
      <c r="F148" s="504">
        <v>30.2</v>
      </c>
      <c r="G148" s="11">
        <v>26</v>
      </c>
      <c r="H148" s="221">
        <v>26.6</v>
      </c>
      <c r="I148" s="12">
        <v>9.8000000000000007</v>
      </c>
      <c r="J148" s="219">
        <v>10.6</v>
      </c>
      <c r="K148" s="11">
        <v>7.8</v>
      </c>
      <c r="L148" s="219">
        <v>7.86</v>
      </c>
      <c r="M148" s="842">
        <v>31.6</v>
      </c>
      <c r="N148" s="221">
        <v>31.8</v>
      </c>
      <c r="O148" s="220">
        <v>130</v>
      </c>
      <c r="P148" s="220">
        <v>92.1</v>
      </c>
      <c r="Q148" s="895">
        <v>14</v>
      </c>
      <c r="R148" s="507">
        <v>258</v>
      </c>
      <c r="S148" s="779">
        <v>0.6</v>
      </c>
      <c r="T148" s="593"/>
      <c r="U148" s="80"/>
      <c r="V148" s="3" t="s">
        <v>185</v>
      </c>
      <c r="W148" s="921" t="s">
        <v>13</v>
      </c>
      <c r="X148" s="11">
        <v>31</v>
      </c>
      <c r="Y148" s="219">
        <v>31.1</v>
      </c>
    </row>
    <row r="149" spans="1:25" x14ac:dyDescent="0.2">
      <c r="A149" s="1103"/>
      <c r="B149" s="330">
        <f>南八幡!B149</f>
        <v>45877</v>
      </c>
      <c r="C149" s="434" t="str">
        <f t="shared" si="16"/>
        <v>(金)</v>
      </c>
      <c r="D149" s="560" t="s">
        <v>419</v>
      </c>
      <c r="E149" s="503"/>
      <c r="F149" s="504">
        <v>31.6</v>
      </c>
      <c r="G149" s="11">
        <v>25.7</v>
      </c>
      <c r="H149" s="221">
        <v>26.2</v>
      </c>
      <c r="I149" s="12">
        <v>8.5</v>
      </c>
      <c r="J149" s="219">
        <v>7.7</v>
      </c>
      <c r="K149" s="11">
        <v>7.72</v>
      </c>
      <c r="L149" s="219">
        <v>7.8</v>
      </c>
      <c r="M149" s="842">
        <v>30.4</v>
      </c>
      <c r="N149" s="221">
        <v>29.3</v>
      </c>
      <c r="O149" s="220">
        <v>130</v>
      </c>
      <c r="P149" s="220">
        <v>92.1</v>
      </c>
      <c r="Q149" s="895">
        <v>14</v>
      </c>
      <c r="R149" s="507">
        <v>254</v>
      </c>
      <c r="S149" s="779">
        <v>0.64</v>
      </c>
      <c r="T149" s="593"/>
      <c r="U149" s="80"/>
      <c r="V149" s="3" t="s">
        <v>186</v>
      </c>
      <c r="W149" s="921" t="s">
        <v>311</v>
      </c>
      <c r="X149" s="274">
        <v>120</v>
      </c>
      <c r="Y149" s="220">
        <v>120</v>
      </c>
    </row>
    <row r="150" spans="1:25" x14ac:dyDescent="0.2">
      <c r="A150" s="1103"/>
      <c r="B150" s="330">
        <f>南八幡!B150</f>
        <v>45878</v>
      </c>
      <c r="C150" s="434" t="str">
        <f t="shared" si="16"/>
        <v>(土)</v>
      </c>
      <c r="D150" s="560" t="s">
        <v>419</v>
      </c>
      <c r="E150" s="503"/>
      <c r="F150" s="504">
        <v>30</v>
      </c>
      <c r="G150" s="11">
        <v>24.6</v>
      </c>
      <c r="H150" s="221">
        <v>24.7</v>
      </c>
      <c r="I150" s="12">
        <v>10.199999999999999</v>
      </c>
      <c r="J150" s="219">
        <v>10.3</v>
      </c>
      <c r="K150" s="11">
        <v>7.8</v>
      </c>
      <c r="L150" s="219">
        <v>7.89</v>
      </c>
      <c r="M150" s="842"/>
      <c r="N150" s="221"/>
      <c r="O150" s="220"/>
      <c r="P150" s="220"/>
      <c r="Q150" s="895"/>
      <c r="R150" s="507"/>
      <c r="S150" s="779"/>
      <c r="T150" s="593"/>
      <c r="U150" s="80"/>
      <c r="V150" s="3" t="s">
        <v>187</v>
      </c>
      <c r="W150" s="921" t="s">
        <v>311</v>
      </c>
      <c r="X150" s="274">
        <v>86.1</v>
      </c>
      <c r="Y150" s="220">
        <v>94.1</v>
      </c>
    </row>
    <row r="151" spans="1:25" x14ac:dyDescent="0.2">
      <c r="A151" s="1103"/>
      <c r="B151" s="330">
        <f>南八幡!B151</f>
        <v>45879</v>
      </c>
      <c r="C151" s="434" t="str">
        <f t="shared" si="16"/>
        <v>(日)</v>
      </c>
      <c r="D151" s="560" t="s">
        <v>418</v>
      </c>
      <c r="E151" s="503">
        <v>11</v>
      </c>
      <c r="F151" s="504">
        <v>25.3</v>
      </c>
      <c r="G151" s="11">
        <v>23.9</v>
      </c>
      <c r="H151" s="221">
        <v>24.2</v>
      </c>
      <c r="I151" s="12">
        <v>9.3000000000000007</v>
      </c>
      <c r="J151" s="219">
        <v>10.7</v>
      </c>
      <c r="K151" s="11">
        <v>7.75</v>
      </c>
      <c r="L151" s="219">
        <v>7.86</v>
      </c>
      <c r="M151" s="842"/>
      <c r="N151" s="221"/>
      <c r="O151" s="220"/>
      <c r="P151" s="220"/>
      <c r="Q151" s="895"/>
      <c r="R151" s="507"/>
      <c r="S151" s="779"/>
      <c r="T151" s="593"/>
      <c r="U151" s="80"/>
      <c r="V151" s="3" t="s">
        <v>188</v>
      </c>
      <c r="W151" s="921" t="s">
        <v>311</v>
      </c>
      <c r="X151" s="274">
        <v>64.099999999999994</v>
      </c>
      <c r="Y151" s="220">
        <v>62.1</v>
      </c>
    </row>
    <row r="152" spans="1:25" x14ac:dyDescent="0.2">
      <c r="A152" s="1103"/>
      <c r="B152" s="330">
        <f>南八幡!B152</f>
        <v>45880</v>
      </c>
      <c r="C152" s="434" t="str">
        <f t="shared" si="16"/>
        <v>(月)</v>
      </c>
      <c r="D152" s="560" t="s">
        <v>420</v>
      </c>
      <c r="E152" s="503">
        <v>1</v>
      </c>
      <c r="F152" s="504">
        <v>27.6</v>
      </c>
      <c r="G152" s="11">
        <v>24.3</v>
      </c>
      <c r="H152" s="221">
        <v>24.2</v>
      </c>
      <c r="I152" s="12">
        <v>11.4</v>
      </c>
      <c r="J152" s="219">
        <v>11.6</v>
      </c>
      <c r="K152" s="11">
        <v>7.77</v>
      </c>
      <c r="L152" s="219">
        <v>7.9</v>
      </c>
      <c r="M152" s="842"/>
      <c r="N152" s="221"/>
      <c r="O152" s="220"/>
      <c r="P152" s="220"/>
      <c r="Q152" s="895"/>
      <c r="R152" s="507"/>
      <c r="S152" s="779"/>
      <c r="T152" s="593">
        <v>556</v>
      </c>
      <c r="U152" s="80"/>
      <c r="V152" s="3" t="s">
        <v>189</v>
      </c>
      <c r="W152" s="921" t="s">
        <v>311</v>
      </c>
      <c r="X152" s="274">
        <v>22</v>
      </c>
      <c r="Y152" s="220">
        <v>32</v>
      </c>
    </row>
    <row r="153" spans="1:25" x14ac:dyDescent="0.2">
      <c r="A153" s="1103"/>
      <c r="B153" s="330">
        <f>南八幡!B153</f>
        <v>45881</v>
      </c>
      <c r="C153" s="434" t="str">
        <f t="shared" si="16"/>
        <v>(火)</v>
      </c>
      <c r="D153" s="560" t="s">
        <v>420</v>
      </c>
      <c r="E153" s="503"/>
      <c r="F153" s="504">
        <v>26.8</v>
      </c>
      <c r="G153" s="11">
        <v>24.9</v>
      </c>
      <c r="H153" s="221">
        <v>24.8</v>
      </c>
      <c r="I153" s="12">
        <v>7</v>
      </c>
      <c r="J153" s="219">
        <v>8.8000000000000007</v>
      </c>
      <c r="K153" s="11">
        <v>7.8</v>
      </c>
      <c r="L153" s="219">
        <v>7.83</v>
      </c>
      <c r="M153" s="842">
        <v>29.9</v>
      </c>
      <c r="N153" s="221">
        <v>29.7</v>
      </c>
      <c r="O153" s="220">
        <v>120</v>
      </c>
      <c r="P153" s="220">
        <v>84.1</v>
      </c>
      <c r="Q153" s="895">
        <v>15</v>
      </c>
      <c r="R153" s="507">
        <v>248</v>
      </c>
      <c r="S153" s="779">
        <v>0.51</v>
      </c>
      <c r="T153" s="593"/>
      <c r="U153" s="80"/>
      <c r="V153" s="3" t="s">
        <v>190</v>
      </c>
      <c r="W153" s="921" t="s">
        <v>311</v>
      </c>
      <c r="X153" s="137">
        <v>13</v>
      </c>
      <c r="Y153" s="221">
        <v>13</v>
      </c>
    </row>
    <row r="154" spans="1:25" x14ac:dyDescent="0.2">
      <c r="A154" s="1103"/>
      <c r="B154" s="330">
        <f>南八幡!B154</f>
        <v>45882</v>
      </c>
      <c r="C154" s="434" t="str">
        <f t="shared" si="16"/>
        <v>(水)</v>
      </c>
      <c r="D154" s="560" t="s">
        <v>420</v>
      </c>
      <c r="E154" s="503"/>
      <c r="F154" s="504">
        <v>30.9</v>
      </c>
      <c r="G154" s="11">
        <v>24.7</v>
      </c>
      <c r="H154" s="221">
        <v>24.7</v>
      </c>
      <c r="I154" s="12">
        <v>8</v>
      </c>
      <c r="J154" s="219">
        <v>7.9</v>
      </c>
      <c r="K154" s="11">
        <v>7.79</v>
      </c>
      <c r="L154" s="219">
        <v>7.84</v>
      </c>
      <c r="M154" s="842">
        <v>31</v>
      </c>
      <c r="N154" s="221">
        <v>31.1</v>
      </c>
      <c r="O154" s="220">
        <v>120</v>
      </c>
      <c r="P154" s="220">
        <v>94.1</v>
      </c>
      <c r="Q154" s="895">
        <v>13</v>
      </c>
      <c r="R154" s="507">
        <v>284</v>
      </c>
      <c r="S154" s="779">
        <v>0.46</v>
      </c>
      <c r="T154" s="593"/>
      <c r="U154" s="80"/>
      <c r="V154" s="3" t="s">
        <v>191</v>
      </c>
      <c r="W154" s="921" t="s">
        <v>311</v>
      </c>
      <c r="X154" s="139">
        <v>262</v>
      </c>
      <c r="Y154" s="222">
        <v>284</v>
      </c>
    </row>
    <row r="155" spans="1:25" x14ac:dyDescent="0.2">
      <c r="A155" s="1103"/>
      <c r="B155" s="330">
        <f>南八幡!B155</f>
        <v>45883</v>
      </c>
      <c r="C155" s="434" t="str">
        <f t="shared" si="16"/>
        <v>(木)</v>
      </c>
      <c r="D155" s="560" t="s">
        <v>420</v>
      </c>
      <c r="E155" s="503"/>
      <c r="F155" s="504">
        <v>27.7</v>
      </c>
      <c r="G155" s="11">
        <v>24.4</v>
      </c>
      <c r="H155" s="221">
        <v>24.2</v>
      </c>
      <c r="I155" s="12">
        <v>7.4</v>
      </c>
      <c r="J155" s="219">
        <v>8.3000000000000007</v>
      </c>
      <c r="K155" s="11">
        <v>7.79</v>
      </c>
      <c r="L155" s="219">
        <v>7.83</v>
      </c>
      <c r="M155" s="842">
        <v>31.5</v>
      </c>
      <c r="N155" s="221">
        <v>31.7</v>
      </c>
      <c r="O155" s="220">
        <v>130</v>
      </c>
      <c r="P155" s="220">
        <v>86.1</v>
      </c>
      <c r="Q155" s="895">
        <v>14</v>
      </c>
      <c r="R155" s="507">
        <v>248</v>
      </c>
      <c r="S155" s="779">
        <v>0.56000000000000005</v>
      </c>
      <c r="T155" s="593"/>
      <c r="U155" s="80"/>
      <c r="V155" s="3" t="s">
        <v>192</v>
      </c>
      <c r="W155" s="921" t="s">
        <v>311</v>
      </c>
      <c r="X155" s="138">
        <v>0.44</v>
      </c>
      <c r="Y155" s="223">
        <v>0.46</v>
      </c>
    </row>
    <row r="156" spans="1:25" x14ac:dyDescent="0.2">
      <c r="A156" s="1103"/>
      <c r="B156" s="330">
        <f>南八幡!B156</f>
        <v>45884</v>
      </c>
      <c r="C156" s="434" t="str">
        <f t="shared" si="16"/>
        <v>(金)</v>
      </c>
      <c r="D156" s="560" t="s">
        <v>419</v>
      </c>
      <c r="E156" s="503"/>
      <c r="F156" s="504">
        <v>30.5</v>
      </c>
      <c r="G156" s="11">
        <v>24.4</v>
      </c>
      <c r="H156" s="221">
        <v>24.6</v>
      </c>
      <c r="I156" s="12">
        <v>7.7</v>
      </c>
      <c r="J156" s="219">
        <v>7.9</v>
      </c>
      <c r="K156" s="11">
        <v>7.81</v>
      </c>
      <c r="L156" s="219">
        <v>7.84</v>
      </c>
      <c r="M156" s="842">
        <v>32</v>
      </c>
      <c r="N156" s="221">
        <v>32.4</v>
      </c>
      <c r="O156" s="220">
        <v>130</v>
      </c>
      <c r="P156" s="220">
        <v>88.1</v>
      </c>
      <c r="Q156" s="895">
        <v>14</v>
      </c>
      <c r="R156" s="507">
        <v>258</v>
      </c>
      <c r="S156" s="779">
        <v>0.43</v>
      </c>
      <c r="T156" s="593"/>
      <c r="U156" s="80"/>
      <c r="V156" s="3" t="s">
        <v>14</v>
      </c>
      <c r="W156" s="921" t="s">
        <v>311</v>
      </c>
      <c r="X156" s="136">
        <v>5.9</v>
      </c>
      <c r="Y156" s="224">
        <v>5.8</v>
      </c>
    </row>
    <row r="157" spans="1:25" x14ac:dyDescent="0.2">
      <c r="A157" s="1103"/>
      <c r="B157" s="330">
        <f>南八幡!B157</f>
        <v>45885</v>
      </c>
      <c r="C157" s="434" t="str">
        <f t="shared" si="16"/>
        <v>(土)</v>
      </c>
      <c r="D157" s="560" t="s">
        <v>419</v>
      </c>
      <c r="E157" s="503"/>
      <c r="F157" s="504">
        <v>30.3</v>
      </c>
      <c r="G157" s="11">
        <v>24.7</v>
      </c>
      <c r="H157" s="221">
        <v>24.9</v>
      </c>
      <c r="I157" s="12">
        <v>9.3000000000000007</v>
      </c>
      <c r="J157" s="219">
        <v>9.6999999999999993</v>
      </c>
      <c r="K157" s="11">
        <v>7.77</v>
      </c>
      <c r="L157" s="219">
        <v>7.83</v>
      </c>
      <c r="M157" s="842"/>
      <c r="N157" s="221"/>
      <c r="O157" s="220"/>
      <c r="P157" s="220"/>
      <c r="Q157" s="895"/>
      <c r="R157" s="507"/>
      <c r="S157" s="779"/>
      <c r="T157" s="593"/>
      <c r="U157" s="80"/>
      <c r="V157" s="3" t="s">
        <v>15</v>
      </c>
      <c r="W157" s="921" t="s">
        <v>311</v>
      </c>
      <c r="X157" s="136">
        <v>1.1000000000000001</v>
      </c>
      <c r="Y157" s="224">
        <v>1.2</v>
      </c>
    </row>
    <row r="158" spans="1:25" x14ac:dyDescent="0.2">
      <c r="A158" s="1103"/>
      <c r="B158" s="330">
        <f>南八幡!B158</f>
        <v>45886</v>
      </c>
      <c r="C158" s="434" t="str">
        <f t="shared" si="16"/>
        <v>(日)</v>
      </c>
      <c r="D158" s="560" t="s">
        <v>419</v>
      </c>
      <c r="E158" s="503"/>
      <c r="F158" s="504">
        <v>30</v>
      </c>
      <c r="G158" s="11">
        <v>25.1</v>
      </c>
      <c r="H158" s="221">
        <v>25.2</v>
      </c>
      <c r="I158" s="12">
        <v>9.6999999999999993</v>
      </c>
      <c r="J158" s="219">
        <v>10.199999999999999</v>
      </c>
      <c r="K158" s="11">
        <v>7.8</v>
      </c>
      <c r="L158" s="219">
        <v>7.86</v>
      </c>
      <c r="M158" s="842"/>
      <c r="N158" s="221"/>
      <c r="O158" s="220"/>
      <c r="P158" s="220"/>
      <c r="Q158" s="895"/>
      <c r="R158" s="507"/>
      <c r="S158" s="779"/>
      <c r="T158" s="593"/>
      <c r="U158" s="80"/>
      <c r="V158" s="3" t="s">
        <v>193</v>
      </c>
      <c r="W158" s="921" t="s">
        <v>311</v>
      </c>
      <c r="X158" s="136">
        <v>7.1</v>
      </c>
      <c r="Y158" s="224">
        <v>7.4</v>
      </c>
    </row>
    <row r="159" spans="1:25" x14ac:dyDescent="0.2">
      <c r="A159" s="1103"/>
      <c r="B159" s="330">
        <f>南八幡!B159</f>
        <v>45887</v>
      </c>
      <c r="C159" s="434" t="str">
        <f t="shared" si="16"/>
        <v>(月)</v>
      </c>
      <c r="D159" s="560" t="s">
        <v>419</v>
      </c>
      <c r="E159" s="503"/>
      <c r="F159" s="504">
        <v>32.1</v>
      </c>
      <c r="G159" s="11">
        <v>25.8</v>
      </c>
      <c r="H159" s="221">
        <v>25.8</v>
      </c>
      <c r="I159" s="12">
        <v>10</v>
      </c>
      <c r="J159" s="219">
        <v>8.6</v>
      </c>
      <c r="K159" s="11">
        <v>7.78</v>
      </c>
      <c r="L159" s="219">
        <v>7.79</v>
      </c>
      <c r="M159" s="842">
        <v>33.200000000000003</v>
      </c>
      <c r="N159" s="221">
        <v>33.4</v>
      </c>
      <c r="O159" s="220">
        <v>130</v>
      </c>
      <c r="P159" s="220">
        <v>90.1</v>
      </c>
      <c r="Q159" s="895">
        <v>16</v>
      </c>
      <c r="R159" s="507">
        <v>262</v>
      </c>
      <c r="S159" s="779">
        <v>0.44</v>
      </c>
      <c r="T159" s="593"/>
      <c r="U159" s="80"/>
      <c r="V159" s="3" t="s">
        <v>194</v>
      </c>
      <c r="W159" s="921" t="s">
        <v>311</v>
      </c>
      <c r="X159" s="138">
        <v>4.8000000000000001E-2</v>
      </c>
      <c r="Y159" s="225">
        <v>0.05</v>
      </c>
    </row>
    <row r="160" spans="1:25" x14ac:dyDescent="0.2">
      <c r="A160" s="1103"/>
      <c r="B160" s="330">
        <f>南八幡!B160</f>
        <v>45888</v>
      </c>
      <c r="C160" s="434" t="str">
        <f t="shared" si="16"/>
        <v>(火)</v>
      </c>
      <c r="D160" s="560" t="s">
        <v>419</v>
      </c>
      <c r="E160" s="503"/>
      <c r="F160" s="504">
        <v>30.5</v>
      </c>
      <c r="G160" s="11">
        <v>25.4</v>
      </c>
      <c r="H160" s="221">
        <v>25.8</v>
      </c>
      <c r="I160" s="12">
        <v>8.9</v>
      </c>
      <c r="J160" s="219">
        <v>8.1</v>
      </c>
      <c r="K160" s="11">
        <v>7.79</v>
      </c>
      <c r="L160" s="219">
        <v>7.8</v>
      </c>
      <c r="M160" s="842">
        <v>33.6</v>
      </c>
      <c r="N160" s="221">
        <v>33.799999999999997</v>
      </c>
      <c r="O160" s="220">
        <v>130</v>
      </c>
      <c r="P160" s="220">
        <v>92.1</v>
      </c>
      <c r="Q160" s="895">
        <v>16</v>
      </c>
      <c r="R160" s="507">
        <v>268</v>
      </c>
      <c r="S160" s="779">
        <v>0.34</v>
      </c>
      <c r="T160" s="593"/>
      <c r="U160" s="80"/>
      <c r="V160" s="3" t="s">
        <v>16</v>
      </c>
      <c r="W160" s="921" t="s">
        <v>311</v>
      </c>
      <c r="X160" s="138">
        <v>0.42</v>
      </c>
      <c r="Y160" s="225">
        <v>0.46</v>
      </c>
    </row>
    <row r="161" spans="1:25" x14ac:dyDescent="0.2">
      <c r="A161" s="1103"/>
      <c r="B161" s="330">
        <f>南八幡!B161</f>
        <v>45889</v>
      </c>
      <c r="C161" s="434" t="str">
        <f t="shared" si="16"/>
        <v>(水)</v>
      </c>
      <c r="D161" s="560" t="s">
        <v>419</v>
      </c>
      <c r="E161" s="503"/>
      <c r="F161" s="504">
        <v>31.1</v>
      </c>
      <c r="G161" s="11">
        <v>25.4</v>
      </c>
      <c r="H161" s="221">
        <v>25.6</v>
      </c>
      <c r="I161" s="12">
        <v>9.8000000000000007</v>
      </c>
      <c r="J161" s="219">
        <v>8.8000000000000007</v>
      </c>
      <c r="K161" s="11">
        <v>7.8</v>
      </c>
      <c r="L161" s="219">
        <v>7.84</v>
      </c>
      <c r="M161" s="842">
        <v>33.6</v>
      </c>
      <c r="N161" s="221">
        <v>33.6</v>
      </c>
      <c r="O161" s="220">
        <v>140</v>
      </c>
      <c r="P161" s="220">
        <v>92.1</v>
      </c>
      <c r="Q161" s="895">
        <v>16</v>
      </c>
      <c r="R161" s="507">
        <v>268</v>
      </c>
      <c r="S161" s="779">
        <v>0.46</v>
      </c>
      <c r="T161" s="593"/>
      <c r="U161" s="80"/>
      <c r="V161" s="3" t="s">
        <v>195</v>
      </c>
      <c r="W161" s="921" t="s">
        <v>311</v>
      </c>
      <c r="X161" s="138">
        <v>0.95</v>
      </c>
      <c r="Y161" s="225">
        <v>0.87</v>
      </c>
    </row>
    <row r="162" spans="1:25" x14ac:dyDescent="0.2">
      <c r="A162" s="1103"/>
      <c r="B162" s="330">
        <f>南八幡!B162</f>
        <v>45890</v>
      </c>
      <c r="C162" s="434" t="str">
        <f t="shared" si="16"/>
        <v>(木)</v>
      </c>
      <c r="D162" s="560" t="s">
        <v>419</v>
      </c>
      <c r="E162" s="503"/>
      <c r="F162" s="504">
        <v>31.9</v>
      </c>
      <c r="G162" s="11">
        <v>25.6</v>
      </c>
      <c r="H162" s="221">
        <v>25.8</v>
      </c>
      <c r="I162" s="12">
        <v>7.1</v>
      </c>
      <c r="J162" s="219">
        <v>7.8</v>
      </c>
      <c r="K162" s="11">
        <v>7.8</v>
      </c>
      <c r="L162" s="219">
        <v>7.83</v>
      </c>
      <c r="M162" s="842">
        <v>33.799999999999997</v>
      </c>
      <c r="N162" s="221">
        <v>33.9</v>
      </c>
      <c r="O162" s="220">
        <v>140</v>
      </c>
      <c r="P162" s="220">
        <v>96.1</v>
      </c>
      <c r="Q162" s="895">
        <v>15</v>
      </c>
      <c r="R162" s="507">
        <v>256</v>
      </c>
      <c r="S162" s="779">
        <v>0.39</v>
      </c>
      <c r="T162" s="593"/>
      <c r="U162" s="80"/>
      <c r="V162" s="3" t="s">
        <v>196</v>
      </c>
      <c r="W162" s="921" t="s">
        <v>311</v>
      </c>
      <c r="X162" s="138">
        <v>0.218</v>
      </c>
      <c r="Y162" s="225">
        <v>0.20899999999999999</v>
      </c>
    </row>
    <row r="163" spans="1:25" x14ac:dyDescent="0.2">
      <c r="A163" s="1103"/>
      <c r="B163" s="330">
        <f>南八幡!B163</f>
        <v>45891</v>
      </c>
      <c r="C163" s="434" t="str">
        <f t="shared" si="16"/>
        <v>(金)</v>
      </c>
      <c r="D163" s="560" t="s">
        <v>419</v>
      </c>
      <c r="E163" s="503"/>
      <c r="F163" s="504">
        <v>32</v>
      </c>
      <c r="G163" s="11">
        <v>25.4</v>
      </c>
      <c r="H163" s="221">
        <v>25.6</v>
      </c>
      <c r="I163" s="12">
        <v>7.3</v>
      </c>
      <c r="J163" s="219">
        <v>7.6</v>
      </c>
      <c r="K163" s="11">
        <v>7.79</v>
      </c>
      <c r="L163" s="219">
        <v>7.84</v>
      </c>
      <c r="M163" s="842">
        <v>33.799999999999997</v>
      </c>
      <c r="N163" s="221">
        <v>33.799999999999997</v>
      </c>
      <c r="O163" s="220">
        <v>140</v>
      </c>
      <c r="P163" s="220">
        <v>88.1</v>
      </c>
      <c r="Q163" s="895">
        <v>14</v>
      </c>
      <c r="R163" s="507">
        <v>270</v>
      </c>
      <c r="S163" s="779">
        <v>0.45</v>
      </c>
      <c r="T163" s="593"/>
      <c r="U163" s="80"/>
      <c r="V163" s="3" t="s">
        <v>197</v>
      </c>
      <c r="W163" s="921" t="s">
        <v>311</v>
      </c>
      <c r="X163" s="136">
        <v>13.7</v>
      </c>
      <c r="Y163" s="224">
        <v>14.1</v>
      </c>
    </row>
    <row r="164" spans="1:25" x14ac:dyDescent="0.2">
      <c r="A164" s="1103"/>
      <c r="B164" s="330">
        <f>南八幡!B164</f>
        <v>45892</v>
      </c>
      <c r="C164" s="434" t="str">
        <f t="shared" si="16"/>
        <v>(土)</v>
      </c>
      <c r="D164" s="560" t="s">
        <v>419</v>
      </c>
      <c r="E164" s="503"/>
      <c r="F164" s="504">
        <v>31.1</v>
      </c>
      <c r="G164" s="11">
        <v>25.1</v>
      </c>
      <c r="H164" s="221">
        <v>25.2</v>
      </c>
      <c r="I164" s="12">
        <v>19</v>
      </c>
      <c r="J164" s="219">
        <v>8.8000000000000007</v>
      </c>
      <c r="K164" s="11">
        <v>8.1</v>
      </c>
      <c r="L164" s="219">
        <v>7.87</v>
      </c>
      <c r="M164" s="842"/>
      <c r="N164" s="221"/>
      <c r="O164" s="220"/>
      <c r="P164" s="220"/>
      <c r="Q164" s="895"/>
      <c r="R164" s="507"/>
      <c r="S164" s="779"/>
      <c r="T164" s="593">
        <v>1307</v>
      </c>
      <c r="U164" s="80"/>
      <c r="V164" s="3" t="s">
        <v>17</v>
      </c>
      <c r="W164" s="921" t="s">
        <v>311</v>
      </c>
      <c r="X164" s="136">
        <v>38.700000000000003</v>
      </c>
      <c r="Y164" s="224">
        <v>38.799999999999997</v>
      </c>
    </row>
    <row r="165" spans="1:25" x14ac:dyDescent="0.2">
      <c r="A165" s="1103"/>
      <c r="B165" s="330">
        <f>南八幡!B165</f>
        <v>45893</v>
      </c>
      <c r="C165" s="434" t="str">
        <f t="shared" si="16"/>
        <v>(日)</v>
      </c>
      <c r="D165" s="560" t="s">
        <v>419</v>
      </c>
      <c r="E165" s="503"/>
      <c r="F165" s="504">
        <v>32.299999999999997</v>
      </c>
      <c r="G165" s="11">
        <v>25.3</v>
      </c>
      <c r="H165" s="221">
        <v>25.6</v>
      </c>
      <c r="I165" s="12">
        <v>7.9</v>
      </c>
      <c r="J165" s="219">
        <v>9.1999999999999993</v>
      </c>
      <c r="K165" s="11">
        <v>8.1</v>
      </c>
      <c r="L165" s="219">
        <v>7.84</v>
      </c>
      <c r="M165" s="842"/>
      <c r="N165" s="221"/>
      <c r="O165" s="220"/>
      <c r="P165" s="220"/>
      <c r="Q165" s="895"/>
      <c r="R165" s="507"/>
      <c r="S165" s="779"/>
      <c r="T165" s="593"/>
      <c r="U165" s="80"/>
      <c r="V165" s="3" t="s">
        <v>198</v>
      </c>
      <c r="W165" s="921" t="s">
        <v>184</v>
      </c>
      <c r="X165" s="274">
        <v>16</v>
      </c>
      <c r="Y165" s="286">
        <v>15</v>
      </c>
    </row>
    <row r="166" spans="1:25" x14ac:dyDescent="0.2">
      <c r="A166" s="1103"/>
      <c r="B166" s="330">
        <f>南八幡!B166</f>
        <v>45894</v>
      </c>
      <c r="C166" s="434" t="str">
        <f t="shared" si="16"/>
        <v>(月)</v>
      </c>
      <c r="D166" s="560" t="s">
        <v>419</v>
      </c>
      <c r="E166" s="503"/>
      <c r="F166" s="504">
        <v>30.9</v>
      </c>
      <c r="G166" s="11">
        <v>25.6</v>
      </c>
      <c r="H166" s="221">
        <v>25.8</v>
      </c>
      <c r="I166" s="12">
        <v>6.4</v>
      </c>
      <c r="J166" s="219">
        <v>8.1</v>
      </c>
      <c r="K166" s="11">
        <v>7.85</v>
      </c>
      <c r="L166" s="219">
        <v>7.86</v>
      </c>
      <c r="M166" s="842">
        <v>34</v>
      </c>
      <c r="N166" s="221">
        <v>33.9</v>
      </c>
      <c r="O166" s="220">
        <v>140</v>
      </c>
      <c r="P166" s="220">
        <v>88.1</v>
      </c>
      <c r="Q166" s="895">
        <v>15</v>
      </c>
      <c r="R166" s="507">
        <v>266</v>
      </c>
      <c r="S166" s="779">
        <v>0.41</v>
      </c>
      <c r="T166" s="593"/>
      <c r="U166" s="80"/>
      <c r="V166" s="3" t="s">
        <v>199</v>
      </c>
      <c r="W166" s="921" t="s">
        <v>311</v>
      </c>
      <c r="X166" s="274">
        <v>13</v>
      </c>
      <c r="Y166" s="286">
        <v>10</v>
      </c>
    </row>
    <row r="167" spans="1:25" x14ac:dyDescent="0.2">
      <c r="A167" s="1103"/>
      <c r="B167" s="330">
        <f>南八幡!B167</f>
        <v>45895</v>
      </c>
      <c r="C167" s="434" t="str">
        <f t="shared" si="16"/>
        <v>(火)</v>
      </c>
      <c r="D167" s="560" t="s">
        <v>419</v>
      </c>
      <c r="E167" s="503"/>
      <c r="F167" s="504">
        <v>31</v>
      </c>
      <c r="G167" s="11">
        <v>25.1</v>
      </c>
      <c r="H167" s="221">
        <v>25.4</v>
      </c>
      <c r="I167" s="12">
        <v>7.1</v>
      </c>
      <c r="J167" s="219">
        <v>8.1</v>
      </c>
      <c r="K167" s="11">
        <v>7.82</v>
      </c>
      <c r="L167" s="219">
        <v>7.83</v>
      </c>
      <c r="M167" s="842">
        <v>34.200000000000003</v>
      </c>
      <c r="N167" s="221">
        <v>34.200000000000003</v>
      </c>
      <c r="O167" s="220">
        <v>140</v>
      </c>
      <c r="P167" s="220">
        <v>88.1</v>
      </c>
      <c r="Q167" s="895">
        <v>16</v>
      </c>
      <c r="R167" s="507">
        <v>266</v>
      </c>
      <c r="S167" s="779">
        <v>0.34</v>
      </c>
      <c r="T167" s="593"/>
      <c r="U167" s="80"/>
      <c r="V167" s="3"/>
      <c r="W167" s="921"/>
      <c r="X167" s="288"/>
      <c r="Y167" s="287"/>
    </row>
    <row r="168" spans="1:25" x14ac:dyDescent="0.2">
      <c r="A168" s="1103"/>
      <c r="B168" s="330">
        <f>南八幡!B168</f>
        <v>45896</v>
      </c>
      <c r="C168" s="434" t="str">
        <f t="shared" si="16"/>
        <v>(水)</v>
      </c>
      <c r="D168" s="560" t="s">
        <v>419</v>
      </c>
      <c r="E168" s="503"/>
      <c r="F168" s="504">
        <v>30</v>
      </c>
      <c r="G168" s="11">
        <v>25.6</v>
      </c>
      <c r="H168" s="221">
        <v>25.6</v>
      </c>
      <c r="I168" s="12">
        <v>7.9</v>
      </c>
      <c r="J168" s="219">
        <v>8.3000000000000007</v>
      </c>
      <c r="K168" s="11">
        <v>7.87</v>
      </c>
      <c r="L168" s="219">
        <v>7.89</v>
      </c>
      <c r="M168" s="842">
        <v>34.299999999999997</v>
      </c>
      <c r="N168" s="221">
        <v>34.200000000000003</v>
      </c>
      <c r="O168" s="220">
        <v>140</v>
      </c>
      <c r="P168" s="220">
        <v>92.1</v>
      </c>
      <c r="Q168" s="895">
        <v>16</v>
      </c>
      <c r="R168" s="507">
        <v>278</v>
      </c>
      <c r="S168" s="779">
        <v>0.44</v>
      </c>
      <c r="T168" s="593"/>
      <c r="U168" s="80"/>
      <c r="V168" s="3"/>
      <c r="W168" s="921"/>
      <c r="X168" s="288"/>
      <c r="Y168" s="287"/>
    </row>
    <row r="169" spans="1:25" x14ac:dyDescent="0.2">
      <c r="A169" s="1103"/>
      <c r="B169" s="330">
        <f>南八幡!B169</f>
        <v>45897</v>
      </c>
      <c r="C169" s="434" t="str">
        <f t="shared" si="16"/>
        <v>(木)</v>
      </c>
      <c r="D169" s="560" t="s">
        <v>419</v>
      </c>
      <c r="E169" s="503"/>
      <c r="F169" s="504">
        <v>30.3</v>
      </c>
      <c r="G169" s="11">
        <v>26.5</v>
      </c>
      <c r="H169" s="221">
        <v>27.2</v>
      </c>
      <c r="I169" s="12">
        <v>6.1</v>
      </c>
      <c r="J169" s="219">
        <v>6.7</v>
      </c>
      <c r="K169" s="11">
        <v>7.7</v>
      </c>
      <c r="L169" s="219">
        <v>7.75</v>
      </c>
      <c r="M169" s="842">
        <v>29.1</v>
      </c>
      <c r="N169" s="221">
        <v>33.700000000000003</v>
      </c>
      <c r="O169" s="220">
        <v>140</v>
      </c>
      <c r="P169" s="220">
        <v>92.1</v>
      </c>
      <c r="Q169" s="895">
        <v>16</v>
      </c>
      <c r="R169" s="507">
        <v>258</v>
      </c>
      <c r="S169" s="779">
        <v>0.32</v>
      </c>
      <c r="T169" s="593"/>
      <c r="U169" s="80"/>
      <c r="V169" s="289"/>
      <c r="W169" s="346"/>
      <c r="X169" s="291"/>
      <c r="Y169" s="290"/>
    </row>
    <row r="170" spans="1:25" x14ac:dyDescent="0.2">
      <c r="A170" s="1103"/>
      <c r="B170" s="330">
        <f>南八幡!B170</f>
        <v>45898</v>
      </c>
      <c r="C170" s="434" t="str">
        <f t="shared" si="16"/>
        <v>(金)</v>
      </c>
      <c r="D170" s="560" t="s">
        <v>419</v>
      </c>
      <c r="E170" s="503"/>
      <c r="F170" s="504">
        <v>33.1</v>
      </c>
      <c r="G170" s="11">
        <v>24.2</v>
      </c>
      <c r="H170" s="221">
        <v>24.5</v>
      </c>
      <c r="I170" s="12">
        <v>7.1</v>
      </c>
      <c r="J170" s="219">
        <v>7.4</v>
      </c>
      <c r="K170" s="11">
        <v>7.86</v>
      </c>
      <c r="L170" s="219">
        <v>7.89</v>
      </c>
      <c r="M170" s="842">
        <v>34.1</v>
      </c>
      <c r="N170" s="221">
        <v>34.1</v>
      </c>
      <c r="O170" s="220">
        <v>130</v>
      </c>
      <c r="P170" s="220">
        <v>92.1</v>
      </c>
      <c r="Q170" s="895">
        <v>15</v>
      </c>
      <c r="R170" s="507">
        <v>282</v>
      </c>
      <c r="S170" s="779">
        <v>0.52</v>
      </c>
      <c r="T170" s="593"/>
      <c r="U170" s="80"/>
      <c r="V170" s="9" t="s">
        <v>23</v>
      </c>
      <c r="W170" s="82" t="s">
        <v>24</v>
      </c>
      <c r="X170" s="1" t="s">
        <v>24</v>
      </c>
      <c r="Y170" s="335" t="s">
        <v>24</v>
      </c>
    </row>
    <row r="171" spans="1:25" x14ac:dyDescent="0.2">
      <c r="A171" s="1103"/>
      <c r="B171" s="330">
        <f>南八幡!B171</f>
        <v>45899</v>
      </c>
      <c r="C171" s="434" t="str">
        <f t="shared" si="16"/>
        <v>(土)</v>
      </c>
      <c r="D171" s="560" t="s">
        <v>419</v>
      </c>
      <c r="E171" s="503"/>
      <c r="F171" s="504">
        <v>31.8</v>
      </c>
      <c r="G171" s="11">
        <v>25</v>
      </c>
      <c r="H171" s="221">
        <v>25.1</v>
      </c>
      <c r="I171" s="12">
        <v>7.4</v>
      </c>
      <c r="J171" s="219">
        <v>7.8</v>
      </c>
      <c r="K171" s="11">
        <v>7.86</v>
      </c>
      <c r="L171" s="219">
        <v>7.9</v>
      </c>
      <c r="M171" s="842"/>
      <c r="N171" s="221"/>
      <c r="O171" s="220"/>
      <c r="P171" s="220"/>
      <c r="Q171" s="895"/>
      <c r="R171" s="507"/>
      <c r="S171" s="779"/>
      <c r="T171" s="593"/>
      <c r="U171" s="80"/>
      <c r="V171" s="749" t="s">
        <v>301</v>
      </c>
      <c r="W171" s="750"/>
      <c r="X171" s="750"/>
      <c r="Y171" s="751"/>
    </row>
    <row r="172" spans="1:25" x14ac:dyDescent="0.2">
      <c r="A172" s="1103"/>
      <c r="B172" s="330">
        <f>南八幡!B172</f>
        <v>45900</v>
      </c>
      <c r="C172" s="434" t="str">
        <f t="shared" si="16"/>
        <v>(日)</v>
      </c>
      <c r="D172" s="573" t="s">
        <v>419</v>
      </c>
      <c r="E172" s="526"/>
      <c r="F172" s="564">
        <v>33.5</v>
      </c>
      <c r="G172" s="368">
        <v>25.1</v>
      </c>
      <c r="H172" s="298">
        <v>25.6</v>
      </c>
      <c r="I172" s="566">
        <v>8.5</v>
      </c>
      <c r="J172" s="565">
        <v>12.5</v>
      </c>
      <c r="K172" s="368">
        <v>7.82</v>
      </c>
      <c r="L172" s="298">
        <v>7.88</v>
      </c>
      <c r="M172" s="844"/>
      <c r="N172" s="565"/>
      <c r="O172" s="567"/>
      <c r="P172" s="567"/>
      <c r="Q172" s="900"/>
      <c r="R172" s="569"/>
      <c r="S172" s="819"/>
      <c r="T172" s="546"/>
      <c r="U172" s="80"/>
      <c r="V172" s="752"/>
      <c r="W172" s="920"/>
      <c r="X172" s="753"/>
      <c r="Y172" s="754"/>
    </row>
    <row r="173" spans="1:25" s="1" customFormat="1" ht="13.5" customHeight="1" x14ac:dyDescent="0.2">
      <c r="A173" s="1103"/>
      <c r="B173" s="1051" t="s">
        <v>238</v>
      </c>
      <c r="C173" s="1051"/>
      <c r="D173" s="508"/>
      <c r="E173" s="493">
        <f>MAX(E142:E172)</f>
        <v>17</v>
      </c>
      <c r="F173" s="509">
        <f t="shared" ref="F173:T173" si="17">IF(COUNT(F142:F172)=0,"",MAX(F142:F172))</f>
        <v>33.700000000000003</v>
      </c>
      <c r="G173" s="10">
        <f t="shared" si="17"/>
        <v>26.5</v>
      </c>
      <c r="H173" s="218">
        <f t="shared" si="17"/>
        <v>27.2</v>
      </c>
      <c r="I173" s="495">
        <f t="shared" si="17"/>
        <v>56.6</v>
      </c>
      <c r="J173" s="496">
        <f t="shared" si="17"/>
        <v>12.5</v>
      </c>
      <c r="K173" s="10">
        <f t="shared" si="17"/>
        <v>8.1</v>
      </c>
      <c r="L173" s="218">
        <f t="shared" si="17"/>
        <v>7.9</v>
      </c>
      <c r="M173" s="841">
        <f t="shared" si="17"/>
        <v>34.299999999999997</v>
      </c>
      <c r="N173" s="496">
        <f t="shared" si="17"/>
        <v>34.200000000000003</v>
      </c>
      <c r="O173" s="497">
        <f t="shared" si="17"/>
        <v>140</v>
      </c>
      <c r="P173" s="497">
        <f t="shared" si="17"/>
        <v>96.1</v>
      </c>
      <c r="Q173" s="897">
        <f t="shared" si="17"/>
        <v>16</v>
      </c>
      <c r="R173" s="513">
        <f t="shared" si="17"/>
        <v>284</v>
      </c>
      <c r="S173" s="787">
        <f t="shared" si="17"/>
        <v>0.74</v>
      </c>
      <c r="T173" s="515">
        <f t="shared" si="17"/>
        <v>11848</v>
      </c>
      <c r="U173" s="80"/>
      <c r="V173" s="752"/>
      <c r="W173" s="920"/>
      <c r="X173" s="753"/>
      <c r="Y173" s="754"/>
    </row>
    <row r="174" spans="1:25" s="1" customFormat="1" ht="13.5" customHeight="1" x14ac:dyDescent="0.2">
      <c r="A174" s="1103"/>
      <c r="B174" s="1052" t="s">
        <v>239</v>
      </c>
      <c r="C174" s="1052"/>
      <c r="D174" s="229"/>
      <c r="E174" s="230"/>
      <c r="F174" s="516">
        <f t="shared" ref="F174:S174" si="18">IF(COUNT(F142:F172)=0,"",MIN(F142:F172))</f>
        <v>24.5</v>
      </c>
      <c r="G174" s="11">
        <f t="shared" si="18"/>
        <v>23.8</v>
      </c>
      <c r="H174" s="219">
        <f t="shared" si="18"/>
        <v>24.2</v>
      </c>
      <c r="I174" s="12">
        <f t="shared" si="18"/>
        <v>6.1</v>
      </c>
      <c r="J174" s="221">
        <f t="shared" si="18"/>
        <v>5.9</v>
      </c>
      <c r="K174" s="11">
        <f t="shared" si="18"/>
        <v>7.54</v>
      </c>
      <c r="L174" s="219">
        <f t="shared" si="18"/>
        <v>7.31</v>
      </c>
      <c r="M174" s="842">
        <f t="shared" si="18"/>
        <v>28.6</v>
      </c>
      <c r="N174" s="221">
        <f t="shared" si="18"/>
        <v>28.1</v>
      </c>
      <c r="O174" s="220">
        <f t="shared" si="18"/>
        <v>100</v>
      </c>
      <c r="P174" s="220">
        <f t="shared" si="18"/>
        <v>74.099999999999994</v>
      </c>
      <c r="Q174" s="893">
        <f t="shared" si="18"/>
        <v>12</v>
      </c>
      <c r="R174" s="520">
        <f t="shared" si="18"/>
        <v>244</v>
      </c>
      <c r="S174" s="792">
        <f t="shared" si="18"/>
        <v>0.32</v>
      </c>
      <c r="T174" s="522"/>
      <c r="U174" s="80"/>
      <c r="V174" s="752"/>
      <c r="W174" s="920"/>
      <c r="X174" s="753"/>
      <c r="Y174" s="754"/>
    </row>
    <row r="175" spans="1:25" s="1" customFormat="1" ht="13.5" customHeight="1" x14ac:dyDescent="0.2">
      <c r="A175" s="1103"/>
      <c r="B175" s="1052" t="s">
        <v>240</v>
      </c>
      <c r="C175" s="1052"/>
      <c r="D175" s="229"/>
      <c r="E175" s="231"/>
      <c r="F175" s="523">
        <f t="shared" ref="F175:S175" si="19">IF(COUNT(F142:F172)=0,"",AVERAGE(F142:F172))</f>
        <v>30.348387096774193</v>
      </c>
      <c r="G175" s="307">
        <f t="shared" si="19"/>
        <v>25.132258064516126</v>
      </c>
      <c r="H175" s="539">
        <f t="shared" si="19"/>
        <v>25.316129032258068</v>
      </c>
      <c r="I175" s="540">
        <f t="shared" si="19"/>
        <v>10.593548387096773</v>
      </c>
      <c r="J175" s="541">
        <f t="shared" si="19"/>
        <v>8.945161290322579</v>
      </c>
      <c r="K175" s="307">
        <f t="shared" si="19"/>
        <v>7.8003225806451617</v>
      </c>
      <c r="L175" s="539">
        <f t="shared" si="19"/>
        <v>7.8106451612903243</v>
      </c>
      <c r="M175" s="843">
        <f t="shared" si="19"/>
        <v>32.150000000000006</v>
      </c>
      <c r="N175" s="541">
        <f t="shared" si="19"/>
        <v>32.385000000000005</v>
      </c>
      <c r="O175" s="542">
        <f t="shared" si="19"/>
        <v>130</v>
      </c>
      <c r="P175" s="542">
        <f t="shared" si="19"/>
        <v>89.69999999999996</v>
      </c>
      <c r="Q175" s="898">
        <f t="shared" si="19"/>
        <v>14.65</v>
      </c>
      <c r="R175" s="550">
        <f t="shared" si="19"/>
        <v>262.60000000000002</v>
      </c>
      <c r="S175" s="815">
        <f t="shared" si="19"/>
        <v>0.48299999999999998</v>
      </c>
      <c r="T175" s="552"/>
      <c r="U175" s="80"/>
      <c r="V175" s="752"/>
      <c r="W175" s="920"/>
      <c r="X175" s="753"/>
      <c r="Y175" s="754"/>
    </row>
    <row r="176" spans="1:25" s="1" customFormat="1" ht="13.5" customHeight="1" x14ac:dyDescent="0.2">
      <c r="A176" s="1103"/>
      <c r="B176" s="1053" t="s">
        <v>241</v>
      </c>
      <c r="C176" s="1053"/>
      <c r="D176" s="525"/>
      <c r="E176" s="526">
        <f>SUM(E142:E172)</f>
        <v>45</v>
      </c>
      <c r="F176" s="232"/>
      <c r="G176" s="232"/>
      <c r="H176" s="390"/>
      <c r="I176" s="232"/>
      <c r="J176" s="390"/>
      <c r="K176" s="528"/>
      <c r="L176" s="529"/>
      <c r="M176" s="553"/>
      <c r="N176" s="554"/>
      <c r="O176" s="555"/>
      <c r="P176" s="555"/>
      <c r="Q176" s="899"/>
      <c r="R176" s="234"/>
      <c r="S176" s="812"/>
      <c r="T176" s="764">
        <f>SUM(T142:T172)</f>
        <v>18378</v>
      </c>
      <c r="U176" s="80"/>
      <c r="V176" s="617"/>
      <c r="W176" s="923"/>
      <c r="X176" s="618"/>
      <c r="Y176" s="334"/>
    </row>
    <row r="177" spans="1:25" ht="13.5" customHeight="1" x14ac:dyDescent="0.2">
      <c r="A177" s="1107" t="s">
        <v>215</v>
      </c>
      <c r="B177" s="329">
        <f>南八幡!B177</f>
        <v>45901</v>
      </c>
      <c r="C177" s="433" t="str">
        <f>IF(B177="","",IF(WEEKDAY(B177)=1,"(日)",IF(WEEKDAY(B177)=2,"(月)",IF(WEEKDAY(B177)=3,"(火)",IF(WEEKDAY(B177)=4,"(水)",IF(WEEKDAY(B177)=5,"(木)",IF(WEEKDAY(B177)=6,"(金)","(土)")))))))</f>
        <v>(月)</v>
      </c>
      <c r="D177" s="558" t="s">
        <v>419</v>
      </c>
      <c r="E177" s="493"/>
      <c r="F177" s="494">
        <v>30.8</v>
      </c>
      <c r="G177" s="10">
        <v>25</v>
      </c>
      <c r="H177" s="496">
        <v>25.4</v>
      </c>
      <c r="I177" s="495">
        <v>6.8</v>
      </c>
      <c r="J177" s="218">
        <v>7.5</v>
      </c>
      <c r="K177" s="10">
        <v>7.82</v>
      </c>
      <c r="L177" s="218">
        <v>7.85</v>
      </c>
      <c r="M177" s="841">
        <v>34.4</v>
      </c>
      <c r="N177" s="496">
        <v>34.5</v>
      </c>
      <c r="O177" s="497">
        <v>140</v>
      </c>
      <c r="P177" s="497">
        <v>92.1</v>
      </c>
      <c r="Q177" s="897">
        <v>15</v>
      </c>
      <c r="R177" s="501">
        <v>256</v>
      </c>
      <c r="S177" s="775">
        <v>0.51</v>
      </c>
      <c r="T177" s="761"/>
      <c r="U177" s="80"/>
      <c r="V177" s="376" t="s">
        <v>284</v>
      </c>
      <c r="W177" s="361"/>
      <c r="X177" s="363">
        <v>45910</v>
      </c>
      <c r="Y177" s="359"/>
    </row>
    <row r="178" spans="1:25" x14ac:dyDescent="0.2">
      <c r="A178" s="1108"/>
      <c r="B178" s="330">
        <f>南八幡!B178</f>
        <v>45902</v>
      </c>
      <c r="C178" s="434" t="str">
        <f t="shared" ref="C178:C206" si="20">IF(B178="","",IF(WEEKDAY(B178)=1,"(日)",IF(WEEKDAY(B178)=2,"(月)",IF(WEEKDAY(B178)=3,"(火)",IF(WEEKDAY(B178)=4,"(水)",IF(WEEKDAY(B178)=5,"(木)",IF(WEEKDAY(B178)=6,"(金)","(土)")))))))</f>
        <v>(火)</v>
      </c>
      <c r="D178" s="560" t="s">
        <v>419</v>
      </c>
      <c r="E178" s="503"/>
      <c r="F178" s="504">
        <v>30.4</v>
      </c>
      <c r="G178" s="11">
        <v>25.6</v>
      </c>
      <c r="H178" s="221">
        <v>25.6</v>
      </c>
      <c r="I178" s="12">
        <v>6.4</v>
      </c>
      <c r="J178" s="219">
        <v>7.7</v>
      </c>
      <c r="K178" s="11">
        <v>7.89</v>
      </c>
      <c r="L178" s="219">
        <v>7.91</v>
      </c>
      <c r="M178" s="842">
        <v>35.200000000000003</v>
      </c>
      <c r="N178" s="221">
        <v>35.1</v>
      </c>
      <c r="O178" s="220">
        <v>140</v>
      </c>
      <c r="P178" s="220">
        <v>92.1</v>
      </c>
      <c r="Q178" s="895">
        <v>15</v>
      </c>
      <c r="R178" s="507">
        <v>306</v>
      </c>
      <c r="S178" s="779">
        <v>0.38</v>
      </c>
      <c r="T178" s="593"/>
      <c r="U178" s="80"/>
      <c r="V178" s="377" t="s">
        <v>2</v>
      </c>
      <c r="W178" s="362" t="s">
        <v>303</v>
      </c>
      <c r="X178" s="1009">
        <v>31</v>
      </c>
      <c r="Y178" s="360"/>
    </row>
    <row r="179" spans="1:25" x14ac:dyDescent="0.2">
      <c r="A179" s="1108"/>
      <c r="B179" s="330">
        <f>南八幡!B179</f>
        <v>45903</v>
      </c>
      <c r="C179" s="434" t="str">
        <f t="shared" si="20"/>
        <v>(水)</v>
      </c>
      <c r="D179" s="560" t="s">
        <v>419</v>
      </c>
      <c r="E179" s="503"/>
      <c r="F179" s="504">
        <v>31.8</v>
      </c>
      <c r="G179" s="11">
        <v>25.8</v>
      </c>
      <c r="H179" s="221">
        <v>26.2</v>
      </c>
      <c r="I179" s="12">
        <v>7.1</v>
      </c>
      <c r="J179" s="219">
        <v>9.1</v>
      </c>
      <c r="K179" s="11">
        <v>7.9</v>
      </c>
      <c r="L179" s="219">
        <v>7.88</v>
      </c>
      <c r="M179" s="842">
        <v>36.299999999999997</v>
      </c>
      <c r="N179" s="221">
        <v>36.200000000000003</v>
      </c>
      <c r="O179" s="220">
        <v>140</v>
      </c>
      <c r="P179" s="220">
        <v>96.1</v>
      </c>
      <c r="Q179" s="895">
        <v>17</v>
      </c>
      <c r="R179" s="507">
        <v>284</v>
      </c>
      <c r="S179" s="779">
        <v>0.38</v>
      </c>
      <c r="T179" s="593"/>
      <c r="U179" s="80"/>
      <c r="V179" s="4" t="s">
        <v>19</v>
      </c>
      <c r="W179" s="5" t="s">
        <v>20</v>
      </c>
      <c r="X179" s="6" t="s">
        <v>21</v>
      </c>
      <c r="Y179" s="5" t="s">
        <v>22</v>
      </c>
    </row>
    <row r="180" spans="1:25" x14ac:dyDescent="0.2">
      <c r="A180" s="1108"/>
      <c r="B180" s="330">
        <f>南八幡!B180</f>
        <v>45904</v>
      </c>
      <c r="C180" s="434" t="str">
        <f t="shared" si="20"/>
        <v>(木)</v>
      </c>
      <c r="D180" s="560" t="s">
        <v>420</v>
      </c>
      <c r="E180" s="503">
        <v>13</v>
      </c>
      <c r="F180" s="504">
        <v>25</v>
      </c>
      <c r="G180" s="11">
        <v>25.2</v>
      </c>
      <c r="H180" s="221">
        <v>25.6</v>
      </c>
      <c r="I180" s="12">
        <v>20</v>
      </c>
      <c r="J180" s="219">
        <v>9.3000000000000007</v>
      </c>
      <c r="K180" s="11">
        <v>7.73</v>
      </c>
      <c r="L180" s="219">
        <v>7.89</v>
      </c>
      <c r="M180" s="842">
        <v>26.9</v>
      </c>
      <c r="N180" s="221">
        <v>35.5</v>
      </c>
      <c r="O180" s="220">
        <v>140</v>
      </c>
      <c r="P180" s="220">
        <v>94.1</v>
      </c>
      <c r="Q180" s="895">
        <v>16</v>
      </c>
      <c r="R180" s="507">
        <v>308</v>
      </c>
      <c r="S180" s="779">
        <v>0.43</v>
      </c>
      <c r="T180" s="593">
        <v>5179</v>
      </c>
      <c r="U180" s="80"/>
      <c r="V180" s="2" t="s">
        <v>182</v>
      </c>
      <c r="W180" s="398" t="s">
        <v>11</v>
      </c>
      <c r="X180" s="10">
        <v>25</v>
      </c>
      <c r="Y180" s="218">
        <v>25.4</v>
      </c>
    </row>
    <row r="181" spans="1:25" x14ac:dyDescent="0.2">
      <c r="A181" s="1108"/>
      <c r="B181" s="330">
        <f>南八幡!B181</f>
        <v>45905</v>
      </c>
      <c r="C181" s="434" t="str">
        <f t="shared" si="20"/>
        <v>(金)</v>
      </c>
      <c r="D181" s="560" t="s">
        <v>418</v>
      </c>
      <c r="E181" s="503">
        <v>211</v>
      </c>
      <c r="F181" s="504">
        <v>24.5</v>
      </c>
      <c r="G181" s="11">
        <v>25.2</v>
      </c>
      <c r="H181" s="221">
        <v>24.8</v>
      </c>
      <c r="I181" s="12">
        <v>30.4</v>
      </c>
      <c r="J181" s="219">
        <v>3.3</v>
      </c>
      <c r="K181" s="11">
        <v>7.51</v>
      </c>
      <c r="L181" s="219">
        <v>7.26</v>
      </c>
      <c r="M181" s="842">
        <v>13</v>
      </c>
      <c r="N181" s="221">
        <v>21.4</v>
      </c>
      <c r="O181" s="220">
        <v>80</v>
      </c>
      <c r="P181" s="220">
        <v>66.099999999999994</v>
      </c>
      <c r="Q181" s="895">
        <v>17</v>
      </c>
      <c r="R181" s="507">
        <v>212</v>
      </c>
      <c r="S181" s="779">
        <v>0.26</v>
      </c>
      <c r="T181" s="593">
        <v>12999</v>
      </c>
      <c r="U181" s="80"/>
      <c r="V181" s="3" t="s">
        <v>183</v>
      </c>
      <c r="W181" s="921" t="s">
        <v>184</v>
      </c>
      <c r="X181" s="11">
        <v>7.8</v>
      </c>
      <c r="Y181" s="219">
        <v>9.6999999999999993</v>
      </c>
    </row>
    <row r="182" spans="1:25" x14ac:dyDescent="0.2">
      <c r="A182" s="1108"/>
      <c r="B182" s="330">
        <f>南八幡!B182</f>
        <v>45906</v>
      </c>
      <c r="C182" s="434" t="str">
        <f t="shared" si="20"/>
        <v>(土)</v>
      </c>
      <c r="D182" s="560" t="s">
        <v>419</v>
      </c>
      <c r="E182" s="503"/>
      <c r="F182" s="504">
        <v>30</v>
      </c>
      <c r="G182" s="11">
        <v>24</v>
      </c>
      <c r="H182" s="221">
        <v>24</v>
      </c>
      <c r="I182" s="12">
        <v>98</v>
      </c>
      <c r="J182" s="219">
        <v>10.199999999999999</v>
      </c>
      <c r="K182" s="11">
        <v>7.11</v>
      </c>
      <c r="L182" s="219">
        <v>6.43</v>
      </c>
      <c r="M182" s="842"/>
      <c r="N182" s="221"/>
      <c r="O182" s="220"/>
      <c r="P182" s="220"/>
      <c r="Q182" s="895"/>
      <c r="R182" s="507"/>
      <c r="S182" s="779"/>
      <c r="T182" s="593">
        <v>20664</v>
      </c>
      <c r="U182" s="80"/>
      <c r="V182" s="3" t="s">
        <v>12</v>
      </c>
      <c r="W182" s="921"/>
      <c r="X182" s="11">
        <v>7.8</v>
      </c>
      <c r="Y182" s="219">
        <v>7.8</v>
      </c>
    </row>
    <row r="183" spans="1:25" x14ac:dyDescent="0.2">
      <c r="A183" s="1108"/>
      <c r="B183" s="330">
        <f>南八幡!B183</f>
        <v>45907</v>
      </c>
      <c r="C183" s="434" t="str">
        <f t="shared" si="20"/>
        <v>(日)</v>
      </c>
      <c r="D183" s="560" t="s">
        <v>419</v>
      </c>
      <c r="E183" s="503"/>
      <c r="F183" s="504">
        <v>29.4</v>
      </c>
      <c r="G183" s="11">
        <v>23.5</v>
      </c>
      <c r="H183" s="221">
        <v>23.8</v>
      </c>
      <c r="I183" s="12">
        <v>30.5</v>
      </c>
      <c r="J183" s="219">
        <v>5.7</v>
      </c>
      <c r="K183" s="11">
        <v>7.42</v>
      </c>
      <c r="L183" s="219">
        <v>6.96</v>
      </c>
      <c r="M183" s="842"/>
      <c r="N183" s="221"/>
      <c r="O183" s="220"/>
      <c r="P183" s="220"/>
      <c r="Q183" s="895"/>
      <c r="R183" s="507"/>
      <c r="S183" s="779"/>
      <c r="T183" s="593">
        <v>12745</v>
      </c>
      <c r="U183" s="80"/>
      <c r="V183" s="3" t="s">
        <v>185</v>
      </c>
      <c r="W183" s="921" t="s">
        <v>13</v>
      </c>
      <c r="X183" s="11">
        <v>34.299999999999997</v>
      </c>
      <c r="Y183" s="219">
        <v>34.200000000000003</v>
      </c>
    </row>
    <row r="184" spans="1:25" x14ac:dyDescent="0.2">
      <c r="A184" s="1108"/>
      <c r="B184" s="330">
        <f>南八幡!B184</f>
        <v>45908</v>
      </c>
      <c r="C184" s="434" t="str">
        <f t="shared" si="20"/>
        <v>(月)</v>
      </c>
      <c r="D184" s="560" t="s">
        <v>419</v>
      </c>
      <c r="E184" s="503"/>
      <c r="F184" s="504">
        <v>31.2</v>
      </c>
      <c r="G184" s="11">
        <v>24.1</v>
      </c>
      <c r="H184" s="221">
        <v>24.2</v>
      </c>
      <c r="I184" s="12">
        <v>12.7</v>
      </c>
      <c r="J184" s="219">
        <v>3.4</v>
      </c>
      <c r="K184" s="11">
        <v>7.64</v>
      </c>
      <c r="L184" s="219">
        <v>7.47</v>
      </c>
      <c r="M184" s="842">
        <v>31.1</v>
      </c>
      <c r="N184" s="221">
        <v>30.8</v>
      </c>
      <c r="O184" s="220">
        <v>110</v>
      </c>
      <c r="P184" s="220">
        <v>94.1</v>
      </c>
      <c r="Q184" s="895">
        <v>15</v>
      </c>
      <c r="R184" s="507">
        <v>254</v>
      </c>
      <c r="S184" s="779">
        <v>0.25</v>
      </c>
      <c r="T184" s="593">
        <v>2949</v>
      </c>
      <c r="U184" s="80"/>
      <c r="V184" s="3" t="s">
        <v>186</v>
      </c>
      <c r="W184" s="921" t="s">
        <v>311</v>
      </c>
      <c r="X184" s="274">
        <v>140</v>
      </c>
      <c r="Y184" s="220">
        <v>140</v>
      </c>
    </row>
    <row r="185" spans="1:25" x14ac:dyDescent="0.2">
      <c r="A185" s="1108"/>
      <c r="B185" s="330">
        <f>南八幡!B185</f>
        <v>45909</v>
      </c>
      <c r="C185" s="434" t="str">
        <f t="shared" si="20"/>
        <v>(火)</v>
      </c>
      <c r="D185" s="560" t="s">
        <v>420</v>
      </c>
      <c r="E185" s="503"/>
      <c r="F185" s="504">
        <v>34.799999999999997</v>
      </c>
      <c r="G185" s="11">
        <v>24.6</v>
      </c>
      <c r="H185" s="221">
        <v>25</v>
      </c>
      <c r="I185" s="12">
        <v>11.6</v>
      </c>
      <c r="J185" s="219">
        <v>12.2</v>
      </c>
      <c r="K185" s="11">
        <v>7.73</v>
      </c>
      <c r="L185" s="219">
        <v>7.75</v>
      </c>
      <c r="M185" s="842">
        <v>33.1</v>
      </c>
      <c r="N185" s="221">
        <v>33</v>
      </c>
      <c r="O185" s="220">
        <v>130</v>
      </c>
      <c r="P185" s="220">
        <v>98.1</v>
      </c>
      <c r="Q185" s="895">
        <v>12</v>
      </c>
      <c r="R185" s="507">
        <v>284</v>
      </c>
      <c r="S185" s="779">
        <v>0.53</v>
      </c>
      <c r="T185" s="593"/>
      <c r="U185" s="80"/>
      <c r="V185" s="3" t="s">
        <v>187</v>
      </c>
      <c r="W185" s="921" t="s">
        <v>311</v>
      </c>
      <c r="X185" s="274">
        <v>110</v>
      </c>
      <c r="Y185" s="220">
        <v>108</v>
      </c>
    </row>
    <row r="186" spans="1:25" x14ac:dyDescent="0.2">
      <c r="A186" s="1108"/>
      <c r="B186" s="330">
        <f>南八幡!B186</f>
        <v>45910</v>
      </c>
      <c r="C186" s="434" t="str">
        <f t="shared" si="20"/>
        <v>(水)</v>
      </c>
      <c r="D186" s="560" t="s">
        <v>419</v>
      </c>
      <c r="E186" s="503"/>
      <c r="F186" s="504">
        <v>31</v>
      </c>
      <c r="G186" s="11">
        <v>25</v>
      </c>
      <c r="H186" s="221">
        <v>25.4</v>
      </c>
      <c r="I186" s="12">
        <v>7.8</v>
      </c>
      <c r="J186" s="219">
        <v>9.6999999999999993</v>
      </c>
      <c r="K186" s="11">
        <v>7.8</v>
      </c>
      <c r="L186" s="219">
        <v>7.8</v>
      </c>
      <c r="M186" s="842">
        <v>34.299999999999997</v>
      </c>
      <c r="N186" s="221">
        <v>34.200000000000003</v>
      </c>
      <c r="O186" s="220">
        <v>140</v>
      </c>
      <c r="P186" s="220">
        <v>108</v>
      </c>
      <c r="Q186" s="895">
        <v>13</v>
      </c>
      <c r="R186" s="507">
        <v>284</v>
      </c>
      <c r="S186" s="779">
        <v>0.44</v>
      </c>
      <c r="T186" s="593"/>
      <c r="U186" s="80"/>
      <c r="V186" s="3" t="s">
        <v>188</v>
      </c>
      <c r="W186" s="921" t="s">
        <v>311</v>
      </c>
      <c r="X186" s="274">
        <v>76.099999999999994</v>
      </c>
      <c r="Y186" s="220">
        <v>74.099999999999994</v>
      </c>
    </row>
    <row r="187" spans="1:25" x14ac:dyDescent="0.2">
      <c r="A187" s="1108"/>
      <c r="B187" s="330">
        <f>南八幡!B187</f>
        <v>45911</v>
      </c>
      <c r="C187" s="434" t="str">
        <f t="shared" si="20"/>
        <v>(木)</v>
      </c>
      <c r="D187" s="560" t="s">
        <v>419</v>
      </c>
      <c r="E187" s="503">
        <v>2</v>
      </c>
      <c r="F187" s="504">
        <v>29.5</v>
      </c>
      <c r="G187" s="11">
        <v>25.5</v>
      </c>
      <c r="H187" s="221">
        <v>25.7</v>
      </c>
      <c r="I187" s="12">
        <v>8.1</v>
      </c>
      <c r="J187" s="219">
        <v>10.199999999999999</v>
      </c>
      <c r="K187" s="11">
        <v>7.84</v>
      </c>
      <c r="L187" s="219">
        <v>7.87</v>
      </c>
      <c r="M187" s="842">
        <v>35.200000000000003</v>
      </c>
      <c r="N187" s="221">
        <v>35.1</v>
      </c>
      <c r="O187" s="220">
        <v>140</v>
      </c>
      <c r="P187" s="220">
        <v>104</v>
      </c>
      <c r="Q187" s="895">
        <v>13</v>
      </c>
      <c r="R187" s="507">
        <v>268</v>
      </c>
      <c r="S187" s="779">
        <v>0.51</v>
      </c>
      <c r="T187" s="593"/>
      <c r="U187" s="80"/>
      <c r="V187" s="3" t="s">
        <v>189</v>
      </c>
      <c r="W187" s="921" t="s">
        <v>311</v>
      </c>
      <c r="X187" s="274">
        <v>33.9</v>
      </c>
      <c r="Y187" s="220">
        <v>33.9</v>
      </c>
    </row>
    <row r="188" spans="1:25" x14ac:dyDescent="0.2">
      <c r="A188" s="1108"/>
      <c r="B188" s="330">
        <f>南八幡!B188</f>
        <v>45912</v>
      </c>
      <c r="C188" s="434" t="str">
        <f t="shared" si="20"/>
        <v>(金)</v>
      </c>
      <c r="D188" s="560" t="s">
        <v>420</v>
      </c>
      <c r="E188" s="503">
        <v>15</v>
      </c>
      <c r="F188" s="504">
        <v>26.8</v>
      </c>
      <c r="G188" s="11">
        <v>24.8</v>
      </c>
      <c r="H188" s="221">
        <v>25</v>
      </c>
      <c r="I188" s="12">
        <v>16.3</v>
      </c>
      <c r="J188" s="219">
        <v>6.6</v>
      </c>
      <c r="K188" s="11">
        <v>7.64</v>
      </c>
      <c r="L188" s="219">
        <v>7.59</v>
      </c>
      <c r="M188" s="842">
        <v>28.9</v>
      </c>
      <c r="N188" s="221">
        <v>29.6</v>
      </c>
      <c r="O188" s="220">
        <v>140</v>
      </c>
      <c r="P188" s="220">
        <v>96.1</v>
      </c>
      <c r="Q188" s="895">
        <v>12</v>
      </c>
      <c r="R188" s="507">
        <v>280</v>
      </c>
      <c r="S188" s="779">
        <v>0.38</v>
      </c>
      <c r="T188" s="593">
        <v>1445</v>
      </c>
      <c r="U188" s="80"/>
      <c r="V188" s="3" t="s">
        <v>190</v>
      </c>
      <c r="W188" s="921" t="s">
        <v>311</v>
      </c>
      <c r="X188" s="137">
        <v>13</v>
      </c>
      <c r="Y188" s="221">
        <v>13</v>
      </c>
    </row>
    <row r="189" spans="1:25" x14ac:dyDescent="0.2">
      <c r="A189" s="1108"/>
      <c r="B189" s="330">
        <f>南八幡!B189</f>
        <v>45913</v>
      </c>
      <c r="C189" s="434" t="str">
        <f t="shared" si="20"/>
        <v>(土)</v>
      </c>
      <c r="D189" s="560" t="s">
        <v>420</v>
      </c>
      <c r="E189" s="503">
        <v>4</v>
      </c>
      <c r="F189" s="504">
        <v>31</v>
      </c>
      <c r="G189" s="11">
        <v>23.5</v>
      </c>
      <c r="H189" s="221">
        <v>23.7</v>
      </c>
      <c r="I189" s="12">
        <v>9.3000000000000007</v>
      </c>
      <c r="J189" s="219">
        <v>9.5</v>
      </c>
      <c r="K189" s="11">
        <v>7.85</v>
      </c>
      <c r="L189" s="219">
        <v>7.88</v>
      </c>
      <c r="M189" s="842"/>
      <c r="N189" s="221"/>
      <c r="O189" s="220"/>
      <c r="P189" s="220"/>
      <c r="Q189" s="895"/>
      <c r="R189" s="507"/>
      <c r="S189" s="779"/>
      <c r="T189" s="593"/>
      <c r="U189" s="80"/>
      <c r="V189" s="3" t="s">
        <v>191</v>
      </c>
      <c r="W189" s="921" t="s">
        <v>311</v>
      </c>
      <c r="X189" s="139">
        <v>294</v>
      </c>
      <c r="Y189" s="222">
        <v>284</v>
      </c>
    </row>
    <row r="190" spans="1:25" x14ac:dyDescent="0.2">
      <c r="A190" s="1108"/>
      <c r="B190" s="330">
        <f>南八幡!B190</f>
        <v>45914</v>
      </c>
      <c r="C190" s="434" t="str">
        <f t="shared" si="20"/>
        <v>(日)</v>
      </c>
      <c r="D190" s="560" t="s">
        <v>420</v>
      </c>
      <c r="E190" s="503">
        <v>1</v>
      </c>
      <c r="F190" s="504">
        <v>29.8</v>
      </c>
      <c r="G190" s="11">
        <v>24.6</v>
      </c>
      <c r="H190" s="221">
        <v>24.3</v>
      </c>
      <c r="I190" s="12">
        <v>7.3</v>
      </c>
      <c r="J190" s="219">
        <v>8.6999999999999993</v>
      </c>
      <c r="K190" s="11">
        <v>7.92</v>
      </c>
      <c r="L190" s="219">
        <v>7.95</v>
      </c>
      <c r="M190" s="842"/>
      <c r="N190" s="221"/>
      <c r="O190" s="220"/>
      <c r="P190" s="220"/>
      <c r="Q190" s="895"/>
      <c r="R190" s="507"/>
      <c r="S190" s="779"/>
      <c r="T190" s="593"/>
      <c r="U190" s="80"/>
      <c r="V190" s="3" t="s">
        <v>192</v>
      </c>
      <c r="W190" s="921" t="s">
        <v>311</v>
      </c>
      <c r="X190" s="138">
        <v>0.53</v>
      </c>
      <c r="Y190" s="223">
        <v>0.44</v>
      </c>
    </row>
    <row r="191" spans="1:25" x14ac:dyDescent="0.2">
      <c r="A191" s="1108"/>
      <c r="B191" s="330">
        <f>南八幡!B191</f>
        <v>45915</v>
      </c>
      <c r="C191" s="434" t="str">
        <f t="shared" si="20"/>
        <v>(月)</v>
      </c>
      <c r="D191" s="560" t="s">
        <v>420</v>
      </c>
      <c r="E191" s="503"/>
      <c r="F191" s="504">
        <v>29.3</v>
      </c>
      <c r="G191" s="11">
        <v>24.8</v>
      </c>
      <c r="H191" s="221">
        <v>24.9</v>
      </c>
      <c r="I191" s="12">
        <v>10.199999999999999</v>
      </c>
      <c r="J191" s="219">
        <v>7.8</v>
      </c>
      <c r="K191" s="11">
        <v>7.88</v>
      </c>
      <c r="L191" s="219">
        <v>7.95</v>
      </c>
      <c r="M191" s="842"/>
      <c r="N191" s="221"/>
      <c r="O191" s="220"/>
      <c r="P191" s="220"/>
      <c r="Q191" s="895"/>
      <c r="R191" s="507"/>
      <c r="S191" s="779"/>
      <c r="T191" s="593"/>
      <c r="U191" s="80"/>
      <c r="V191" s="3" t="s">
        <v>14</v>
      </c>
      <c r="W191" s="921" t="s">
        <v>311</v>
      </c>
      <c r="X191" s="136">
        <v>4.5999999999999996</v>
      </c>
      <c r="Y191" s="224">
        <v>5.0999999999999996</v>
      </c>
    </row>
    <row r="192" spans="1:25" x14ac:dyDescent="0.2">
      <c r="A192" s="1108"/>
      <c r="B192" s="330">
        <f>南八幡!B192</f>
        <v>45916</v>
      </c>
      <c r="C192" s="434" t="str">
        <f t="shared" si="20"/>
        <v>(火)</v>
      </c>
      <c r="D192" s="560" t="s">
        <v>420</v>
      </c>
      <c r="E192" s="503"/>
      <c r="F192" s="504">
        <v>33.200000000000003</v>
      </c>
      <c r="G192" s="11">
        <v>24</v>
      </c>
      <c r="H192" s="221">
        <v>24</v>
      </c>
      <c r="I192" s="12">
        <v>4.9000000000000004</v>
      </c>
      <c r="J192" s="219">
        <v>7.2</v>
      </c>
      <c r="K192" s="11">
        <v>7.83</v>
      </c>
      <c r="L192" s="219">
        <v>7.89</v>
      </c>
      <c r="M192" s="842">
        <v>35.700000000000003</v>
      </c>
      <c r="N192" s="221">
        <v>36</v>
      </c>
      <c r="O192" s="220">
        <v>140</v>
      </c>
      <c r="P192" s="220">
        <v>98.1</v>
      </c>
      <c r="Q192" s="895">
        <v>14</v>
      </c>
      <c r="R192" s="507">
        <v>298</v>
      </c>
      <c r="S192" s="779">
        <v>0.34</v>
      </c>
      <c r="T192" s="593"/>
      <c r="U192" s="80"/>
      <c r="V192" s="3" t="s">
        <v>15</v>
      </c>
      <c r="W192" s="921" t="s">
        <v>311</v>
      </c>
      <c r="X192" s="136">
        <v>1</v>
      </c>
      <c r="Y192" s="224">
        <v>1.2</v>
      </c>
    </row>
    <row r="193" spans="1:25" x14ac:dyDescent="0.2">
      <c r="A193" s="1108"/>
      <c r="B193" s="330">
        <f>南八幡!B193</f>
        <v>45917</v>
      </c>
      <c r="C193" s="434" t="str">
        <f t="shared" si="20"/>
        <v>(水)</v>
      </c>
      <c r="D193" s="560" t="s">
        <v>419</v>
      </c>
      <c r="E193" s="503"/>
      <c r="F193" s="504">
        <v>29.9</v>
      </c>
      <c r="G193" s="11">
        <v>24.2</v>
      </c>
      <c r="H193" s="221">
        <v>24.4</v>
      </c>
      <c r="I193" s="12">
        <v>5.6</v>
      </c>
      <c r="J193" s="219">
        <v>6.3</v>
      </c>
      <c r="K193" s="11">
        <v>7.89</v>
      </c>
      <c r="L193" s="219">
        <v>7.93</v>
      </c>
      <c r="M193" s="842">
        <v>35.5</v>
      </c>
      <c r="N193" s="221">
        <v>35.5</v>
      </c>
      <c r="O193" s="220">
        <v>140</v>
      </c>
      <c r="P193" s="220">
        <v>100</v>
      </c>
      <c r="Q193" s="895">
        <v>13</v>
      </c>
      <c r="R193" s="507">
        <v>320</v>
      </c>
      <c r="S193" s="779">
        <v>0.33</v>
      </c>
      <c r="T193" s="593"/>
      <c r="U193" s="80"/>
      <c r="V193" s="3" t="s">
        <v>193</v>
      </c>
      <c r="W193" s="921" t="s">
        <v>311</v>
      </c>
      <c r="X193" s="136">
        <v>7</v>
      </c>
      <c r="Y193" s="224">
        <v>7.2</v>
      </c>
    </row>
    <row r="194" spans="1:25" x14ac:dyDescent="0.2">
      <c r="A194" s="1108"/>
      <c r="B194" s="330">
        <f>南八幡!B194</f>
        <v>45918</v>
      </c>
      <c r="C194" s="434" t="str">
        <f t="shared" si="20"/>
        <v>(木)</v>
      </c>
      <c r="D194" s="560" t="s">
        <v>420</v>
      </c>
      <c r="E194" s="503">
        <v>3</v>
      </c>
      <c r="F194" s="504">
        <v>28.8</v>
      </c>
      <c r="G194" s="11">
        <v>25</v>
      </c>
      <c r="H194" s="221">
        <v>25.2</v>
      </c>
      <c r="I194" s="12">
        <v>5.8</v>
      </c>
      <c r="J194" s="219">
        <v>6.8</v>
      </c>
      <c r="K194" s="11">
        <v>7.95</v>
      </c>
      <c r="L194" s="219">
        <v>7.99</v>
      </c>
      <c r="M194" s="842">
        <v>35.200000000000003</v>
      </c>
      <c r="N194" s="221">
        <v>35.4</v>
      </c>
      <c r="O194" s="220">
        <v>150</v>
      </c>
      <c r="P194" s="220">
        <v>98.1</v>
      </c>
      <c r="Q194" s="895">
        <v>13</v>
      </c>
      <c r="R194" s="507">
        <v>308</v>
      </c>
      <c r="S194" s="779">
        <v>0.37</v>
      </c>
      <c r="T194" s="593"/>
      <c r="U194" s="80"/>
      <c r="V194" s="3" t="s">
        <v>194</v>
      </c>
      <c r="W194" s="921" t="s">
        <v>311</v>
      </c>
      <c r="X194" s="138">
        <v>0.06</v>
      </c>
      <c r="Y194" s="225">
        <v>0.06</v>
      </c>
    </row>
    <row r="195" spans="1:25" x14ac:dyDescent="0.2">
      <c r="A195" s="1108"/>
      <c r="B195" s="330">
        <f>南八幡!B195</f>
        <v>45919</v>
      </c>
      <c r="C195" s="434" t="str">
        <f t="shared" si="20"/>
        <v>(金)</v>
      </c>
      <c r="D195" s="560" t="s">
        <v>420</v>
      </c>
      <c r="E195" s="503">
        <v>5</v>
      </c>
      <c r="F195" s="504">
        <v>20.7</v>
      </c>
      <c r="G195" s="11">
        <v>23</v>
      </c>
      <c r="H195" s="221">
        <v>23.3</v>
      </c>
      <c r="I195" s="12">
        <v>9.1999999999999993</v>
      </c>
      <c r="J195" s="219">
        <v>8.4</v>
      </c>
      <c r="K195" s="11">
        <v>7.77</v>
      </c>
      <c r="L195" s="219">
        <v>7.9</v>
      </c>
      <c r="M195" s="842">
        <v>27.7</v>
      </c>
      <c r="N195" s="221">
        <v>32.4</v>
      </c>
      <c r="O195" s="220">
        <v>140</v>
      </c>
      <c r="P195" s="220">
        <v>94.1</v>
      </c>
      <c r="Q195" s="895">
        <v>13</v>
      </c>
      <c r="R195" s="507">
        <v>282</v>
      </c>
      <c r="S195" s="779">
        <v>0.41</v>
      </c>
      <c r="T195" s="593"/>
      <c r="U195" s="80"/>
      <c r="V195" s="3" t="s">
        <v>16</v>
      </c>
      <c r="W195" s="921" t="s">
        <v>311</v>
      </c>
      <c r="X195" s="138">
        <v>0.32</v>
      </c>
      <c r="Y195" s="225">
        <v>0.67</v>
      </c>
    </row>
    <row r="196" spans="1:25" x14ac:dyDescent="0.2">
      <c r="A196" s="1108"/>
      <c r="B196" s="330">
        <f>南八幡!B196</f>
        <v>45920</v>
      </c>
      <c r="C196" s="434" t="str">
        <f t="shared" si="20"/>
        <v>(土)</v>
      </c>
      <c r="D196" s="560" t="s">
        <v>419</v>
      </c>
      <c r="E196" s="503"/>
      <c r="F196" s="504">
        <v>25.3</v>
      </c>
      <c r="G196" s="11">
        <v>21.7</v>
      </c>
      <c r="H196" s="221">
        <v>21.7</v>
      </c>
      <c r="I196" s="12">
        <v>8.5</v>
      </c>
      <c r="J196" s="219">
        <v>10.199999999999999</v>
      </c>
      <c r="K196" s="11">
        <v>7.86</v>
      </c>
      <c r="L196" s="219">
        <v>7.85</v>
      </c>
      <c r="M196" s="842"/>
      <c r="N196" s="221"/>
      <c r="O196" s="220"/>
      <c r="P196" s="220"/>
      <c r="Q196" s="895"/>
      <c r="R196" s="507"/>
      <c r="S196" s="779"/>
      <c r="T196" s="593"/>
      <c r="U196" s="80"/>
      <c r="V196" s="3" t="s">
        <v>195</v>
      </c>
      <c r="W196" s="921" t="s">
        <v>311</v>
      </c>
      <c r="X196" s="138">
        <v>1.02</v>
      </c>
      <c r="Y196" s="225">
        <v>1.08</v>
      </c>
    </row>
    <row r="197" spans="1:25" x14ac:dyDescent="0.2">
      <c r="A197" s="1108"/>
      <c r="B197" s="330">
        <f>南八幡!B197</f>
        <v>45921</v>
      </c>
      <c r="C197" s="434" t="str">
        <f t="shared" si="20"/>
        <v>(日)</v>
      </c>
      <c r="D197" s="560" t="s">
        <v>420</v>
      </c>
      <c r="E197" s="503"/>
      <c r="F197" s="504">
        <v>28.3</v>
      </c>
      <c r="G197" s="11">
        <v>23.1</v>
      </c>
      <c r="H197" s="221">
        <v>23</v>
      </c>
      <c r="I197" s="12">
        <v>9.5</v>
      </c>
      <c r="J197" s="219">
        <v>8.6999999999999993</v>
      </c>
      <c r="K197" s="11">
        <v>7.9</v>
      </c>
      <c r="L197" s="219">
        <v>7.94</v>
      </c>
      <c r="M197" s="842"/>
      <c r="N197" s="221"/>
      <c r="O197" s="220"/>
      <c r="P197" s="220"/>
      <c r="Q197" s="895"/>
      <c r="R197" s="507"/>
      <c r="S197" s="779"/>
      <c r="T197" s="593"/>
      <c r="U197" s="80"/>
      <c r="V197" s="3" t="s">
        <v>196</v>
      </c>
      <c r="W197" s="921" t="s">
        <v>311</v>
      </c>
      <c r="X197" s="138">
        <v>0.19400000000000001</v>
      </c>
      <c r="Y197" s="225">
        <v>0.189</v>
      </c>
    </row>
    <row r="198" spans="1:25" x14ac:dyDescent="0.2">
      <c r="A198" s="1108"/>
      <c r="B198" s="330">
        <f>南八幡!B198</f>
        <v>45922</v>
      </c>
      <c r="C198" s="434" t="str">
        <f t="shared" si="20"/>
        <v>(月)</v>
      </c>
      <c r="D198" s="560" t="s">
        <v>419</v>
      </c>
      <c r="E198" s="503"/>
      <c r="F198" s="504">
        <v>24.1</v>
      </c>
      <c r="G198" s="11">
        <v>22.8</v>
      </c>
      <c r="H198" s="221">
        <v>23</v>
      </c>
      <c r="I198" s="12">
        <v>6.1</v>
      </c>
      <c r="J198" s="219">
        <v>7.1</v>
      </c>
      <c r="K198" s="11">
        <v>7.93</v>
      </c>
      <c r="L198" s="219">
        <v>7.97</v>
      </c>
      <c r="M198" s="842">
        <v>34.299999999999997</v>
      </c>
      <c r="N198" s="221">
        <v>34.4</v>
      </c>
      <c r="O198" s="220">
        <v>140</v>
      </c>
      <c r="P198" s="220">
        <v>92.1</v>
      </c>
      <c r="Q198" s="895">
        <v>14</v>
      </c>
      <c r="R198" s="507">
        <v>262</v>
      </c>
      <c r="S198" s="779">
        <v>0.36</v>
      </c>
      <c r="T198" s="593"/>
      <c r="U198" s="80"/>
      <c r="V198" s="3" t="s">
        <v>197</v>
      </c>
      <c r="W198" s="921" t="s">
        <v>311</v>
      </c>
      <c r="X198" s="136">
        <v>18.2</v>
      </c>
      <c r="Y198" s="224">
        <v>18.399999999999999</v>
      </c>
    </row>
    <row r="199" spans="1:25" x14ac:dyDescent="0.2">
      <c r="A199" s="1108"/>
      <c r="B199" s="330">
        <f>南八幡!B199</f>
        <v>45923</v>
      </c>
      <c r="C199" s="434" t="str">
        <f t="shared" si="20"/>
        <v>(火)</v>
      </c>
      <c r="D199" s="560" t="s">
        <v>419</v>
      </c>
      <c r="E199" s="503"/>
      <c r="F199" s="504">
        <v>22.4</v>
      </c>
      <c r="G199" s="11">
        <v>20.5</v>
      </c>
      <c r="H199" s="221">
        <v>20.5</v>
      </c>
      <c r="I199" s="12">
        <v>8.5</v>
      </c>
      <c r="J199" s="219">
        <v>8.1999999999999993</v>
      </c>
      <c r="K199" s="11">
        <v>7.97</v>
      </c>
      <c r="L199" s="219">
        <v>7.94</v>
      </c>
      <c r="M199" s="842"/>
      <c r="N199" s="221"/>
      <c r="O199" s="220"/>
      <c r="P199" s="220"/>
      <c r="Q199" s="895"/>
      <c r="R199" s="507"/>
      <c r="S199" s="779"/>
      <c r="T199" s="593"/>
      <c r="U199" s="80"/>
      <c r="V199" s="3" t="s">
        <v>17</v>
      </c>
      <c r="W199" s="921" t="s">
        <v>311</v>
      </c>
      <c r="X199" s="136">
        <v>42.5</v>
      </c>
      <c r="Y199" s="224">
        <v>41</v>
      </c>
    </row>
    <row r="200" spans="1:25" x14ac:dyDescent="0.2">
      <c r="A200" s="1108"/>
      <c r="B200" s="330">
        <f>南八幡!B200</f>
        <v>45924</v>
      </c>
      <c r="C200" s="434" t="str">
        <f t="shared" si="20"/>
        <v>(水)</v>
      </c>
      <c r="D200" s="560" t="s">
        <v>419</v>
      </c>
      <c r="E200" s="503"/>
      <c r="F200" s="504">
        <v>23.3</v>
      </c>
      <c r="G200" s="11">
        <v>21.3</v>
      </c>
      <c r="H200" s="221">
        <v>21.4</v>
      </c>
      <c r="I200" s="12">
        <v>5.4</v>
      </c>
      <c r="J200" s="219">
        <v>4.8</v>
      </c>
      <c r="K200" s="11">
        <v>7.91</v>
      </c>
      <c r="L200" s="219">
        <v>7.9</v>
      </c>
      <c r="M200" s="842">
        <v>32.299999999999997</v>
      </c>
      <c r="N200" s="221">
        <v>36.5</v>
      </c>
      <c r="O200" s="220">
        <v>140</v>
      </c>
      <c r="P200" s="220">
        <v>98.1</v>
      </c>
      <c r="Q200" s="895">
        <v>14</v>
      </c>
      <c r="R200" s="507">
        <v>272</v>
      </c>
      <c r="S200" s="779">
        <v>0.39</v>
      </c>
      <c r="T200" s="593">
        <v>616</v>
      </c>
      <c r="U200" s="80"/>
      <c r="V200" s="3" t="s">
        <v>198</v>
      </c>
      <c r="W200" s="921" t="s">
        <v>184</v>
      </c>
      <c r="X200" s="274">
        <v>15</v>
      </c>
      <c r="Y200" s="286">
        <v>14</v>
      </c>
    </row>
    <row r="201" spans="1:25" x14ac:dyDescent="0.2">
      <c r="A201" s="1108"/>
      <c r="B201" s="330">
        <f>南八幡!B201</f>
        <v>45925</v>
      </c>
      <c r="C201" s="434" t="str">
        <f t="shared" si="20"/>
        <v>(木)</v>
      </c>
      <c r="D201" s="560" t="s">
        <v>419</v>
      </c>
      <c r="E201" s="503"/>
      <c r="F201" s="504">
        <v>27.7</v>
      </c>
      <c r="G201" s="11">
        <v>20.2</v>
      </c>
      <c r="H201" s="221">
        <v>20.399999999999999</v>
      </c>
      <c r="I201" s="12">
        <v>4.5</v>
      </c>
      <c r="J201" s="219">
        <v>5.5</v>
      </c>
      <c r="K201" s="11">
        <v>7.95</v>
      </c>
      <c r="L201" s="219">
        <v>8.0299999999999994</v>
      </c>
      <c r="M201" s="842">
        <v>34.700000000000003</v>
      </c>
      <c r="N201" s="221">
        <v>34.6</v>
      </c>
      <c r="O201" s="220">
        <v>140</v>
      </c>
      <c r="P201" s="220">
        <v>102</v>
      </c>
      <c r="Q201" s="895">
        <v>16</v>
      </c>
      <c r="R201" s="507">
        <v>268</v>
      </c>
      <c r="S201" s="779">
        <v>0.31</v>
      </c>
      <c r="T201" s="593">
        <v>770</v>
      </c>
      <c r="U201" s="80"/>
      <c r="V201" s="3" t="s">
        <v>199</v>
      </c>
      <c r="W201" s="921" t="s">
        <v>311</v>
      </c>
      <c r="X201" s="274">
        <v>10</v>
      </c>
      <c r="Y201" s="286">
        <v>11</v>
      </c>
    </row>
    <row r="202" spans="1:25" x14ac:dyDescent="0.2">
      <c r="A202" s="1108"/>
      <c r="B202" s="330">
        <f>南八幡!B202</f>
        <v>45926</v>
      </c>
      <c r="C202" s="434" t="str">
        <f t="shared" si="20"/>
        <v>(金)</v>
      </c>
      <c r="D202" s="560" t="s">
        <v>419</v>
      </c>
      <c r="E202" s="503"/>
      <c r="F202" s="504">
        <v>28.3</v>
      </c>
      <c r="G202" s="11">
        <v>21.4</v>
      </c>
      <c r="H202" s="221">
        <v>21.4</v>
      </c>
      <c r="I202" s="12">
        <v>5.2</v>
      </c>
      <c r="J202" s="219">
        <v>5.4</v>
      </c>
      <c r="K202" s="11">
        <v>7.93</v>
      </c>
      <c r="L202" s="219">
        <v>8</v>
      </c>
      <c r="M202" s="842">
        <v>34.700000000000003</v>
      </c>
      <c r="N202" s="221">
        <v>34.700000000000003</v>
      </c>
      <c r="O202" s="220">
        <v>140</v>
      </c>
      <c r="P202" s="220">
        <v>104</v>
      </c>
      <c r="Q202" s="895">
        <v>15</v>
      </c>
      <c r="R202" s="507">
        <v>284</v>
      </c>
      <c r="S202" s="779">
        <v>0.32</v>
      </c>
      <c r="T202" s="593">
        <v>427</v>
      </c>
      <c r="U202" s="80"/>
      <c r="V202" s="3"/>
      <c r="W202" s="921"/>
      <c r="X202" s="288"/>
      <c r="Y202" s="287"/>
    </row>
    <row r="203" spans="1:25" x14ac:dyDescent="0.2">
      <c r="A203" s="1108"/>
      <c r="B203" s="330">
        <f>南八幡!B203</f>
        <v>45927</v>
      </c>
      <c r="C203" s="434" t="str">
        <f t="shared" si="20"/>
        <v>(土)</v>
      </c>
      <c r="D203" s="560" t="s">
        <v>420</v>
      </c>
      <c r="E203" s="503">
        <v>5</v>
      </c>
      <c r="F203" s="504">
        <v>25.8</v>
      </c>
      <c r="G203" s="11">
        <v>21.6</v>
      </c>
      <c r="H203" s="221">
        <v>22.1</v>
      </c>
      <c r="I203" s="12">
        <v>6.7</v>
      </c>
      <c r="J203" s="219">
        <v>7.9</v>
      </c>
      <c r="K203" s="11">
        <v>7.94</v>
      </c>
      <c r="L203" s="219">
        <v>7.93</v>
      </c>
      <c r="M203" s="842"/>
      <c r="N203" s="221"/>
      <c r="O203" s="220"/>
      <c r="P203" s="220"/>
      <c r="Q203" s="895"/>
      <c r="R203" s="507"/>
      <c r="S203" s="779"/>
      <c r="T203" s="593"/>
      <c r="U203" s="80"/>
      <c r="V203" s="3"/>
      <c r="W203" s="921"/>
      <c r="X203" s="288"/>
      <c r="Y203" s="287"/>
    </row>
    <row r="204" spans="1:25" x14ac:dyDescent="0.2">
      <c r="A204" s="1108"/>
      <c r="B204" s="330">
        <f>南八幡!B204</f>
        <v>45928</v>
      </c>
      <c r="C204" s="434" t="str">
        <f t="shared" si="20"/>
        <v>(日)</v>
      </c>
      <c r="D204" s="560" t="s">
        <v>420</v>
      </c>
      <c r="E204" s="503"/>
      <c r="F204" s="504">
        <v>26.4</v>
      </c>
      <c r="G204" s="11">
        <v>20.8</v>
      </c>
      <c r="H204" s="221">
        <v>21.2</v>
      </c>
      <c r="I204" s="12">
        <v>7</v>
      </c>
      <c r="J204" s="219">
        <v>8.6</v>
      </c>
      <c r="K204" s="11">
        <v>7.93</v>
      </c>
      <c r="L204" s="219">
        <v>7.95</v>
      </c>
      <c r="M204" s="842"/>
      <c r="N204" s="221"/>
      <c r="O204" s="220"/>
      <c r="P204" s="220"/>
      <c r="Q204" s="895"/>
      <c r="R204" s="507"/>
      <c r="S204" s="779"/>
      <c r="T204" s="593"/>
      <c r="U204" s="80"/>
      <c r="V204" s="289"/>
      <c r="W204" s="346"/>
      <c r="X204" s="291"/>
      <c r="Y204" s="290"/>
    </row>
    <row r="205" spans="1:25" x14ac:dyDescent="0.2">
      <c r="A205" s="1108"/>
      <c r="B205" s="330">
        <f>南八幡!B205</f>
        <v>45929</v>
      </c>
      <c r="C205" s="434" t="str">
        <f t="shared" si="20"/>
        <v>(月)</v>
      </c>
      <c r="D205" s="560" t="s">
        <v>420</v>
      </c>
      <c r="E205" s="503">
        <v>7</v>
      </c>
      <c r="F205" s="504">
        <v>26.5</v>
      </c>
      <c r="G205" s="11">
        <v>22.2</v>
      </c>
      <c r="H205" s="221">
        <v>22</v>
      </c>
      <c r="I205" s="12">
        <v>7.8</v>
      </c>
      <c r="J205" s="219">
        <v>5.7</v>
      </c>
      <c r="K205" s="11">
        <v>7.88</v>
      </c>
      <c r="L205" s="219">
        <v>7.96</v>
      </c>
      <c r="M205" s="842">
        <v>35.299999999999997</v>
      </c>
      <c r="N205" s="221">
        <v>35.1</v>
      </c>
      <c r="O205" s="220">
        <v>140</v>
      </c>
      <c r="P205" s="220">
        <v>94.1</v>
      </c>
      <c r="Q205" s="895">
        <v>16</v>
      </c>
      <c r="R205" s="507">
        <v>284</v>
      </c>
      <c r="S205" s="779">
        <v>0.34</v>
      </c>
      <c r="T205" s="593"/>
      <c r="U205" s="80"/>
      <c r="V205" s="9" t="s">
        <v>23</v>
      </c>
      <c r="W205" s="82" t="s">
        <v>24</v>
      </c>
      <c r="X205" s="1" t="s">
        <v>24</v>
      </c>
      <c r="Y205" s="335" t="s">
        <v>24</v>
      </c>
    </row>
    <row r="206" spans="1:25" x14ac:dyDescent="0.2">
      <c r="A206" s="1108"/>
      <c r="B206" s="330">
        <f>南八幡!B206</f>
        <v>45930</v>
      </c>
      <c r="C206" s="434" t="str">
        <f t="shared" si="20"/>
        <v>(火)</v>
      </c>
      <c r="D206" s="563" t="s">
        <v>420</v>
      </c>
      <c r="E206" s="503"/>
      <c r="F206" s="504">
        <v>24</v>
      </c>
      <c r="G206" s="368">
        <v>22.1</v>
      </c>
      <c r="H206" s="565">
        <v>22.2</v>
      </c>
      <c r="I206" s="566">
        <v>10.6</v>
      </c>
      <c r="J206" s="298">
        <v>8.8000000000000007</v>
      </c>
      <c r="K206" s="368">
        <v>7.67</v>
      </c>
      <c r="L206" s="298">
        <v>7.77</v>
      </c>
      <c r="M206" s="844">
        <v>27.8</v>
      </c>
      <c r="N206" s="565">
        <v>29.6</v>
      </c>
      <c r="O206" s="220">
        <v>140</v>
      </c>
      <c r="P206" s="220">
        <v>82.1</v>
      </c>
      <c r="Q206" s="895">
        <v>13</v>
      </c>
      <c r="R206" s="507">
        <v>256</v>
      </c>
      <c r="S206" s="779">
        <v>0.35</v>
      </c>
      <c r="T206" s="593"/>
      <c r="U206" s="80"/>
      <c r="V206" s="749" t="s">
        <v>301</v>
      </c>
      <c r="W206" s="750"/>
      <c r="X206" s="750"/>
      <c r="Y206" s="751"/>
    </row>
    <row r="207" spans="1:25" s="1" customFormat="1" ht="13.5" customHeight="1" x14ac:dyDescent="0.2">
      <c r="A207" s="1108"/>
      <c r="B207" s="1051" t="s">
        <v>238</v>
      </c>
      <c r="C207" s="1051"/>
      <c r="D207" s="508"/>
      <c r="E207" s="493">
        <f>MAX(E177:E206)</f>
        <v>211</v>
      </c>
      <c r="F207" s="509">
        <f t="shared" ref="F207:T207" si="21">IF(COUNT(F177:F206)=0,"",MAX(F177:F206))</f>
        <v>34.799999999999997</v>
      </c>
      <c r="G207" s="10">
        <f t="shared" si="21"/>
        <v>25.8</v>
      </c>
      <c r="H207" s="218">
        <f t="shared" si="21"/>
        <v>26.2</v>
      </c>
      <c r="I207" s="495">
        <f t="shared" si="21"/>
        <v>98</v>
      </c>
      <c r="J207" s="496">
        <f t="shared" si="21"/>
        <v>12.2</v>
      </c>
      <c r="K207" s="10">
        <f t="shared" si="21"/>
        <v>7.97</v>
      </c>
      <c r="L207" s="218">
        <f t="shared" si="21"/>
        <v>8.0299999999999994</v>
      </c>
      <c r="M207" s="841">
        <f t="shared" si="21"/>
        <v>36.299999999999997</v>
      </c>
      <c r="N207" s="496">
        <f t="shared" si="21"/>
        <v>36.5</v>
      </c>
      <c r="O207" s="575">
        <f t="shared" si="21"/>
        <v>150</v>
      </c>
      <c r="P207" s="575">
        <f t="shared" si="21"/>
        <v>108</v>
      </c>
      <c r="Q207" s="897">
        <f t="shared" si="21"/>
        <v>17</v>
      </c>
      <c r="R207" s="513">
        <f t="shared" si="21"/>
        <v>320</v>
      </c>
      <c r="S207" s="787">
        <f t="shared" si="21"/>
        <v>0.53</v>
      </c>
      <c r="T207" s="515">
        <f t="shared" si="21"/>
        <v>20664</v>
      </c>
      <c r="U207" s="80"/>
      <c r="V207" s="752"/>
      <c r="W207" s="920"/>
      <c r="X207" s="753"/>
      <c r="Y207" s="754"/>
    </row>
    <row r="208" spans="1:25" s="1" customFormat="1" ht="13.5" customHeight="1" x14ac:dyDescent="0.2">
      <c r="A208" s="1108"/>
      <c r="B208" s="1052" t="s">
        <v>239</v>
      </c>
      <c r="C208" s="1052"/>
      <c r="D208" s="229"/>
      <c r="E208" s="230"/>
      <c r="F208" s="516">
        <f t="shared" ref="F208:S208" si="22">IF(COUNT(F177:F206)=0,"",MIN(F177:F206))</f>
        <v>20.7</v>
      </c>
      <c r="G208" s="11">
        <f t="shared" si="22"/>
        <v>20.2</v>
      </c>
      <c r="H208" s="219">
        <f t="shared" si="22"/>
        <v>20.399999999999999</v>
      </c>
      <c r="I208" s="12">
        <f t="shared" si="22"/>
        <v>4.5</v>
      </c>
      <c r="J208" s="240">
        <f t="shared" si="22"/>
        <v>3.3</v>
      </c>
      <c r="K208" s="11">
        <f t="shared" si="22"/>
        <v>7.11</v>
      </c>
      <c r="L208" s="516">
        <f t="shared" si="22"/>
        <v>6.43</v>
      </c>
      <c r="M208" s="842">
        <f t="shared" si="22"/>
        <v>13</v>
      </c>
      <c r="N208" s="221">
        <f t="shared" si="22"/>
        <v>21.4</v>
      </c>
      <c r="O208" s="239">
        <f t="shared" si="22"/>
        <v>80</v>
      </c>
      <c r="P208" s="239">
        <f t="shared" si="22"/>
        <v>66.099999999999994</v>
      </c>
      <c r="Q208" s="893">
        <f t="shared" si="22"/>
        <v>12</v>
      </c>
      <c r="R208" s="520">
        <f t="shared" si="22"/>
        <v>212</v>
      </c>
      <c r="S208" s="792">
        <f t="shared" si="22"/>
        <v>0.25</v>
      </c>
      <c r="T208" s="522"/>
      <c r="U208" s="80"/>
      <c r="V208" s="752"/>
      <c r="W208" s="920"/>
      <c r="X208" s="753"/>
      <c r="Y208" s="754"/>
    </row>
    <row r="209" spans="1:25" s="1" customFormat="1" ht="13.5" customHeight="1" x14ac:dyDescent="0.2">
      <c r="A209" s="1108"/>
      <c r="B209" s="1052" t="s">
        <v>240</v>
      </c>
      <c r="C209" s="1052"/>
      <c r="D209" s="229"/>
      <c r="E209" s="231"/>
      <c r="F209" s="523">
        <f t="shared" ref="F209:S209" si="23">IF(COUNT(F177:F206)=0,"",AVERAGE(F177:F206))</f>
        <v>27.999999999999993</v>
      </c>
      <c r="G209" s="11">
        <f t="shared" si="23"/>
        <v>23.503333333333334</v>
      </c>
      <c r="H209" s="516">
        <f t="shared" si="23"/>
        <v>23.646666666666668</v>
      </c>
      <c r="I209" s="12">
        <f t="shared" si="23"/>
        <v>12.926666666666668</v>
      </c>
      <c r="J209" s="240">
        <f t="shared" si="23"/>
        <v>7.6833333333333336</v>
      </c>
      <c r="K209" s="11">
        <f t="shared" si="23"/>
        <v>7.7996666666666661</v>
      </c>
      <c r="L209" s="516">
        <f t="shared" si="23"/>
        <v>7.7796666666666683</v>
      </c>
      <c r="M209" s="842">
        <f t="shared" si="23"/>
        <v>32.08</v>
      </c>
      <c r="N209" s="221">
        <f t="shared" si="23"/>
        <v>33.480000000000004</v>
      </c>
      <c r="O209" s="239">
        <f t="shared" si="23"/>
        <v>135.5</v>
      </c>
      <c r="P209" s="239">
        <f t="shared" si="23"/>
        <v>95.174999999999983</v>
      </c>
      <c r="Q209" s="893">
        <f t="shared" si="23"/>
        <v>14.3</v>
      </c>
      <c r="R209" s="524">
        <f t="shared" si="23"/>
        <v>278.5</v>
      </c>
      <c r="S209" s="792">
        <f t="shared" si="23"/>
        <v>0.3795</v>
      </c>
      <c r="T209" s="522"/>
      <c r="U209" s="80"/>
      <c r="V209" s="752"/>
      <c r="W209" s="920"/>
      <c r="X209" s="753"/>
      <c r="Y209" s="754"/>
    </row>
    <row r="210" spans="1:25" s="1" customFormat="1" ht="13.5" customHeight="1" x14ac:dyDescent="0.2">
      <c r="A210" s="1109"/>
      <c r="B210" s="1053" t="s">
        <v>241</v>
      </c>
      <c r="C210" s="1053"/>
      <c r="D210" s="525"/>
      <c r="E210" s="526">
        <f>SUM(E177:E206)</f>
        <v>266</v>
      </c>
      <c r="F210" s="232"/>
      <c r="G210" s="233"/>
      <c r="H210" s="527"/>
      <c r="I210" s="233"/>
      <c r="J210" s="527"/>
      <c r="K210" s="528"/>
      <c r="L210" s="529"/>
      <c r="M210" s="553"/>
      <c r="N210" s="554"/>
      <c r="O210" s="532"/>
      <c r="P210" s="533"/>
      <c r="Q210" s="894"/>
      <c r="R210" s="234"/>
      <c r="S210" s="812"/>
      <c r="T210" s="762">
        <f>SUM(T177:T206)</f>
        <v>57794</v>
      </c>
      <c r="U210" s="80"/>
      <c r="V210" s="755"/>
      <c r="W210" s="922"/>
      <c r="X210" s="756"/>
      <c r="Y210" s="757"/>
    </row>
    <row r="211" spans="1:25" ht="13.5" customHeight="1" x14ac:dyDescent="0.2">
      <c r="A211" s="1104" t="s">
        <v>231</v>
      </c>
      <c r="B211" s="329">
        <f>南八幡!B211</f>
        <v>45931</v>
      </c>
      <c r="C211" s="433" t="str">
        <f>IF(B211="","",IF(WEEKDAY(B211)=1,"(日)",IF(WEEKDAY(B211)=2,"(月)",IF(WEEKDAY(B211)=3,"(火)",IF(WEEKDAY(B211)=4,"(水)",IF(WEEKDAY(B211)=5,"(木)",IF(WEEKDAY(B211)=6,"(金)","(土)")))))))</f>
        <v>(水)</v>
      </c>
      <c r="D211" s="558" t="s">
        <v>418</v>
      </c>
      <c r="E211" s="493">
        <v>13</v>
      </c>
      <c r="F211" s="494">
        <v>19.600000000000001</v>
      </c>
      <c r="G211" s="10">
        <v>20.8</v>
      </c>
      <c r="H211" s="496">
        <v>21.3</v>
      </c>
      <c r="I211" s="495">
        <v>5.8</v>
      </c>
      <c r="J211" s="218">
        <v>7.9</v>
      </c>
      <c r="K211" s="10">
        <v>7.81</v>
      </c>
      <c r="L211" s="218">
        <v>7.84</v>
      </c>
      <c r="M211" s="841">
        <v>33.4</v>
      </c>
      <c r="N211" s="496">
        <v>34.200000000000003</v>
      </c>
      <c r="O211" s="497">
        <v>150</v>
      </c>
      <c r="P211" s="497">
        <v>98.1</v>
      </c>
      <c r="Q211" s="897">
        <v>14</v>
      </c>
      <c r="R211" s="501">
        <v>292</v>
      </c>
      <c r="S211" s="775">
        <v>0.39</v>
      </c>
      <c r="T211" s="761">
        <v>2641</v>
      </c>
      <c r="U211" s="80"/>
      <c r="V211" s="376" t="s">
        <v>284</v>
      </c>
      <c r="W211" s="361"/>
      <c r="X211" s="363">
        <v>45938</v>
      </c>
      <c r="Y211" s="359"/>
    </row>
    <row r="212" spans="1:25" x14ac:dyDescent="0.2">
      <c r="A212" s="1105"/>
      <c r="B212" s="330">
        <f>南八幡!B212</f>
        <v>45932</v>
      </c>
      <c r="C212" s="434" t="str">
        <f t="shared" ref="C212:C241" si="24">IF(B212="","",IF(WEEKDAY(B212)=1,"(日)",IF(WEEKDAY(B212)=2,"(月)",IF(WEEKDAY(B212)=3,"(火)",IF(WEEKDAY(B212)=4,"(水)",IF(WEEKDAY(B212)=5,"(木)",IF(WEEKDAY(B212)=6,"(金)","(土)")))))))</f>
        <v>(木)</v>
      </c>
      <c r="D212" s="560" t="s">
        <v>420</v>
      </c>
      <c r="E212" s="503"/>
      <c r="F212" s="504">
        <v>25.5</v>
      </c>
      <c r="G212" s="11">
        <v>20.2</v>
      </c>
      <c r="H212" s="221">
        <v>20.2</v>
      </c>
      <c r="I212" s="12">
        <v>51.6</v>
      </c>
      <c r="J212" s="219">
        <v>4.7</v>
      </c>
      <c r="K212" s="11">
        <v>7.6</v>
      </c>
      <c r="L212" s="219">
        <v>7.15</v>
      </c>
      <c r="M212" s="842">
        <v>26.7</v>
      </c>
      <c r="N212" s="221">
        <v>26.8</v>
      </c>
      <c r="O212" s="220">
        <v>80</v>
      </c>
      <c r="P212" s="220">
        <v>70.099999999999994</v>
      </c>
      <c r="Q212" s="895">
        <v>18</v>
      </c>
      <c r="R212" s="507">
        <v>192</v>
      </c>
      <c r="S212" s="779">
        <v>0.15</v>
      </c>
      <c r="T212" s="593">
        <v>10466</v>
      </c>
      <c r="U212" s="80"/>
      <c r="V212" s="377" t="s">
        <v>2</v>
      </c>
      <c r="W212" s="362" t="s">
        <v>303</v>
      </c>
      <c r="X212" s="364">
        <v>23.5</v>
      </c>
      <c r="Y212" s="360"/>
    </row>
    <row r="213" spans="1:25" x14ac:dyDescent="0.2">
      <c r="A213" s="1105"/>
      <c r="B213" s="330">
        <f>南八幡!B213</f>
        <v>45933</v>
      </c>
      <c r="C213" s="434" t="str">
        <f t="shared" si="24"/>
        <v>(金)</v>
      </c>
      <c r="D213" s="560" t="s">
        <v>420</v>
      </c>
      <c r="E213" s="503"/>
      <c r="F213" s="504">
        <v>23.2</v>
      </c>
      <c r="G213" s="11">
        <v>20.399999999999999</v>
      </c>
      <c r="H213" s="221">
        <v>20.6</v>
      </c>
      <c r="I213" s="12">
        <v>12.6</v>
      </c>
      <c r="J213" s="219">
        <v>5.8</v>
      </c>
      <c r="K213" s="11">
        <v>7.71</v>
      </c>
      <c r="L213" s="219">
        <v>7.49</v>
      </c>
      <c r="M213" s="842">
        <v>32.1</v>
      </c>
      <c r="N213" s="221">
        <v>31.6</v>
      </c>
      <c r="O213" s="220">
        <v>120</v>
      </c>
      <c r="P213" s="220">
        <v>90.1</v>
      </c>
      <c r="Q213" s="895">
        <v>15</v>
      </c>
      <c r="R213" s="507">
        <v>260</v>
      </c>
      <c r="S213" s="779">
        <v>0.26</v>
      </c>
      <c r="T213" s="593">
        <v>1556</v>
      </c>
      <c r="U213" s="80"/>
      <c r="V213" s="4" t="s">
        <v>19</v>
      </c>
      <c r="W213" s="5" t="s">
        <v>20</v>
      </c>
      <c r="X213" s="6" t="s">
        <v>21</v>
      </c>
      <c r="Y213" s="5" t="s">
        <v>22</v>
      </c>
    </row>
    <row r="214" spans="1:25" x14ac:dyDescent="0.2">
      <c r="A214" s="1105"/>
      <c r="B214" s="330">
        <f>南八幡!B214</f>
        <v>45934</v>
      </c>
      <c r="C214" s="434" t="str">
        <f t="shared" si="24"/>
        <v>(土)</v>
      </c>
      <c r="D214" s="560" t="s">
        <v>420</v>
      </c>
      <c r="E214" s="503">
        <v>1</v>
      </c>
      <c r="F214" s="504">
        <v>24.1</v>
      </c>
      <c r="G214" s="11">
        <v>20.100000000000001</v>
      </c>
      <c r="H214" s="221">
        <v>20</v>
      </c>
      <c r="I214" s="12">
        <v>13.6</v>
      </c>
      <c r="J214" s="219">
        <v>11.4</v>
      </c>
      <c r="K214" s="11">
        <v>7.77</v>
      </c>
      <c r="L214" s="219">
        <v>7.83</v>
      </c>
      <c r="M214" s="842"/>
      <c r="N214" s="221"/>
      <c r="O214" s="220"/>
      <c r="P214" s="220"/>
      <c r="Q214" s="895"/>
      <c r="R214" s="507"/>
      <c r="S214" s="779"/>
      <c r="T214" s="593"/>
      <c r="U214" s="80"/>
      <c r="V214" s="2" t="s">
        <v>182</v>
      </c>
      <c r="W214" s="398" t="s">
        <v>11</v>
      </c>
      <c r="X214" s="10">
        <v>21.1</v>
      </c>
      <c r="Y214" s="218">
        <v>20.8</v>
      </c>
    </row>
    <row r="215" spans="1:25" x14ac:dyDescent="0.2">
      <c r="A215" s="1105"/>
      <c r="B215" s="330">
        <f>南八幡!B215</f>
        <v>45935</v>
      </c>
      <c r="C215" s="434" t="str">
        <f t="shared" si="24"/>
        <v>(日)</v>
      </c>
      <c r="D215" s="560" t="s">
        <v>419</v>
      </c>
      <c r="E215" s="503"/>
      <c r="F215" s="504">
        <v>26.5</v>
      </c>
      <c r="G215" s="11">
        <v>20</v>
      </c>
      <c r="H215" s="221">
        <v>20</v>
      </c>
      <c r="I215" s="12">
        <v>12.7</v>
      </c>
      <c r="J215" s="219">
        <v>11.3</v>
      </c>
      <c r="K215" s="11">
        <v>7.79</v>
      </c>
      <c r="L215" s="219">
        <v>7.82</v>
      </c>
      <c r="M215" s="842"/>
      <c r="N215" s="221"/>
      <c r="O215" s="220"/>
      <c r="P215" s="220"/>
      <c r="Q215" s="895"/>
      <c r="R215" s="507"/>
      <c r="S215" s="779"/>
      <c r="T215" s="593"/>
      <c r="U215" s="80"/>
      <c r="V215" s="3" t="s">
        <v>183</v>
      </c>
      <c r="W215" s="921" t="s">
        <v>184</v>
      </c>
      <c r="X215" s="11">
        <v>7.8</v>
      </c>
      <c r="Y215" s="219">
        <v>8.8000000000000007</v>
      </c>
    </row>
    <row r="216" spans="1:25" x14ac:dyDescent="0.2">
      <c r="A216" s="1105"/>
      <c r="B216" s="330">
        <f>南八幡!B216</f>
        <v>45936</v>
      </c>
      <c r="C216" s="434" t="str">
        <f t="shared" si="24"/>
        <v>(月)</v>
      </c>
      <c r="D216" s="560" t="s">
        <v>420</v>
      </c>
      <c r="E216" s="503"/>
      <c r="F216" s="504">
        <v>28.1</v>
      </c>
      <c r="G216" s="11">
        <v>21.6</v>
      </c>
      <c r="H216" s="221">
        <v>21.8</v>
      </c>
      <c r="I216" s="12">
        <v>9.5</v>
      </c>
      <c r="J216" s="219">
        <v>14.2</v>
      </c>
      <c r="K216" s="11">
        <v>7.76</v>
      </c>
      <c r="L216" s="219">
        <v>7.8</v>
      </c>
      <c r="M216" s="842">
        <v>34.799999999999997</v>
      </c>
      <c r="N216" s="221">
        <v>35</v>
      </c>
      <c r="O216" s="220">
        <v>150</v>
      </c>
      <c r="P216" s="220">
        <v>94.1</v>
      </c>
      <c r="Q216" s="895">
        <v>15</v>
      </c>
      <c r="R216" s="507">
        <v>278</v>
      </c>
      <c r="S216" s="779">
        <v>0.44</v>
      </c>
      <c r="T216" s="593"/>
      <c r="U216" s="80"/>
      <c r="V216" s="3" t="s">
        <v>12</v>
      </c>
      <c r="W216" s="921"/>
      <c r="X216" s="11">
        <v>7.73</v>
      </c>
      <c r="Y216" s="219">
        <v>7.77</v>
      </c>
    </row>
    <row r="217" spans="1:25" x14ac:dyDescent="0.2">
      <c r="A217" s="1105"/>
      <c r="B217" s="330">
        <f>南八幡!B217</f>
        <v>45937</v>
      </c>
      <c r="C217" s="434" t="str">
        <f t="shared" si="24"/>
        <v>(火)</v>
      </c>
      <c r="D217" s="560" t="s">
        <v>420</v>
      </c>
      <c r="E217" s="503"/>
      <c r="F217" s="504">
        <v>23.1</v>
      </c>
      <c r="G217" s="11">
        <v>21</v>
      </c>
      <c r="H217" s="221">
        <v>21</v>
      </c>
      <c r="I217" s="12">
        <v>11.9</v>
      </c>
      <c r="J217" s="219">
        <v>13.1</v>
      </c>
      <c r="K217" s="11">
        <v>7.81</v>
      </c>
      <c r="L217" s="219">
        <v>7.81</v>
      </c>
      <c r="M217" s="842">
        <v>34.700000000000003</v>
      </c>
      <c r="N217" s="221">
        <v>34.700000000000003</v>
      </c>
      <c r="O217" s="220">
        <v>140</v>
      </c>
      <c r="P217" s="220">
        <v>96.1</v>
      </c>
      <c r="Q217" s="895">
        <v>15</v>
      </c>
      <c r="R217" s="507">
        <v>256</v>
      </c>
      <c r="S217" s="779">
        <v>0.44</v>
      </c>
      <c r="T217" s="593"/>
      <c r="U217" s="80"/>
      <c r="V217" s="3" t="s">
        <v>185</v>
      </c>
      <c r="W217" s="921" t="s">
        <v>13</v>
      </c>
      <c r="X217" s="11">
        <v>34.9</v>
      </c>
      <c r="Y217" s="219">
        <v>30.2</v>
      </c>
    </row>
    <row r="218" spans="1:25" x14ac:dyDescent="0.2">
      <c r="A218" s="1105"/>
      <c r="B218" s="330">
        <f>南八幡!B218</f>
        <v>45938</v>
      </c>
      <c r="C218" s="434" t="str">
        <f t="shared" si="24"/>
        <v>(水)</v>
      </c>
      <c r="D218" s="560" t="s">
        <v>419</v>
      </c>
      <c r="E218" s="503"/>
      <c r="F218" s="504">
        <v>23.5</v>
      </c>
      <c r="G218" s="11">
        <v>21.1</v>
      </c>
      <c r="H218" s="221">
        <v>20.8</v>
      </c>
      <c r="I218" s="12">
        <v>7.8</v>
      </c>
      <c r="J218" s="219">
        <v>8.8000000000000007</v>
      </c>
      <c r="K218" s="11">
        <v>7.73</v>
      </c>
      <c r="L218" s="219">
        <v>7.77</v>
      </c>
      <c r="M218" s="842">
        <v>34.9</v>
      </c>
      <c r="N218" s="221">
        <v>30.2</v>
      </c>
      <c r="O218" s="220">
        <v>150</v>
      </c>
      <c r="P218" s="220">
        <v>100</v>
      </c>
      <c r="Q218" s="895">
        <v>14</v>
      </c>
      <c r="R218" s="507">
        <v>264</v>
      </c>
      <c r="S218" s="779">
        <v>0.43</v>
      </c>
      <c r="T218" s="593"/>
      <c r="U218" s="80"/>
      <c r="V218" s="3" t="s">
        <v>186</v>
      </c>
      <c r="W218" s="921" t="s">
        <v>311</v>
      </c>
      <c r="X218" s="274">
        <v>140</v>
      </c>
      <c r="Y218" s="220">
        <v>150</v>
      </c>
    </row>
    <row r="219" spans="1:25" x14ac:dyDescent="0.2">
      <c r="A219" s="1105"/>
      <c r="B219" s="330">
        <f>南八幡!B219</f>
        <v>45939</v>
      </c>
      <c r="C219" s="434" t="str">
        <f t="shared" si="24"/>
        <v>(木)</v>
      </c>
      <c r="D219" s="560" t="s">
        <v>420</v>
      </c>
      <c r="E219" s="503"/>
      <c r="F219" s="504">
        <v>22.2</v>
      </c>
      <c r="G219" s="11">
        <v>20.8</v>
      </c>
      <c r="H219" s="221">
        <v>21.2</v>
      </c>
      <c r="I219" s="12">
        <v>9.3000000000000007</v>
      </c>
      <c r="J219" s="219">
        <v>8.8000000000000007</v>
      </c>
      <c r="K219" s="11">
        <v>7.8</v>
      </c>
      <c r="L219" s="219">
        <v>7.8</v>
      </c>
      <c r="M219" s="842">
        <v>31</v>
      </c>
      <c r="N219" s="221">
        <v>33.5</v>
      </c>
      <c r="O219" s="220">
        <v>150</v>
      </c>
      <c r="P219" s="220">
        <v>98.1</v>
      </c>
      <c r="Q219" s="895">
        <v>14</v>
      </c>
      <c r="R219" s="507">
        <v>268</v>
      </c>
      <c r="S219" s="779">
        <v>0.39</v>
      </c>
      <c r="T219" s="593"/>
      <c r="U219" s="80"/>
      <c r="V219" s="3" t="s">
        <v>187</v>
      </c>
      <c r="W219" s="921" t="s">
        <v>311</v>
      </c>
      <c r="X219" s="274">
        <v>98.1</v>
      </c>
      <c r="Y219" s="220">
        <v>100</v>
      </c>
    </row>
    <row r="220" spans="1:25" x14ac:dyDescent="0.2">
      <c r="A220" s="1105"/>
      <c r="B220" s="330">
        <f>南八幡!B220</f>
        <v>45940</v>
      </c>
      <c r="C220" s="434" t="str">
        <f t="shared" si="24"/>
        <v>(金)</v>
      </c>
      <c r="D220" s="560" t="s">
        <v>420</v>
      </c>
      <c r="E220" s="503"/>
      <c r="F220" s="504">
        <v>20.100000000000001</v>
      </c>
      <c r="G220" s="11">
        <v>19.2</v>
      </c>
      <c r="H220" s="221">
        <v>19.2</v>
      </c>
      <c r="I220" s="12">
        <v>7.5</v>
      </c>
      <c r="J220" s="219">
        <v>9.4</v>
      </c>
      <c r="K220" s="11">
        <v>7.79</v>
      </c>
      <c r="L220" s="219">
        <v>7.8</v>
      </c>
      <c r="M220" s="842">
        <v>31.5</v>
      </c>
      <c r="N220" s="221">
        <v>33.4</v>
      </c>
      <c r="O220" s="220">
        <v>140</v>
      </c>
      <c r="P220" s="220">
        <v>96.1</v>
      </c>
      <c r="Q220" s="895">
        <v>15</v>
      </c>
      <c r="R220" s="507">
        <v>256</v>
      </c>
      <c r="S220" s="779">
        <v>0.42</v>
      </c>
      <c r="T220" s="593"/>
      <c r="U220" s="80"/>
      <c r="V220" s="3" t="s">
        <v>188</v>
      </c>
      <c r="W220" s="921" t="s">
        <v>311</v>
      </c>
      <c r="X220" s="274">
        <v>70.099999999999994</v>
      </c>
      <c r="Y220" s="220">
        <v>70.099999999999994</v>
      </c>
    </row>
    <row r="221" spans="1:25" x14ac:dyDescent="0.2">
      <c r="A221" s="1105"/>
      <c r="B221" s="330">
        <f>南八幡!B221</f>
        <v>45941</v>
      </c>
      <c r="C221" s="434" t="str">
        <f t="shared" si="24"/>
        <v>(土)</v>
      </c>
      <c r="D221" s="560" t="s">
        <v>418</v>
      </c>
      <c r="E221" s="503">
        <v>7</v>
      </c>
      <c r="F221" s="504">
        <v>16.8</v>
      </c>
      <c r="G221" s="11">
        <v>18.7</v>
      </c>
      <c r="H221" s="221">
        <v>19</v>
      </c>
      <c r="I221" s="12">
        <v>8.5</v>
      </c>
      <c r="J221" s="219">
        <v>8.6999999999999993</v>
      </c>
      <c r="K221" s="11">
        <v>7.81</v>
      </c>
      <c r="L221" s="219">
        <v>7.88</v>
      </c>
      <c r="M221" s="842"/>
      <c r="N221" s="221"/>
      <c r="O221" s="220"/>
      <c r="P221" s="220"/>
      <c r="Q221" s="895"/>
      <c r="R221" s="507"/>
      <c r="S221" s="779"/>
      <c r="T221" s="593"/>
      <c r="U221" s="80"/>
      <c r="V221" s="3" t="s">
        <v>189</v>
      </c>
      <c r="W221" s="921" t="s">
        <v>311</v>
      </c>
      <c r="X221" s="274">
        <v>28</v>
      </c>
      <c r="Y221" s="220">
        <v>29.9</v>
      </c>
    </row>
    <row r="222" spans="1:25" x14ac:dyDescent="0.2">
      <c r="A222" s="1105"/>
      <c r="B222" s="330">
        <f>南八幡!B222</f>
        <v>45942</v>
      </c>
      <c r="C222" s="434" t="str">
        <f t="shared" si="24"/>
        <v>(日)</v>
      </c>
      <c r="D222" s="560" t="s">
        <v>420</v>
      </c>
      <c r="E222" s="503"/>
      <c r="F222" s="504">
        <v>19.899999999999999</v>
      </c>
      <c r="G222" s="11">
        <v>18.100000000000001</v>
      </c>
      <c r="H222" s="221">
        <v>18.100000000000001</v>
      </c>
      <c r="I222" s="12">
        <v>10.8</v>
      </c>
      <c r="J222" s="219">
        <v>10.7</v>
      </c>
      <c r="K222" s="11">
        <v>7.77</v>
      </c>
      <c r="L222" s="219">
        <v>7.76</v>
      </c>
      <c r="M222" s="842"/>
      <c r="N222" s="221"/>
      <c r="O222" s="220"/>
      <c r="P222" s="220"/>
      <c r="Q222" s="895"/>
      <c r="R222" s="507"/>
      <c r="S222" s="779"/>
      <c r="T222" s="593"/>
      <c r="U222" s="80"/>
      <c r="V222" s="3" t="s">
        <v>190</v>
      </c>
      <c r="W222" s="921" t="s">
        <v>311</v>
      </c>
      <c r="X222" s="137">
        <v>15</v>
      </c>
      <c r="Y222" s="221">
        <v>14</v>
      </c>
    </row>
    <row r="223" spans="1:25" x14ac:dyDescent="0.2">
      <c r="A223" s="1105"/>
      <c r="B223" s="330">
        <f>南八幡!B223</f>
        <v>45943</v>
      </c>
      <c r="C223" s="434" t="str">
        <f t="shared" si="24"/>
        <v>(月)</v>
      </c>
      <c r="D223" s="560" t="s">
        <v>420</v>
      </c>
      <c r="E223" s="503">
        <v>12</v>
      </c>
      <c r="F223" s="504">
        <v>21.3</v>
      </c>
      <c r="G223" s="11">
        <v>19.399999999999999</v>
      </c>
      <c r="H223" s="221">
        <v>19.399999999999999</v>
      </c>
      <c r="I223" s="12">
        <v>8.4</v>
      </c>
      <c r="J223" s="219">
        <v>8.6</v>
      </c>
      <c r="K223" s="11">
        <v>7.83</v>
      </c>
      <c r="L223" s="219">
        <v>7.84</v>
      </c>
      <c r="M223" s="842"/>
      <c r="N223" s="221"/>
      <c r="O223" s="220"/>
      <c r="P223" s="220"/>
      <c r="Q223" s="895"/>
      <c r="R223" s="507"/>
      <c r="S223" s="779"/>
      <c r="T223" s="593">
        <v>1021</v>
      </c>
      <c r="U223" s="80"/>
      <c r="V223" s="3" t="s">
        <v>191</v>
      </c>
      <c r="W223" s="921" t="s">
        <v>311</v>
      </c>
      <c r="X223" s="139">
        <v>278</v>
      </c>
      <c r="Y223" s="222">
        <v>264</v>
      </c>
    </row>
    <row r="224" spans="1:25" x14ac:dyDescent="0.2">
      <c r="A224" s="1105"/>
      <c r="B224" s="330">
        <f>南八幡!B224</f>
        <v>45944</v>
      </c>
      <c r="C224" s="434" t="str">
        <f t="shared" si="24"/>
        <v>(火)</v>
      </c>
      <c r="D224" s="560" t="s">
        <v>420</v>
      </c>
      <c r="E224" s="503"/>
      <c r="F224" s="504">
        <v>20</v>
      </c>
      <c r="G224" s="11">
        <v>19</v>
      </c>
      <c r="H224" s="221">
        <v>19</v>
      </c>
      <c r="I224" s="12">
        <v>16.8</v>
      </c>
      <c r="J224" s="219">
        <v>6.3</v>
      </c>
      <c r="K224" s="11">
        <v>7.74</v>
      </c>
      <c r="L224" s="219">
        <v>7.56</v>
      </c>
      <c r="M224" s="842">
        <v>31.1</v>
      </c>
      <c r="N224" s="221">
        <v>31.7</v>
      </c>
      <c r="O224" s="220">
        <v>120</v>
      </c>
      <c r="P224" s="220">
        <v>86.1</v>
      </c>
      <c r="Q224" s="895">
        <v>16</v>
      </c>
      <c r="R224" s="507">
        <v>236</v>
      </c>
      <c r="S224" s="779">
        <v>0.33</v>
      </c>
      <c r="T224" s="593">
        <v>3110</v>
      </c>
      <c r="U224" s="80"/>
      <c r="V224" s="3" t="s">
        <v>192</v>
      </c>
      <c r="W224" s="921" t="s">
        <v>311</v>
      </c>
      <c r="X224" s="138">
        <v>0.5</v>
      </c>
      <c r="Y224" s="223">
        <v>0.43</v>
      </c>
    </row>
    <row r="225" spans="1:25" x14ac:dyDescent="0.2">
      <c r="A225" s="1105"/>
      <c r="B225" s="330">
        <f>南八幡!B225</f>
        <v>45945</v>
      </c>
      <c r="C225" s="434" t="str">
        <f t="shared" si="24"/>
        <v>(水)</v>
      </c>
      <c r="D225" s="560" t="s">
        <v>420</v>
      </c>
      <c r="E225" s="503">
        <v>5</v>
      </c>
      <c r="F225" s="504">
        <v>16.7</v>
      </c>
      <c r="G225" s="11">
        <v>18.2</v>
      </c>
      <c r="H225" s="221">
        <v>18.399999999999999</v>
      </c>
      <c r="I225" s="12">
        <v>12.5</v>
      </c>
      <c r="J225" s="219">
        <v>8</v>
      </c>
      <c r="K225" s="11">
        <v>7.84</v>
      </c>
      <c r="L225" s="219">
        <v>7.87</v>
      </c>
      <c r="M225" s="842">
        <v>33.4</v>
      </c>
      <c r="N225" s="221">
        <v>33.200000000000003</v>
      </c>
      <c r="O225" s="220">
        <v>130</v>
      </c>
      <c r="P225" s="220">
        <v>94.1</v>
      </c>
      <c r="Q225" s="895">
        <v>14</v>
      </c>
      <c r="R225" s="507">
        <v>264</v>
      </c>
      <c r="S225" s="779">
        <v>0.4</v>
      </c>
      <c r="T225" s="593">
        <v>95</v>
      </c>
      <c r="U225" s="80"/>
      <c r="V225" s="3" t="s">
        <v>14</v>
      </c>
      <c r="W225" s="921" t="s">
        <v>311</v>
      </c>
      <c r="X225" s="136">
        <v>5.0999999999999996</v>
      </c>
      <c r="Y225" s="224">
        <v>4.9000000000000004</v>
      </c>
    </row>
    <row r="226" spans="1:25" x14ac:dyDescent="0.2">
      <c r="A226" s="1105"/>
      <c r="B226" s="330">
        <f>南八幡!B226</f>
        <v>45946</v>
      </c>
      <c r="C226" s="434" t="str">
        <f t="shared" si="24"/>
        <v>(木)</v>
      </c>
      <c r="D226" s="560" t="s">
        <v>420</v>
      </c>
      <c r="E226" s="503">
        <v>3</v>
      </c>
      <c r="F226" s="504">
        <v>17.7</v>
      </c>
      <c r="G226" s="11">
        <v>18.2</v>
      </c>
      <c r="H226" s="221">
        <v>18.2</v>
      </c>
      <c r="I226" s="12">
        <v>17.100000000000001</v>
      </c>
      <c r="J226" s="219">
        <v>6.5</v>
      </c>
      <c r="K226" s="11">
        <v>7.83</v>
      </c>
      <c r="L226" s="219">
        <v>7.65</v>
      </c>
      <c r="M226" s="842">
        <v>33.5</v>
      </c>
      <c r="N226" s="221">
        <v>32.799999999999997</v>
      </c>
      <c r="O226" s="220">
        <v>130</v>
      </c>
      <c r="P226" s="220">
        <v>90.1</v>
      </c>
      <c r="Q226" s="895">
        <v>17</v>
      </c>
      <c r="R226" s="507">
        <v>236</v>
      </c>
      <c r="S226" s="779">
        <v>0.16</v>
      </c>
      <c r="T226" s="593">
        <v>3794</v>
      </c>
      <c r="U226" s="80"/>
      <c r="V226" s="3" t="s">
        <v>15</v>
      </c>
      <c r="W226" s="921" t="s">
        <v>311</v>
      </c>
      <c r="X226" s="136">
        <v>1.4</v>
      </c>
      <c r="Y226" s="224">
        <v>1.4</v>
      </c>
    </row>
    <row r="227" spans="1:25" x14ac:dyDescent="0.2">
      <c r="A227" s="1105"/>
      <c r="B227" s="330">
        <f>南八幡!B227</f>
        <v>45947</v>
      </c>
      <c r="C227" s="434" t="str">
        <f t="shared" si="24"/>
        <v>(金)</v>
      </c>
      <c r="D227" s="560" t="s">
        <v>419</v>
      </c>
      <c r="E227" s="503"/>
      <c r="F227" s="504">
        <v>21.7</v>
      </c>
      <c r="G227" s="11">
        <v>18.8</v>
      </c>
      <c r="H227" s="221">
        <v>18.8</v>
      </c>
      <c r="I227" s="12">
        <v>7.7</v>
      </c>
      <c r="J227" s="219">
        <v>9.1</v>
      </c>
      <c r="K227" s="11">
        <v>7.88</v>
      </c>
      <c r="L227" s="219">
        <v>7.86</v>
      </c>
      <c r="M227" s="842">
        <v>34.799999999999997</v>
      </c>
      <c r="N227" s="221">
        <v>34.200000000000003</v>
      </c>
      <c r="O227" s="220">
        <v>140</v>
      </c>
      <c r="P227" s="220">
        <v>104</v>
      </c>
      <c r="Q227" s="895">
        <v>13</v>
      </c>
      <c r="R227" s="507">
        <v>262</v>
      </c>
      <c r="S227" s="779">
        <v>0.41</v>
      </c>
      <c r="T227" s="593"/>
      <c r="U227" s="80"/>
      <c r="V227" s="3" t="s">
        <v>193</v>
      </c>
      <c r="W227" s="921" t="s">
        <v>311</v>
      </c>
      <c r="X227" s="136">
        <v>8.6999999999999993</v>
      </c>
      <c r="Y227" s="224">
        <v>8.9</v>
      </c>
    </row>
    <row r="228" spans="1:25" x14ac:dyDescent="0.2">
      <c r="A228" s="1105"/>
      <c r="B228" s="330">
        <f>南八幡!B228</f>
        <v>45948</v>
      </c>
      <c r="C228" s="434" t="str">
        <f t="shared" si="24"/>
        <v>(土)</v>
      </c>
      <c r="D228" s="560" t="s">
        <v>419</v>
      </c>
      <c r="E228" s="503"/>
      <c r="F228" s="504">
        <v>24.1</v>
      </c>
      <c r="G228" s="11">
        <v>18.100000000000001</v>
      </c>
      <c r="H228" s="221">
        <v>18.2</v>
      </c>
      <c r="I228" s="12">
        <v>8.3000000000000007</v>
      </c>
      <c r="J228" s="219">
        <v>8.6</v>
      </c>
      <c r="K228" s="11">
        <v>7.9</v>
      </c>
      <c r="L228" s="219">
        <v>7.91</v>
      </c>
      <c r="M228" s="842"/>
      <c r="N228" s="221"/>
      <c r="O228" s="220"/>
      <c r="P228" s="220"/>
      <c r="Q228" s="895"/>
      <c r="R228" s="507"/>
      <c r="S228" s="779"/>
      <c r="T228" s="593"/>
      <c r="U228" s="80"/>
      <c r="V228" s="3" t="s">
        <v>194</v>
      </c>
      <c r="W228" s="921" t="s">
        <v>311</v>
      </c>
      <c r="X228" s="138">
        <v>7.0000000000000007E-2</v>
      </c>
      <c r="Y228" s="225">
        <v>0.05</v>
      </c>
    </row>
    <row r="229" spans="1:25" x14ac:dyDescent="0.2">
      <c r="A229" s="1105"/>
      <c r="B229" s="330">
        <f>南八幡!B229</f>
        <v>45949</v>
      </c>
      <c r="C229" s="434" t="str">
        <f t="shared" si="24"/>
        <v>(日)</v>
      </c>
      <c r="D229" s="560" t="s">
        <v>419</v>
      </c>
      <c r="E229" s="503"/>
      <c r="F229" s="504">
        <v>23.4</v>
      </c>
      <c r="G229" s="11">
        <v>19.600000000000001</v>
      </c>
      <c r="H229" s="221">
        <v>19.600000000000001</v>
      </c>
      <c r="I229" s="12">
        <v>11</v>
      </c>
      <c r="J229" s="219">
        <v>9.6</v>
      </c>
      <c r="K229" s="11">
        <v>7.95</v>
      </c>
      <c r="L229" s="219">
        <v>7.92</v>
      </c>
      <c r="M229" s="842"/>
      <c r="N229" s="221"/>
      <c r="O229" s="220"/>
      <c r="P229" s="220"/>
      <c r="Q229" s="895"/>
      <c r="R229" s="507"/>
      <c r="S229" s="779"/>
      <c r="T229" s="593">
        <v>777</v>
      </c>
      <c r="U229" s="80"/>
      <c r="V229" s="3" t="s">
        <v>16</v>
      </c>
      <c r="W229" s="921" t="s">
        <v>311</v>
      </c>
      <c r="X229" s="138">
        <v>0.19</v>
      </c>
      <c r="Y229" s="225">
        <v>0.47</v>
      </c>
    </row>
    <row r="230" spans="1:25" x14ac:dyDescent="0.2">
      <c r="A230" s="1105"/>
      <c r="B230" s="330">
        <f>南八幡!B230</f>
        <v>45950</v>
      </c>
      <c r="C230" s="434" t="str">
        <f t="shared" si="24"/>
        <v>(月)</v>
      </c>
      <c r="D230" s="560" t="s">
        <v>420</v>
      </c>
      <c r="E230" s="503">
        <v>11</v>
      </c>
      <c r="F230" s="504">
        <v>16.100000000000001</v>
      </c>
      <c r="G230" s="11">
        <v>18.2</v>
      </c>
      <c r="H230" s="221">
        <v>18.399999999999999</v>
      </c>
      <c r="I230" s="12">
        <v>8.6</v>
      </c>
      <c r="J230" s="219">
        <v>7</v>
      </c>
      <c r="K230" s="11">
        <v>7.83</v>
      </c>
      <c r="L230" s="219">
        <v>7.94</v>
      </c>
      <c r="M230" s="842">
        <v>23.4</v>
      </c>
      <c r="N230" s="221">
        <v>32.1</v>
      </c>
      <c r="O230" s="220">
        <v>140</v>
      </c>
      <c r="P230" s="220">
        <v>96.1</v>
      </c>
      <c r="Q230" s="895">
        <v>15</v>
      </c>
      <c r="R230" s="507">
        <v>276</v>
      </c>
      <c r="S230" s="779">
        <v>0.34</v>
      </c>
      <c r="T230" s="593">
        <v>1667</v>
      </c>
      <c r="U230" s="80"/>
      <c r="V230" s="3" t="s">
        <v>195</v>
      </c>
      <c r="W230" s="921" t="s">
        <v>311</v>
      </c>
      <c r="X230" s="138">
        <v>1.06</v>
      </c>
      <c r="Y230" s="225">
        <v>1.04</v>
      </c>
    </row>
    <row r="231" spans="1:25" x14ac:dyDescent="0.2">
      <c r="A231" s="1105"/>
      <c r="B231" s="330">
        <f>南八幡!B231</f>
        <v>45951</v>
      </c>
      <c r="C231" s="434" t="str">
        <f t="shared" si="24"/>
        <v>(火)</v>
      </c>
      <c r="D231" s="560" t="s">
        <v>420</v>
      </c>
      <c r="E231" s="503"/>
      <c r="F231" s="504">
        <v>14.5</v>
      </c>
      <c r="G231" s="11">
        <v>17.399999999999999</v>
      </c>
      <c r="H231" s="221">
        <v>17.8</v>
      </c>
      <c r="I231" s="12">
        <v>8</v>
      </c>
      <c r="J231" s="219">
        <v>7.7</v>
      </c>
      <c r="K231" s="11">
        <v>7.9</v>
      </c>
      <c r="L231" s="219">
        <v>7.91</v>
      </c>
      <c r="M231" s="842">
        <v>33.6</v>
      </c>
      <c r="N231" s="221">
        <v>33.4</v>
      </c>
      <c r="O231" s="220">
        <v>130</v>
      </c>
      <c r="P231" s="220">
        <v>92.1</v>
      </c>
      <c r="Q231" s="895">
        <v>14</v>
      </c>
      <c r="R231" s="507">
        <v>260</v>
      </c>
      <c r="S231" s="779">
        <v>0.39</v>
      </c>
      <c r="T231" s="593">
        <v>283</v>
      </c>
      <c r="U231" s="80"/>
      <c r="V231" s="3" t="s">
        <v>196</v>
      </c>
      <c r="W231" s="921" t="s">
        <v>311</v>
      </c>
      <c r="X231" s="138">
        <v>0.23300000000000001</v>
      </c>
      <c r="Y231" s="225">
        <v>0.23300000000000001</v>
      </c>
    </row>
    <row r="232" spans="1:25" x14ac:dyDescent="0.2">
      <c r="A232" s="1105"/>
      <c r="B232" s="330">
        <f>南八幡!B232</f>
        <v>45952</v>
      </c>
      <c r="C232" s="434" t="str">
        <f t="shared" si="24"/>
        <v>(水)</v>
      </c>
      <c r="D232" s="560" t="s">
        <v>418</v>
      </c>
      <c r="E232" s="503">
        <v>12</v>
      </c>
      <c r="F232" s="504">
        <v>12.3</v>
      </c>
      <c r="G232" s="11">
        <v>15.6</v>
      </c>
      <c r="H232" s="221">
        <v>15.8</v>
      </c>
      <c r="I232" s="12">
        <v>6.9</v>
      </c>
      <c r="J232" s="219">
        <v>4</v>
      </c>
      <c r="K232" s="11">
        <v>7.94</v>
      </c>
      <c r="L232" s="219">
        <v>7.98</v>
      </c>
      <c r="M232" s="842">
        <v>34.1</v>
      </c>
      <c r="N232" s="221">
        <v>33.799999999999997</v>
      </c>
      <c r="O232" s="220">
        <v>130</v>
      </c>
      <c r="P232" s="220">
        <v>98.1</v>
      </c>
      <c r="Q232" s="895">
        <v>14</v>
      </c>
      <c r="R232" s="507">
        <v>256</v>
      </c>
      <c r="S232" s="779">
        <v>0.31</v>
      </c>
      <c r="T232" s="593">
        <v>384</v>
      </c>
      <c r="U232" s="80"/>
      <c r="V232" s="3" t="s">
        <v>197</v>
      </c>
      <c r="W232" s="921" t="s">
        <v>311</v>
      </c>
      <c r="X232" s="136">
        <v>15.5</v>
      </c>
      <c r="Y232" s="224">
        <v>15.1</v>
      </c>
    </row>
    <row r="233" spans="1:25" x14ac:dyDescent="0.2">
      <c r="A233" s="1105"/>
      <c r="B233" s="330">
        <f>南八幡!B233</f>
        <v>45953</v>
      </c>
      <c r="C233" s="434" t="str">
        <f t="shared" si="24"/>
        <v>(木)</v>
      </c>
      <c r="D233" s="560" t="s">
        <v>420</v>
      </c>
      <c r="E233" s="503">
        <v>1</v>
      </c>
      <c r="F233" s="504">
        <v>15.2</v>
      </c>
      <c r="G233" s="11">
        <v>15.4</v>
      </c>
      <c r="H233" s="221">
        <v>15.2</v>
      </c>
      <c r="I233" s="12">
        <v>20.2</v>
      </c>
      <c r="J233" s="219">
        <v>5</v>
      </c>
      <c r="K233" s="11">
        <v>7.86</v>
      </c>
      <c r="L233" s="219">
        <v>7.7</v>
      </c>
      <c r="M233" s="842">
        <v>30.3</v>
      </c>
      <c r="N233" s="221">
        <v>28.9</v>
      </c>
      <c r="O233" s="220">
        <v>110</v>
      </c>
      <c r="P233" s="220">
        <v>82.1</v>
      </c>
      <c r="Q233" s="895">
        <v>10</v>
      </c>
      <c r="R233" s="507">
        <v>212</v>
      </c>
      <c r="S233" s="779">
        <v>0.48</v>
      </c>
      <c r="T233" s="593">
        <v>3111</v>
      </c>
      <c r="U233" s="80"/>
      <c r="V233" s="3" t="s">
        <v>17</v>
      </c>
      <c r="W233" s="921" t="s">
        <v>311</v>
      </c>
      <c r="X233" s="136">
        <v>40.1</v>
      </c>
      <c r="Y233" s="224">
        <v>39.700000000000003</v>
      </c>
    </row>
    <row r="234" spans="1:25" x14ac:dyDescent="0.2">
      <c r="A234" s="1105"/>
      <c r="B234" s="330">
        <f>南八幡!B234</f>
        <v>45954</v>
      </c>
      <c r="C234" s="434" t="str">
        <f t="shared" si="24"/>
        <v>(金)</v>
      </c>
      <c r="D234" s="560" t="s">
        <v>420</v>
      </c>
      <c r="E234" s="503">
        <v>2</v>
      </c>
      <c r="F234" s="504">
        <v>14.4</v>
      </c>
      <c r="G234" s="11">
        <v>15.7</v>
      </c>
      <c r="H234" s="221">
        <v>15.9</v>
      </c>
      <c r="I234" s="12">
        <v>5</v>
      </c>
      <c r="J234" s="219">
        <v>5</v>
      </c>
      <c r="K234" s="11">
        <v>7.89</v>
      </c>
      <c r="L234" s="219">
        <v>7.85</v>
      </c>
      <c r="M234" s="842">
        <v>32.200000000000003</v>
      </c>
      <c r="N234" s="221">
        <v>31.8</v>
      </c>
      <c r="O234" s="220">
        <v>140</v>
      </c>
      <c r="P234" s="220">
        <v>102</v>
      </c>
      <c r="Q234" s="895">
        <v>13</v>
      </c>
      <c r="R234" s="507">
        <v>254</v>
      </c>
      <c r="S234" s="779">
        <v>0.45</v>
      </c>
      <c r="T234" s="593"/>
      <c r="U234" s="80"/>
      <c r="V234" s="3" t="s">
        <v>198</v>
      </c>
      <c r="W234" s="921" t="s">
        <v>184</v>
      </c>
      <c r="X234" s="274">
        <v>15</v>
      </c>
      <c r="Y234" s="286">
        <v>15</v>
      </c>
    </row>
    <row r="235" spans="1:25" x14ac:dyDescent="0.2">
      <c r="A235" s="1105"/>
      <c r="B235" s="330">
        <f>南八幡!B235</f>
        <v>45955</v>
      </c>
      <c r="C235" s="434" t="str">
        <f t="shared" si="24"/>
        <v>(土)</v>
      </c>
      <c r="D235" s="560" t="s">
        <v>420</v>
      </c>
      <c r="E235" s="503">
        <v>8</v>
      </c>
      <c r="F235" s="504">
        <v>13.2</v>
      </c>
      <c r="G235" s="11">
        <v>15</v>
      </c>
      <c r="H235" s="221">
        <v>15.1</v>
      </c>
      <c r="I235" s="12">
        <v>8.9</v>
      </c>
      <c r="J235" s="219">
        <v>7.7</v>
      </c>
      <c r="K235" s="11">
        <v>7.94</v>
      </c>
      <c r="L235" s="219">
        <v>7.94</v>
      </c>
      <c r="M235" s="842"/>
      <c r="N235" s="221"/>
      <c r="O235" s="220"/>
      <c r="P235" s="220"/>
      <c r="Q235" s="895"/>
      <c r="R235" s="507"/>
      <c r="S235" s="779"/>
      <c r="T235" s="593"/>
      <c r="U235" s="80"/>
      <c r="V235" s="3" t="s">
        <v>199</v>
      </c>
      <c r="W235" s="921" t="s">
        <v>311</v>
      </c>
      <c r="X235" s="274">
        <v>12.13</v>
      </c>
      <c r="Y235" s="286">
        <v>13</v>
      </c>
    </row>
    <row r="236" spans="1:25" x14ac:dyDescent="0.2">
      <c r="A236" s="1105"/>
      <c r="B236" s="330">
        <f>南八幡!B236</f>
        <v>45956</v>
      </c>
      <c r="C236" s="434" t="str">
        <f t="shared" si="24"/>
        <v>(日)</v>
      </c>
      <c r="D236" s="560" t="s">
        <v>420</v>
      </c>
      <c r="E236" s="503">
        <v>11</v>
      </c>
      <c r="F236" s="504">
        <v>15.2</v>
      </c>
      <c r="G236" s="11">
        <v>15.8</v>
      </c>
      <c r="H236" s="221">
        <v>15.6</v>
      </c>
      <c r="I236" s="12">
        <v>22.2</v>
      </c>
      <c r="J236" s="219">
        <v>8.8000000000000007</v>
      </c>
      <c r="K236" s="11">
        <v>7.77</v>
      </c>
      <c r="L236" s="219">
        <v>7.68</v>
      </c>
      <c r="M236" s="842"/>
      <c r="N236" s="221"/>
      <c r="O236" s="220"/>
      <c r="P236" s="220"/>
      <c r="Q236" s="895"/>
      <c r="R236" s="507"/>
      <c r="S236" s="779"/>
      <c r="T236" s="593">
        <v>5665</v>
      </c>
      <c r="U236" s="80"/>
      <c r="V236" s="3"/>
      <c r="W236" s="921"/>
      <c r="X236" s="288"/>
      <c r="Y236" s="287"/>
    </row>
    <row r="237" spans="1:25" x14ac:dyDescent="0.2">
      <c r="A237" s="1105"/>
      <c r="B237" s="330">
        <f>南八幡!B237</f>
        <v>45957</v>
      </c>
      <c r="C237" s="434" t="str">
        <f t="shared" si="24"/>
        <v>(月)</v>
      </c>
      <c r="D237" s="560" t="s">
        <v>420</v>
      </c>
      <c r="E237" s="503"/>
      <c r="F237" s="504">
        <v>18.899999999999999</v>
      </c>
      <c r="G237" s="11">
        <v>16.8</v>
      </c>
      <c r="H237" s="221">
        <v>16.7</v>
      </c>
      <c r="I237" s="12">
        <v>11</v>
      </c>
      <c r="J237" s="219">
        <v>3.4</v>
      </c>
      <c r="K237" s="11">
        <v>7.85</v>
      </c>
      <c r="L237" s="219">
        <v>7.69</v>
      </c>
      <c r="M237" s="842">
        <v>32.299999999999997</v>
      </c>
      <c r="N237" s="221">
        <v>32.799999999999997</v>
      </c>
      <c r="O237" s="220">
        <v>120</v>
      </c>
      <c r="P237" s="220">
        <v>94.1</v>
      </c>
      <c r="Q237" s="895">
        <v>15</v>
      </c>
      <c r="R237" s="507">
        <v>246</v>
      </c>
      <c r="S237" s="779">
        <v>0.32</v>
      </c>
      <c r="T237" s="593">
        <v>3444</v>
      </c>
      <c r="U237" s="80"/>
      <c r="V237" s="3"/>
      <c r="W237" s="921"/>
      <c r="X237" s="288"/>
      <c r="Y237" s="287"/>
    </row>
    <row r="238" spans="1:25" x14ac:dyDescent="0.2">
      <c r="A238" s="1105"/>
      <c r="B238" s="330">
        <f>南八幡!B238</f>
        <v>45958</v>
      </c>
      <c r="C238" s="434" t="str">
        <f t="shared" si="24"/>
        <v>(火)</v>
      </c>
      <c r="D238" s="560" t="s">
        <v>420</v>
      </c>
      <c r="E238" s="503"/>
      <c r="F238" s="504">
        <v>17.899999999999999</v>
      </c>
      <c r="G238" s="11">
        <v>16.600000000000001</v>
      </c>
      <c r="H238" s="221">
        <v>17</v>
      </c>
      <c r="I238" s="12">
        <v>5.5</v>
      </c>
      <c r="J238" s="219">
        <v>6.3</v>
      </c>
      <c r="K238" s="11">
        <v>7.94</v>
      </c>
      <c r="L238" s="219">
        <v>7.94</v>
      </c>
      <c r="M238" s="842">
        <v>33.9</v>
      </c>
      <c r="N238" s="221">
        <v>33.6</v>
      </c>
      <c r="O238" s="220">
        <v>130</v>
      </c>
      <c r="P238" s="220">
        <v>98.1</v>
      </c>
      <c r="Q238" s="895">
        <v>13</v>
      </c>
      <c r="R238" s="507">
        <v>258</v>
      </c>
      <c r="S238" s="779">
        <v>0.52</v>
      </c>
      <c r="T238" s="593"/>
      <c r="U238" s="80"/>
      <c r="V238" s="289"/>
      <c r="W238" s="346"/>
      <c r="X238" s="291"/>
      <c r="Y238" s="290"/>
    </row>
    <row r="239" spans="1:25" x14ac:dyDescent="0.2">
      <c r="A239" s="1105"/>
      <c r="B239" s="330">
        <f>南八幡!B239</f>
        <v>45959</v>
      </c>
      <c r="C239" s="434" t="str">
        <f t="shared" si="24"/>
        <v>(水)</v>
      </c>
      <c r="D239" s="560" t="s">
        <v>420</v>
      </c>
      <c r="E239" s="503"/>
      <c r="F239" s="504">
        <v>14.1</v>
      </c>
      <c r="G239" s="11">
        <v>14.7</v>
      </c>
      <c r="H239" s="221">
        <v>15.4</v>
      </c>
      <c r="I239" s="12">
        <v>5</v>
      </c>
      <c r="J239" s="219">
        <v>5.6</v>
      </c>
      <c r="K239" s="11">
        <v>8.01</v>
      </c>
      <c r="L239" s="219">
        <v>8.01</v>
      </c>
      <c r="M239" s="842">
        <v>35</v>
      </c>
      <c r="N239" s="221">
        <v>34.9</v>
      </c>
      <c r="O239" s="220">
        <v>140</v>
      </c>
      <c r="P239" s="220">
        <v>100</v>
      </c>
      <c r="Q239" s="895">
        <v>13</v>
      </c>
      <c r="R239" s="507">
        <v>256</v>
      </c>
      <c r="S239" s="779">
        <v>0.45</v>
      </c>
      <c r="T239" s="593"/>
      <c r="U239" s="80"/>
      <c r="V239" s="9" t="s">
        <v>23</v>
      </c>
      <c r="W239" s="82" t="s">
        <v>24</v>
      </c>
      <c r="X239" s="1" t="s">
        <v>24</v>
      </c>
      <c r="Y239" s="335" t="s">
        <v>24</v>
      </c>
    </row>
    <row r="240" spans="1:25" x14ac:dyDescent="0.2">
      <c r="A240" s="1105"/>
      <c r="B240" s="330">
        <f>南八幡!B240</f>
        <v>45960</v>
      </c>
      <c r="C240" s="434" t="str">
        <f t="shared" si="24"/>
        <v>(木)</v>
      </c>
      <c r="D240" s="560" t="s">
        <v>420</v>
      </c>
      <c r="E240" s="503"/>
      <c r="F240" s="504">
        <v>14.2</v>
      </c>
      <c r="G240" s="11">
        <v>14</v>
      </c>
      <c r="H240" s="221">
        <v>14</v>
      </c>
      <c r="I240" s="12">
        <v>4.9000000000000004</v>
      </c>
      <c r="J240" s="219">
        <v>5.3</v>
      </c>
      <c r="K240" s="11">
        <v>8.01</v>
      </c>
      <c r="L240" s="219">
        <v>8.0500000000000007</v>
      </c>
      <c r="M240" s="842">
        <v>35.5</v>
      </c>
      <c r="N240" s="221">
        <v>35.4</v>
      </c>
      <c r="O240" s="220">
        <v>140</v>
      </c>
      <c r="P240" s="220">
        <v>102</v>
      </c>
      <c r="Q240" s="895">
        <v>13</v>
      </c>
      <c r="R240" s="507">
        <v>254</v>
      </c>
      <c r="S240" s="779">
        <v>0.39</v>
      </c>
      <c r="T240" s="593"/>
      <c r="U240" s="80"/>
      <c r="V240" s="749" t="s">
        <v>301</v>
      </c>
      <c r="W240" s="750"/>
      <c r="X240" s="750"/>
      <c r="Y240" s="751"/>
    </row>
    <row r="241" spans="1:25" x14ac:dyDescent="0.2">
      <c r="A241" s="1105"/>
      <c r="B241" s="330">
        <f>南八幡!B241</f>
        <v>45961</v>
      </c>
      <c r="C241" s="434" t="str">
        <f t="shared" si="24"/>
        <v>(金)</v>
      </c>
      <c r="D241" s="573" t="s">
        <v>420</v>
      </c>
      <c r="E241" s="526">
        <v>76</v>
      </c>
      <c r="F241" s="564">
        <v>16.2</v>
      </c>
      <c r="G241" s="368">
        <v>15.8</v>
      </c>
      <c r="H241" s="298">
        <v>15.7</v>
      </c>
      <c r="I241" s="566">
        <v>5</v>
      </c>
      <c r="J241" s="565">
        <v>5.2</v>
      </c>
      <c r="K241" s="368">
        <v>7.99</v>
      </c>
      <c r="L241" s="298">
        <v>7.99</v>
      </c>
      <c r="M241" s="844">
        <v>34.1</v>
      </c>
      <c r="N241" s="565">
        <v>37.4</v>
      </c>
      <c r="O241" s="567">
        <v>150</v>
      </c>
      <c r="P241" s="567">
        <v>100</v>
      </c>
      <c r="Q241" s="900">
        <v>12</v>
      </c>
      <c r="R241" s="569">
        <v>266</v>
      </c>
      <c r="S241" s="819">
        <v>0.39</v>
      </c>
      <c r="T241" s="546">
        <v>795</v>
      </c>
      <c r="U241" s="80"/>
      <c r="V241" s="752"/>
      <c r="W241" s="920"/>
      <c r="X241" s="753"/>
      <c r="Y241" s="754"/>
    </row>
    <row r="242" spans="1:25" s="1" customFormat="1" ht="13.5" customHeight="1" x14ac:dyDescent="0.2">
      <c r="A242" s="1105"/>
      <c r="B242" s="1051" t="s">
        <v>238</v>
      </c>
      <c r="C242" s="1051"/>
      <c r="D242" s="508"/>
      <c r="E242" s="493">
        <f>MAX(E211:E241)</f>
        <v>76</v>
      </c>
      <c r="F242" s="509">
        <f t="shared" ref="F242:T242" si="25">IF(COUNT(F211:F241)=0,"",MAX(F211:F241))</f>
        <v>28.1</v>
      </c>
      <c r="G242" s="10">
        <f t="shared" si="25"/>
        <v>21.6</v>
      </c>
      <c r="H242" s="218">
        <f t="shared" si="25"/>
        <v>21.8</v>
      </c>
      <c r="I242" s="495">
        <f t="shared" si="25"/>
        <v>51.6</v>
      </c>
      <c r="J242" s="496">
        <f t="shared" si="25"/>
        <v>14.2</v>
      </c>
      <c r="K242" s="10">
        <f t="shared" si="25"/>
        <v>8.01</v>
      </c>
      <c r="L242" s="218">
        <f t="shared" si="25"/>
        <v>8.0500000000000007</v>
      </c>
      <c r="M242" s="841">
        <f t="shared" si="25"/>
        <v>35.5</v>
      </c>
      <c r="N242" s="496">
        <f t="shared" si="25"/>
        <v>37.4</v>
      </c>
      <c r="O242" s="497">
        <f t="shared" si="25"/>
        <v>150</v>
      </c>
      <c r="P242" s="497">
        <f t="shared" si="25"/>
        <v>104</v>
      </c>
      <c r="Q242" s="897">
        <f t="shared" si="25"/>
        <v>18</v>
      </c>
      <c r="R242" s="513">
        <f t="shared" si="25"/>
        <v>292</v>
      </c>
      <c r="S242" s="787">
        <f t="shared" si="25"/>
        <v>0.52</v>
      </c>
      <c r="T242" s="515">
        <f t="shared" si="25"/>
        <v>10466</v>
      </c>
      <c r="U242" s="80"/>
      <c r="V242" s="752"/>
      <c r="W242" s="920"/>
      <c r="X242" s="753"/>
      <c r="Y242" s="754"/>
    </row>
    <row r="243" spans="1:25" s="1" customFormat="1" ht="13.5" customHeight="1" x14ac:dyDescent="0.2">
      <c r="A243" s="1105"/>
      <c r="B243" s="1052" t="s">
        <v>239</v>
      </c>
      <c r="C243" s="1052"/>
      <c r="D243" s="229"/>
      <c r="E243" s="230"/>
      <c r="F243" s="516">
        <f t="shared" ref="F243:S243" si="26">IF(COUNT(F211:F241)=0,"",MIN(F211:F241))</f>
        <v>12.3</v>
      </c>
      <c r="G243" s="11">
        <f t="shared" si="26"/>
        <v>14</v>
      </c>
      <c r="H243" s="219">
        <f t="shared" si="26"/>
        <v>14</v>
      </c>
      <c r="I243" s="12">
        <f t="shared" si="26"/>
        <v>4.9000000000000004</v>
      </c>
      <c r="J243" s="221">
        <f t="shared" si="26"/>
        <v>3.4</v>
      </c>
      <c r="K243" s="11">
        <f t="shared" si="26"/>
        <v>7.6</v>
      </c>
      <c r="L243" s="219">
        <f t="shared" si="26"/>
        <v>7.15</v>
      </c>
      <c r="M243" s="842">
        <f t="shared" si="26"/>
        <v>23.4</v>
      </c>
      <c r="N243" s="221">
        <f t="shared" si="26"/>
        <v>26.8</v>
      </c>
      <c r="O243" s="220">
        <f t="shared" si="26"/>
        <v>80</v>
      </c>
      <c r="P243" s="220">
        <f t="shared" si="26"/>
        <v>70.099999999999994</v>
      </c>
      <c r="Q243" s="893">
        <f t="shared" si="26"/>
        <v>10</v>
      </c>
      <c r="R243" s="520">
        <f t="shared" si="26"/>
        <v>192</v>
      </c>
      <c r="S243" s="792">
        <f t="shared" si="26"/>
        <v>0.15</v>
      </c>
      <c r="T243" s="522"/>
      <c r="U243" s="80"/>
      <c r="V243" s="752"/>
      <c r="W243" s="920"/>
      <c r="X243" s="753"/>
      <c r="Y243" s="754"/>
    </row>
    <row r="244" spans="1:25" s="1" customFormat="1" ht="13.5" customHeight="1" x14ac:dyDescent="0.2">
      <c r="A244" s="1105"/>
      <c r="B244" s="1052" t="s">
        <v>240</v>
      </c>
      <c r="C244" s="1052"/>
      <c r="D244" s="229"/>
      <c r="E244" s="231"/>
      <c r="F244" s="523">
        <f t="shared" ref="F244:S244" si="27">IF(COUNT(F211:F241)=0,"",AVERAGE(F211:F241))</f>
        <v>19.345161290322583</v>
      </c>
      <c r="G244" s="307">
        <f t="shared" si="27"/>
        <v>18.203225806451613</v>
      </c>
      <c r="H244" s="539">
        <f t="shared" si="27"/>
        <v>18.303225806451611</v>
      </c>
      <c r="I244" s="540">
        <f t="shared" si="27"/>
        <v>11.438709677419352</v>
      </c>
      <c r="J244" s="541">
        <f t="shared" si="27"/>
        <v>7.82258064516129</v>
      </c>
      <c r="K244" s="307">
        <f t="shared" si="27"/>
        <v>7.8403225806451617</v>
      </c>
      <c r="L244" s="539">
        <f t="shared" si="27"/>
        <v>7.8077419354838709</v>
      </c>
      <c r="M244" s="843">
        <f t="shared" si="27"/>
        <v>32.559090909090912</v>
      </c>
      <c r="N244" s="541">
        <f t="shared" si="27"/>
        <v>32.972727272727269</v>
      </c>
      <c r="O244" s="542">
        <f t="shared" si="27"/>
        <v>133.18181818181819</v>
      </c>
      <c r="P244" s="542">
        <f t="shared" si="27"/>
        <v>94.618181818181796</v>
      </c>
      <c r="Q244" s="898">
        <f t="shared" si="27"/>
        <v>14.181818181818182</v>
      </c>
      <c r="R244" s="550">
        <f t="shared" si="27"/>
        <v>254.63636363636363</v>
      </c>
      <c r="S244" s="815">
        <f t="shared" si="27"/>
        <v>0.37545454545454543</v>
      </c>
      <c r="T244" s="552"/>
      <c r="U244" s="80"/>
      <c r="V244" s="752"/>
      <c r="W244" s="920"/>
      <c r="X244" s="753"/>
      <c r="Y244" s="754"/>
    </row>
    <row r="245" spans="1:25" s="1" customFormat="1" ht="13.5" customHeight="1" x14ac:dyDescent="0.2">
      <c r="A245" s="1106"/>
      <c r="B245" s="1053" t="s">
        <v>241</v>
      </c>
      <c r="C245" s="1053"/>
      <c r="D245" s="525"/>
      <c r="E245" s="526">
        <f>SUM(E211:E241)</f>
        <v>162</v>
      </c>
      <c r="F245" s="232"/>
      <c r="G245" s="232"/>
      <c r="H245" s="390"/>
      <c r="I245" s="232"/>
      <c r="J245" s="390"/>
      <c r="K245" s="528"/>
      <c r="L245" s="529"/>
      <c r="M245" s="553"/>
      <c r="N245" s="554"/>
      <c r="O245" s="555"/>
      <c r="P245" s="555"/>
      <c r="Q245" s="899"/>
      <c r="R245" s="234"/>
      <c r="S245" s="812"/>
      <c r="T245" s="764">
        <f>SUM(T211:T241)</f>
        <v>38809</v>
      </c>
      <c r="U245" s="80"/>
      <c r="V245" s="617"/>
      <c r="W245" s="923"/>
      <c r="X245" s="618"/>
      <c r="Y245" s="334"/>
    </row>
    <row r="246" spans="1:25" ht="13.5" customHeight="1" x14ac:dyDescent="0.2">
      <c r="A246" s="1104" t="s">
        <v>232</v>
      </c>
      <c r="B246" s="329">
        <f>南八幡!B246</f>
        <v>45962</v>
      </c>
      <c r="C246" s="433" t="str">
        <f>IF(B246="","",IF(WEEKDAY(B246)=1,"(日)",IF(WEEKDAY(B246)=2,"(月)",IF(WEEKDAY(B246)=3,"(火)",IF(WEEKDAY(B246)=4,"(水)",IF(WEEKDAY(B246)=5,"(木)",IF(WEEKDAY(B246)=6,"(金)","(土)")))))))</f>
        <v>(土)</v>
      </c>
      <c r="D246" s="558" t="s">
        <v>419</v>
      </c>
      <c r="E246" s="493">
        <v>2</v>
      </c>
      <c r="F246" s="494">
        <v>21.6</v>
      </c>
      <c r="G246" s="10">
        <v>16.7</v>
      </c>
      <c r="H246" s="496">
        <v>16.100000000000001</v>
      </c>
      <c r="I246" s="495">
        <v>166.1</v>
      </c>
      <c r="J246" s="218">
        <v>12.8</v>
      </c>
      <c r="K246" s="10">
        <v>7.01</v>
      </c>
      <c r="L246" s="218">
        <v>6.67</v>
      </c>
      <c r="M246" s="841"/>
      <c r="N246" s="496"/>
      <c r="O246" s="497"/>
      <c r="P246" s="497"/>
      <c r="Q246" s="897"/>
      <c r="R246" s="501"/>
      <c r="S246" s="775"/>
      <c r="T246" s="761">
        <v>15569</v>
      </c>
      <c r="U246" s="83" t="s">
        <v>24</v>
      </c>
      <c r="V246" s="376" t="s">
        <v>284</v>
      </c>
      <c r="W246" s="361"/>
      <c r="X246" s="363">
        <v>45973</v>
      </c>
      <c r="Y246" s="359"/>
    </row>
    <row r="247" spans="1:25" x14ac:dyDescent="0.2">
      <c r="A247" s="1105"/>
      <c r="B247" s="330">
        <f>南八幡!B247</f>
        <v>45963</v>
      </c>
      <c r="C247" s="434" t="str">
        <f t="shared" ref="C247:C275" si="28">IF(B247="","",IF(WEEKDAY(B247)=1,"(日)",IF(WEEKDAY(B247)=2,"(月)",IF(WEEKDAY(B247)=3,"(火)",IF(WEEKDAY(B247)=4,"(水)",IF(WEEKDAY(B247)=5,"(木)",IF(WEEKDAY(B247)=6,"(金)","(土)")))))))</f>
        <v>(日)</v>
      </c>
      <c r="D247" s="560" t="s">
        <v>420</v>
      </c>
      <c r="E247" s="503"/>
      <c r="F247" s="504">
        <v>16.7</v>
      </c>
      <c r="G247" s="11">
        <v>16</v>
      </c>
      <c r="H247" s="221">
        <v>16.2</v>
      </c>
      <c r="I247" s="12">
        <v>38.6</v>
      </c>
      <c r="J247" s="219">
        <v>6.6</v>
      </c>
      <c r="K247" s="11">
        <v>7.37</v>
      </c>
      <c r="L247" s="219">
        <v>7.14</v>
      </c>
      <c r="M247" s="842"/>
      <c r="N247" s="221"/>
      <c r="O247" s="220"/>
      <c r="P247" s="220"/>
      <c r="Q247" s="895"/>
      <c r="R247" s="507"/>
      <c r="S247" s="779"/>
      <c r="T247" s="593">
        <v>9602</v>
      </c>
      <c r="U247" s="83" t="s">
        <v>24</v>
      </c>
      <c r="V247" s="377" t="s">
        <v>2</v>
      </c>
      <c r="W247" s="362" t="s">
        <v>303</v>
      </c>
      <c r="X247" s="364">
        <v>13.8</v>
      </c>
      <c r="Y247" s="360"/>
    </row>
    <row r="248" spans="1:25" x14ac:dyDescent="0.2">
      <c r="A248" s="1105"/>
      <c r="B248" s="330">
        <f>南八幡!B248</f>
        <v>45964</v>
      </c>
      <c r="C248" s="434" t="str">
        <f t="shared" si="28"/>
        <v>(月)</v>
      </c>
      <c r="D248" s="560" t="s">
        <v>419</v>
      </c>
      <c r="E248" s="503"/>
      <c r="F248" s="504">
        <v>18.100000000000001</v>
      </c>
      <c r="G248" s="11">
        <v>15.3</v>
      </c>
      <c r="H248" s="221">
        <v>15.3</v>
      </c>
      <c r="I248" s="12">
        <v>17.7</v>
      </c>
      <c r="J248" s="219">
        <v>7.7</v>
      </c>
      <c r="K248" s="11">
        <v>7.56</v>
      </c>
      <c r="L248" s="219">
        <v>7.51</v>
      </c>
      <c r="M248" s="842"/>
      <c r="N248" s="221"/>
      <c r="O248" s="220"/>
      <c r="P248" s="220"/>
      <c r="Q248" s="895"/>
      <c r="R248" s="507"/>
      <c r="S248" s="779"/>
      <c r="T248" s="593">
        <v>4018</v>
      </c>
      <c r="U248" s="83" t="s">
        <v>24</v>
      </c>
      <c r="V248" s="4" t="s">
        <v>19</v>
      </c>
      <c r="W248" s="5" t="s">
        <v>20</v>
      </c>
      <c r="X248" s="6" t="s">
        <v>21</v>
      </c>
      <c r="Y248" s="5" t="s">
        <v>22</v>
      </c>
    </row>
    <row r="249" spans="1:25" x14ac:dyDescent="0.2">
      <c r="A249" s="1105"/>
      <c r="B249" s="330">
        <f>南八幡!B249</f>
        <v>45965</v>
      </c>
      <c r="C249" s="434" t="str">
        <f t="shared" si="28"/>
        <v>(火)</v>
      </c>
      <c r="D249" s="560" t="s">
        <v>419</v>
      </c>
      <c r="E249" s="503"/>
      <c r="F249" s="504">
        <v>14</v>
      </c>
      <c r="G249" s="11">
        <v>13.9</v>
      </c>
      <c r="H249" s="221">
        <v>14</v>
      </c>
      <c r="I249" s="12">
        <v>11</v>
      </c>
      <c r="J249" s="219">
        <v>8.1</v>
      </c>
      <c r="K249" s="11">
        <v>7.85</v>
      </c>
      <c r="L249" s="219">
        <v>7.89</v>
      </c>
      <c r="M249" s="842">
        <v>31.8</v>
      </c>
      <c r="N249" s="221">
        <v>31.4</v>
      </c>
      <c r="O249" s="220">
        <v>120</v>
      </c>
      <c r="P249" s="220">
        <v>92.1</v>
      </c>
      <c r="Q249" s="895">
        <v>13</v>
      </c>
      <c r="R249" s="507">
        <v>238</v>
      </c>
      <c r="S249" s="779">
        <v>0.53</v>
      </c>
      <c r="T249" s="593">
        <v>735</v>
      </c>
      <c r="U249" s="83" t="s">
        <v>24</v>
      </c>
      <c r="V249" s="2" t="s">
        <v>182</v>
      </c>
      <c r="W249" s="398" t="s">
        <v>11</v>
      </c>
      <c r="X249" s="10">
        <v>12.9</v>
      </c>
      <c r="Y249" s="218">
        <v>13</v>
      </c>
    </row>
    <row r="250" spans="1:25" x14ac:dyDescent="0.2">
      <c r="A250" s="1105"/>
      <c r="B250" s="330">
        <f>南八幡!B250</f>
        <v>45966</v>
      </c>
      <c r="C250" s="434" t="str">
        <f t="shared" si="28"/>
        <v>(水)</v>
      </c>
      <c r="D250" s="560" t="s">
        <v>419</v>
      </c>
      <c r="E250" s="503"/>
      <c r="F250" s="504">
        <v>13.7</v>
      </c>
      <c r="G250" s="11">
        <v>13.8</v>
      </c>
      <c r="H250" s="221">
        <v>14</v>
      </c>
      <c r="I250" s="12">
        <v>6</v>
      </c>
      <c r="J250" s="219">
        <v>8.1999999999999993</v>
      </c>
      <c r="K250" s="11">
        <v>7.88</v>
      </c>
      <c r="L250" s="219">
        <v>7.9</v>
      </c>
      <c r="M250" s="842">
        <v>33.4</v>
      </c>
      <c r="N250" s="221">
        <v>33</v>
      </c>
      <c r="O250" s="220">
        <v>120</v>
      </c>
      <c r="P250" s="220">
        <v>106</v>
      </c>
      <c r="Q250" s="895">
        <v>13</v>
      </c>
      <c r="R250" s="507">
        <v>254</v>
      </c>
      <c r="S250" s="779">
        <v>0.48</v>
      </c>
      <c r="T250" s="593">
        <v>1247</v>
      </c>
      <c r="U250" s="83" t="s">
        <v>24</v>
      </c>
      <c r="V250" s="3" t="s">
        <v>183</v>
      </c>
      <c r="W250" s="921" t="s">
        <v>184</v>
      </c>
      <c r="X250" s="11">
        <v>4.8</v>
      </c>
      <c r="Y250" s="219">
        <v>5.5</v>
      </c>
    </row>
    <row r="251" spans="1:25" x14ac:dyDescent="0.2">
      <c r="A251" s="1105"/>
      <c r="B251" s="330">
        <f>南八幡!B251</f>
        <v>45967</v>
      </c>
      <c r="C251" s="434" t="str">
        <f t="shared" si="28"/>
        <v>(木)</v>
      </c>
      <c r="D251" s="560" t="s">
        <v>420</v>
      </c>
      <c r="E251" s="503">
        <v>6</v>
      </c>
      <c r="F251" s="504">
        <v>15.5</v>
      </c>
      <c r="G251" s="11">
        <v>14.8</v>
      </c>
      <c r="H251" s="221">
        <v>14.4</v>
      </c>
      <c r="I251" s="12">
        <v>7.2</v>
      </c>
      <c r="J251" s="219">
        <v>6.7</v>
      </c>
      <c r="K251" s="11">
        <v>7.9</v>
      </c>
      <c r="L251" s="219">
        <v>7.94</v>
      </c>
      <c r="M251" s="842">
        <v>32.299999999999997</v>
      </c>
      <c r="N251" s="221">
        <v>33.9</v>
      </c>
      <c r="O251" s="220">
        <v>130</v>
      </c>
      <c r="P251" s="220">
        <v>100</v>
      </c>
      <c r="Q251" s="895">
        <v>13</v>
      </c>
      <c r="R251" s="507">
        <v>254</v>
      </c>
      <c r="S251" s="779">
        <v>0.36</v>
      </c>
      <c r="T251" s="593">
        <v>1163</v>
      </c>
      <c r="U251" s="83" t="s">
        <v>24</v>
      </c>
      <c r="V251" s="3" t="s">
        <v>12</v>
      </c>
      <c r="W251" s="921"/>
      <c r="X251" s="11">
        <v>7.9</v>
      </c>
      <c r="Y251" s="219">
        <v>7.9</v>
      </c>
    </row>
    <row r="252" spans="1:25" x14ac:dyDescent="0.2">
      <c r="A252" s="1105"/>
      <c r="B252" s="330">
        <f>南八幡!B252</f>
        <v>45968</v>
      </c>
      <c r="C252" s="434" t="str">
        <f t="shared" si="28"/>
        <v>(金)</v>
      </c>
      <c r="D252" s="560" t="s">
        <v>419</v>
      </c>
      <c r="E252" s="503"/>
      <c r="F252" s="504">
        <v>18</v>
      </c>
      <c r="G252" s="11">
        <v>14.2</v>
      </c>
      <c r="H252" s="221">
        <v>14.5</v>
      </c>
      <c r="I252" s="12">
        <v>10.199999999999999</v>
      </c>
      <c r="J252" s="219">
        <v>9.4</v>
      </c>
      <c r="K252" s="11">
        <v>7.92</v>
      </c>
      <c r="L252" s="219">
        <v>7.91</v>
      </c>
      <c r="M252" s="842">
        <v>34.799999999999997</v>
      </c>
      <c r="N252" s="221">
        <v>34</v>
      </c>
      <c r="O252" s="220">
        <v>130</v>
      </c>
      <c r="P252" s="220">
        <v>102</v>
      </c>
      <c r="Q252" s="895">
        <v>14</v>
      </c>
      <c r="R252" s="507">
        <v>248</v>
      </c>
      <c r="S252" s="779">
        <v>0.5</v>
      </c>
      <c r="T252" s="593">
        <v>796</v>
      </c>
      <c r="U252" s="83" t="s">
        <v>24</v>
      </c>
      <c r="V252" s="3" t="s">
        <v>185</v>
      </c>
      <c r="W252" s="921" t="s">
        <v>13</v>
      </c>
      <c r="X252" s="11">
        <v>29.1</v>
      </c>
      <c r="Y252" s="219">
        <v>29</v>
      </c>
    </row>
    <row r="253" spans="1:25" x14ac:dyDescent="0.2">
      <c r="A253" s="1105"/>
      <c r="B253" s="330">
        <f>南八幡!B253</f>
        <v>45969</v>
      </c>
      <c r="C253" s="434" t="str">
        <f t="shared" si="28"/>
        <v>(土)</v>
      </c>
      <c r="D253" s="560" t="s">
        <v>419</v>
      </c>
      <c r="E253" s="503"/>
      <c r="F253" s="504">
        <v>15.3</v>
      </c>
      <c r="G253" s="11">
        <v>13.8</v>
      </c>
      <c r="H253" s="221">
        <v>13.9</v>
      </c>
      <c r="I253" s="12">
        <v>11.3</v>
      </c>
      <c r="J253" s="219">
        <v>9.5</v>
      </c>
      <c r="K253" s="11">
        <v>7.96</v>
      </c>
      <c r="L253" s="219">
        <v>7.87</v>
      </c>
      <c r="M253" s="842"/>
      <c r="N253" s="221"/>
      <c r="O253" s="220"/>
      <c r="P253" s="220"/>
      <c r="Q253" s="895"/>
      <c r="R253" s="507"/>
      <c r="S253" s="779"/>
      <c r="T253" s="593">
        <v>538</v>
      </c>
      <c r="U253" s="83" t="s">
        <v>24</v>
      </c>
      <c r="V253" s="3" t="s">
        <v>186</v>
      </c>
      <c r="W253" s="921" t="s">
        <v>311</v>
      </c>
      <c r="X253" s="274">
        <v>110</v>
      </c>
      <c r="Y253" s="220">
        <v>110</v>
      </c>
    </row>
    <row r="254" spans="1:25" x14ac:dyDescent="0.2">
      <c r="A254" s="1105"/>
      <c r="B254" s="330">
        <f>南八幡!B254</f>
        <v>45970</v>
      </c>
      <c r="C254" s="434" t="str">
        <f t="shared" si="28"/>
        <v>(日)</v>
      </c>
      <c r="D254" s="560" t="s">
        <v>418</v>
      </c>
      <c r="E254" s="503">
        <v>11</v>
      </c>
      <c r="F254" s="504">
        <v>10.8</v>
      </c>
      <c r="G254" s="11">
        <v>14.1</v>
      </c>
      <c r="H254" s="221">
        <v>14.2</v>
      </c>
      <c r="I254" s="12">
        <v>11.8</v>
      </c>
      <c r="J254" s="219">
        <v>8.6999999999999993</v>
      </c>
      <c r="K254" s="11">
        <v>7.97</v>
      </c>
      <c r="L254" s="219">
        <v>7.9</v>
      </c>
      <c r="M254" s="842"/>
      <c r="N254" s="221"/>
      <c r="O254" s="220"/>
      <c r="P254" s="220"/>
      <c r="Q254" s="895"/>
      <c r="R254" s="507"/>
      <c r="S254" s="779"/>
      <c r="T254" s="593">
        <v>2658</v>
      </c>
      <c r="U254" s="83" t="s">
        <v>24</v>
      </c>
      <c r="V254" s="3" t="s">
        <v>187</v>
      </c>
      <c r="W254" s="921" t="s">
        <v>311</v>
      </c>
      <c r="X254" s="274">
        <v>84.1</v>
      </c>
      <c r="Y254" s="220">
        <v>86.1</v>
      </c>
    </row>
    <row r="255" spans="1:25" x14ac:dyDescent="0.2">
      <c r="A255" s="1105"/>
      <c r="B255" s="330">
        <f>南八幡!B255</f>
        <v>45971</v>
      </c>
      <c r="C255" s="434" t="str">
        <f t="shared" si="28"/>
        <v>(月)</v>
      </c>
      <c r="D255" s="560" t="s">
        <v>419</v>
      </c>
      <c r="E255" s="503"/>
      <c r="F255" s="504">
        <v>15.5</v>
      </c>
      <c r="G255" s="11">
        <v>15.2</v>
      </c>
      <c r="H255" s="221">
        <v>15</v>
      </c>
      <c r="I255" s="12">
        <v>14.6</v>
      </c>
      <c r="J255" s="219">
        <v>6.7</v>
      </c>
      <c r="K255" s="11">
        <v>7.79</v>
      </c>
      <c r="L255" s="219">
        <v>7.62</v>
      </c>
      <c r="M255" s="842">
        <v>27.4</v>
      </c>
      <c r="N255" s="221">
        <v>27</v>
      </c>
      <c r="O255" s="220">
        <v>90</v>
      </c>
      <c r="P255" s="220">
        <v>78.099999999999994</v>
      </c>
      <c r="Q255" s="895">
        <v>16</v>
      </c>
      <c r="R255" s="507">
        <v>204</v>
      </c>
      <c r="S255" s="779">
        <v>0.35</v>
      </c>
      <c r="T255" s="593">
        <v>2599</v>
      </c>
      <c r="U255" s="83" t="s">
        <v>24</v>
      </c>
      <c r="V255" s="3" t="s">
        <v>188</v>
      </c>
      <c r="W255" s="921" t="s">
        <v>311</v>
      </c>
      <c r="X255" s="274">
        <v>60.1</v>
      </c>
      <c r="Y255" s="220">
        <v>62.1</v>
      </c>
    </row>
    <row r="256" spans="1:25" x14ac:dyDescent="0.2">
      <c r="A256" s="1105"/>
      <c r="B256" s="330">
        <f>南八幡!B256</f>
        <v>45972</v>
      </c>
      <c r="C256" s="434" t="str">
        <f t="shared" si="28"/>
        <v>(火)</v>
      </c>
      <c r="D256" s="560" t="s">
        <v>420</v>
      </c>
      <c r="E256" s="503"/>
      <c r="F256" s="504">
        <v>15.2</v>
      </c>
      <c r="G256" s="11">
        <v>13.8</v>
      </c>
      <c r="H256" s="221">
        <v>14</v>
      </c>
      <c r="I256" s="12">
        <v>5.4</v>
      </c>
      <c r="J256" s="219">
        <v>6.6</v>
      </c>
      <c r="K256" s="11">
        <v>7.88</v>
      </c>
      <c r="L256" s="219">
        <v>7.87</v>
      </c>
      <c r="M256" s="842">
        <v>28.8</v>
      </c>
      <c r="N256" s="221">
        <v>28.8</v>
      </c>
      <c r="O256" s="220">
        <v>100</v>
      </c>
      <c r="P256" s="220">
        <v>84.1</v>
      </c>
      <c r="Q256" s="895">
        <v>12</v>
      </c>
      <c r="R256" s="507">
        <v>200</v>
      </c>
      <c r="S256" s="779">
        <v>0.4</v>
      </c>
      <c r="T256" s="593"/>
      <c r="U256" s="83" t="s">
        <v>24</v>
      </c>
      <c r="V256" s="3" t="s">
        <v>189</v>
      </c>
      <c r="W256" s="921" t="s">
        <v>311</v>
      </c>
      <c r="X256" s="274">
        <v>24</v>
      </c>
      <c r="Y256" s="220">
        <v>24</v>
      </c>
    </row>
    <row r="257" spans="1:25" x14ac:dyDescent="0.2">
      <c r="A257" s="1105"/>
      <c r="B257" s="330">
        <f>南八幡!B257</f>
        <v>45973</v>
      </c>
      <c r="C257" s="434" t="str">
        <f t="shared" si="28"/>
        <v>(水)</v>
      </c>
      <c r="D257" s="560" t="s">
        <v>419</v>
      </c>
      <c r="E257" s="503"/>
      <c r="F257" s="504">
        <v>13.8</v>
      </c>
      <c r="G257" s="11">
        <v>12.9</v>
      </c>
      <c r="H257" s="221">
        <v>13</v>
      </c>
      <c r="I257" s="12">
        <v>4.8</v>
      </c>
      <c r="J257" s="219">
        <v>5.5</v>
      </c>
      <c r="K257" s="11">
        <v>7.9</v>
      </c>
      <c r="L257" s="219">
        <v>7.9</v>
      </c>
      <c r="M257" s="842">
        <v>29.1</v>
      </c>
      <c r="N257" s="221">
        <v>29</v>
      </c>
      <c r="O257" s="220">
        <v>110</v>
      </c>
      <c r="P257" s="220">
        <v>86.1</v>
      </c>
      <c r="Q257" s="895">
        <v>13</v>
      </c>
      <c r="R257" s="507">
        <v>204</v>
      </c>
      <c r="S257" s="779">
        <v>0.37</v>
      </c>
      <c r="T257" s="593">
        <v>760</v>
      </c>
      <c r="U257" s="83" t="s">
        <v>24</v>
      </c>
      <c r="V257" s="3" t="s">
        <v>190</v>
      </c>
      <c r="W257" s="921" t="s">
        <v>311</v>
      </c>
      <c r="X257" s="137">
        <v>13</v>
      </c>
      <c r="Y257" s="221">
        <v>13</v>
      </c>
    </row>
    <row r="258" spans="1:25" x14ac:dyDescent="0.2">
      <c r="A258" s="1105"/>
      <c r="B258" s="330">
        <f>南八幡!B258</f>
        <v>45974</v>
      </c>
      <c r="C258" s="434" t="str">
        <f t="shared" si="28"/>
        <v>(木)</v>
      </c>
      <c r="D258" s="560" t="s">
        <v>420</v>
      </c>
      <c r="E258" s="503"/>
      <c r="F258" s="504">
        <v>11.5</v>
      </c>
      <c r="G258" s="11">
        <v>13</v>
      </c>
      <c r="H258" s="221">
        <v>13</v>
      </c>
      <c r="I258" s="12">
        <v>6</v>
      </c>
      <c r="J258" s="219">
        <v>5.5</v>
      </c>
      <c r="K258" s="11">
        <v>7.88</v>
      </c>
      <c r="L258" s="219">
        <v>7.89</v>
      </c>
      <c r="M258" s="842">
        <v>29.1</v>
      </c>
      <c r="N258" s="221">
        <v>29.2</v>
      </c>
      <c r="O258" s="220">
        <v>110</v>
      </c>
      <c r="P258" s="220">
        <v>84.1</v>
      </c>
      <c r="Q258" s="895">
        <v>14</v>
      </c>
      <c r="R258" s="507">
        <v>180</v>
      </c>
      <c r="S258" s="779">
        <v>0.36</v>
      </c>
      <c r="T258" s="593"/>
      <c r="U258" s="83" t="s">
        <v>24</v>
      </c>
      <c r="V258" s="3" t="s">
        <v>191</v>
      </c>
      <c r="W258" s="921" t="s">
        <v>311</v>
      </c>
      <c r="X258" s="139">
        <v>202</v>
      </c>
      <c r="Y258" s="222">
        <v>204</v>
      </c>
    </row>
    <row r="259" spans="1:25" x14ac:dyDescent="0.2">
      <c r="A259" s="1105"/>
      <c r="B259" s="330">
        <f>南八幡!B259</f>
        <v>45975</v>
      </c>
      <c r="C259" s="434" t="str">
        <f t="shared" si="28"/>
        <v>(金)</v>
      </c>
      <c r="D259" s="560" t="s">
        <v>419</v>
      </c>
      <c r="E259" s="503"/>
      <c r="F259" s="504">
        <v>17.100000000000001</v>
      </c>
      <c r="G259" s="11">
        <v>15.4</v>
      </c>
      <c r="H259" s="221">
        <v>15.5</v>
      </c>
      <c r="I259" s="12">
        <v>5.3</v>
      </c>
      <c r="J259" s="219">
        <v>4.9000000000000004</v>
      </c>
      <c r="K259" s="11">
        <v>7.75</v>
      </c>
      <c r="L259" s="219">
        <v>7.85</v>
      </c>
      <c r="M259" s="842">
        <v>29.8</v>
      </c>
      <c r="N259" s="221">
        <v>25.9</v>
      </c>
      <c r="O259" s="220">
        <v>110</v>
      </c>
      <c r="P259" s="220">
        <v>86.1</v>
      </c>
      <c r="Q259" s="895">
        <v>13</v>
      </c>
      <c r="R259" s="507">
        <v>218</v>
      </c>
      <c r="S259" s="779">
        <v>0.39</v>
      </c>
      <c r="T259" s="593"/>
      <c r="U259" s="83" t="s">
        <v>24</v>
      </c>
      <c r="V259" s="3" t="s">
        <v>192</v>
      </c>
      <c r="W259" s="921" t="s">
        <v>311</v>
      </c>
      <c r="X259" s="138">
        <v>0.41</v>
      </c>
      <c r="Y259" s="223">
        <v>0.37</v>
      </c>
    </row>
    <row r="260" spans="1:25" x14ac:dyDescent="0.2">
      <c r="A260" s="1105"/>
      <c r="B260" s="330">
        <f>南八幡!B260</f>
        <v>45976</v>
      </c>
      <c r="C260" s="434" t="str">
        <f t="shared" si="28"/>
        <v>(土)</v>
      </c>
      <c r="D260" s="560" t="s">
        <v>419</v>
      </c>
      <c r="E260" s="503"/>
      <c r="F260" s="504">
        <v>14.6</v>
      </c>
      <c r="G260" s="11">
        <v>13.3</v>
      </c>
      <c r="H260" s="221">
        <v>13.6</v>
      </c>
      <c r="I260" s="12">
        <v>10.9</v>
      </c>
      <c r="J260" s="219">
        <v>6.1</v>
      </c>
      <c r="K260" s="11">
        <v>7.94</v>
      </c>
      <c r="L260" s="219">
        <v>7.94</v>
      </c>
      <c r="M260" s="842"/>
      <c r="N260" s="221"/>
      <c r="O260" s="220"/>
      <c r="P260" s="220"/>
      <c r="Q260" s="895"/>
      <c r="R260" s="507"/>
      <c r="S260" s="779"/>
      <c r="T260" s="593"/>
      <c r="U260" s="83" t="s">
        <v>24</v>
      </c>
      <c r="V260" s="3" t="s">
        <v>14</v>
      </c>
      <c r="W260" s="921" t="s">
        <v>311</v>
      </c>
      <c r="X260" s="136">
        <v>5.6</v>
      </c>
      <c r="Y260" s="224">
        <v>5.7</v>
      </c>
    </row>
    <row r="261" spans="1:25" x14ac:dyDescent="0.2">
      <c r="A261" s="1105"/>
      <c r="B261" s="330">
        <f>南八幡!B261</f>
        <v>45977</v>
      </c>
      <c r="C261" s="434" t="str">
        <f t="shared" si="28"/>
        <v>(日)</v>
      </c>
      <c r="D261" s="560" t="s">
        <v>419</v>
      </c>
      <c r="E261" s="503"/>
      <c r="F261" s="504">
        <v>13.8</v>
      </c>
      <c r="G261" s="11">
        <v>12.6</v>
      </c>
      <c r="H261" s="221">
        <v>13</v>
      </c>
      <c r="I261" s="12">
        <v>6.2</v>
      </c>
      <c r="J261" s="219">
        <v>5.6</v>
      </c>
      <c r="K261" s="11">
        <v>8.01</v>
      </c>
      <c r="L261" s="219">
        <v>7.97</v>
      </c>
      <c r="M261" s="842"/>
      <c r="N261" s="221"/>
      <c r="O261" s="220"/>
      <c r="P261" s="220"/>
      <c r="Q261" s="895"/>
      <c r="R261" s="507"/>
      <c r="S261" s="779"/>
      <c r="T261" s="593">
        <v>1103</v>
      </c>
      <c r="U261" s="83" t="s">
        <v>24</v>
      </c>
      <c r="V261" s="3" t="s">
        <v>15</v>
      </c>
      <c r="W261" s="921" t="s">
        <v>311</v>
      </c>
      <c r="X261" s="136">
        <v>1.1000000000000001</v>
      </c>
      <c r="Y261" s="224">
        <v>1.1000000000000001</v>
      </c>
    </row>
    <row r="262" spans="1:25" x14ac:dyDescent="0.2">
      <c r="A262" s="1105"/>
      <c r="B262" s="330">
        <f>南八幡!B262</f>
        <v>45978</v>
      </c>
      <c r="C262" s="434" t="str">
        <f t="shared" si="28"/>
        <v>(月)</v>
      </c>
      <c r="D262" s="560" t="s">
        <v>419</v>
      </c>
      <c r="E262" s="503"/>
      <c r="F262" s="504">
        <v>17</v>
      </c>
      <c r="G262" s="11">
        <v>13.6</v>
      </c>
      <c r="H262" s="221">
        <v>13.5</v>
      </c>
      <c r="I262" s="12">
        <v>3.5</v>
      </c>
      <c r="J262" s="219">
        <v>4</v>
      </c>
      <c r="K262" s="11">
        <v>7.94</v>
      </c>
      <c r="L262" s="219">
        <v>7.98</v>
      </c>
      <c r="M262" s="842">
        <v>34.700000000000003</v>
      </c>
      <c r="N262" s="221">
        <v>34.9</v>
      </c>
      <c r="O262" s="220">
        <v>140</v>
      </c>
      <c r="P262" s="220">
        <v>110</v>
      </c>
      <c r="Q262" s="895">
        <v>13</v>
      </c>
      <c r="R262" s="507">
        <v>260</v>
      </c>
      <c r="S262" s="779">
        <v>0.32</v>
      </c>
      <c r="T262" s="593"/>
      <c r="U262" s="83" t="s">
        <v>24</v>
      </c>
      <c r="V262" s="3" t="s">
        <v>193</v>
      </c>
      <c r="W262" s="921" t="s">
        <v>311</v>
      </c>
      <c r="X262" s="136">
        <v>9.5</v>
      </c>
      <c r="Y262" s="224">
        <v>9.8000000000000007</v>
      </c>
    </row>
    <row r="263" spans="1:25" x14ac:dyDescent="0.2">
      <c r="A263" s="1105"/>
      <c r="B263" s="330">
        <f>南八幡!B263</f>
        <v>45979</v>
      </c>
      <c r="C263" s="434" t="str">
        <f t="shared" si="28"/>
        <v>(火)</v>
      </c>
      <c r="D263" s="560" t="s">
        <v>420</v>
      </c>
      <c r="E263" s="503"/>
      <c r="F263" s="504">
        <v>14.6</v>
      </c>
      <c r="G263" s="11">
        <v>13.8</v>
      </c>
      <c r="H263" s="221">
        <v>14</v>
      </c>
      <c r="I263" s="12">
        <v>3.9</v>
      </c>
      <c r="J263" s="219">
        <v>3.9</v>
      </c>
      <c r="K263" s="11">
        <v>7.95</v>
      </c>
      <c r="L263" s="219">
        <v>7.99</v>
      </c>
      <c r="M263" s="842">
        <v>34.700000000000003</v>
      </c>
      <c r="N263" s="221">
        <v>34.700000000000003</v>
      </c>
      <c r="O263" s="220">
        <v>140</v>
      </c>
      <c r="P263" s="220">
        <v>100</v>
      </c>
      <c r="Q263" s="895">
        <v>13</v>
      </c>
      <c r="R263" s="507">
        <v>246</v>
      </c>
      <c r="S263" s="779">
        <v>0.32</v>
      </c>
      <c r="T263" s="593"/>
      <c r="U263" s="83" t="s">
        <v>24</v>
      </c>
      <c r="V263" s="3" t="s">
        <v>194</v>
      </c>
      <c r="W263" s="921" t="s">
        <v>311</v>
      </c>
      <c r="X263" s="138">
        <v>0.04</v>
      </c>
      <c r="Y263" s="225">
        <v>0.03</v>
      </c>
    </row>
    <row r="264" spans="1:25" x14ac:dyDescent="0.2">
      <c r="A264" s="1105"/>
      <c r="B264" s="330">
        <f>南八幡!B264</f>
        <v>45980</v>
      </c>
      <c r="C264" s="434" t="str">
        <f t="shared" si="28"/>
        <v>(水)</v>
      </c>
      <c r="D264" s="560" t="s">
        <v>419</v>
      </c>
      <c r="E264" s="503"/>
      <c r="F264" s="504">
        <v>10.3</v>
      </c>
      <c r="G264" s="11">
        <v>12.2</v>
      </c>
      <c r="H264" s="221">
        <v>12.3</v>
      </c>
      <c r="I264" s="12">
        <v>4</v>
      </c>
      <c r="J264" s="219">
        <v>3.9</v>
      </c>
      <c r="K264" s="11">
        <v>7.94</v>
      </c>
      <c r="L264" s="219">
        <v>7.98</v>
      </c>
      <c r="M264" s="842">
        <v>34.5</v>
      </c>
      <c r="N264" s="221">
        <v>34.4</v>
      </c>
      <c r="O264" s="220">
        <v>140</v>
      </c>
      <c r="P264" s="220">
        <v>102</v>
      </c>
      <c r="Q264" s="895">
        <v>13</v>
      </c>
      <c r="R264" s="507">
        <v>254</v>
      </c>
      <c r="S264" s="779">
        <v>0.31</v>
      </c>
      <c r="T264" s="593"/>
      <c r="U264" s="83" t="s">
        <v>24</v>
      </c>
      <c r="V264" s="3" t="s">
        <v>16</v>
      </c>
      <c r="W264" s="921" t="s">
        <v>311</v>
      </c>
      <c r="X264" s="138">
        <v>0.76</v>
      </c>
      <c r="Y264" s="225">
        <v>1.06</v>
      </c>
    </row>
    <row r="265" spans="1:25" x14ac:dyDescent="0.2">
      <c r="A265" s="1105"/>
      <c r="B265" s="330">
        <f>南八幡!B265</f>
        <v>45981</v>
      </c>
      <c r="C265" s="434" t="str">
        <f t="shared" si="28"/>
        <v>(木)</v>
      </c>
      <c r="D265" s="560" t="s">
        <v>419</v>
      </c>
      <c r="E265" s="503"/>
      <c r="F265" s="504">
        <v>10.6</v>
      </c>
      <c r="G265" s="11">
        <v>12.7</v>
      </c>
      <c r="H265" s="221">
        <v>13.2</v>
      </c>
      <c r="I265" s="12">
        <v>2.6</v>
      </c>
      <c r="J265" s="219">
        <v>3</v>
      </c>
      <c r="K265" s="11">
        <v>7.95</v>
      </c>
      <c r="L265" s="219">
        <v>7.94</v>
      </c>
      <c r="M265" s="842">
        <v>33.1</v>
      </c>
      <c r="N265" s="221">
        <v>35.9</v>
      </c>
      <c r="O265" s="220">
        <v>140</v>
      </c>
      <c r="P265" s="220">
        <v>100</v>
      </c>
      <c r="Q265" s="895">
        <v>12</v>
      </c>
      <c r="R265" s="507">
        <v>256</v>
      </c>
      <c r="S265" s="779">
        <v>0.3</v>
      </c>
      <c r="T265" s="593"/>
      <c r="U265" s="83" t="s">
        <v>24</v>
      </c>
      <c r="V265" s="3" t="s">
        <v>195</v>
      </c>
      <c r="W265" s="921" t="s">
        <v>311</v>
      </c>
      <c r="X265" s="138">
        <v>0.92</v>
      </c>
      <c r="Y265" s="225">
        <v>0.93</v>
      </c>
    </row>
    <row r="266" spans="1:25" x14ac:dyDescent="0.2">
      <c r="A266" s="1105"/>
      <c r="B266" s="330">
        <f>南八幡!B266</f>
        <v>45982</v>
      </c>
      <c r="C266" s="434" t="str">
        <f t="shared" si="28"/>
        <v>(金)</v>
      </c>
      <c r="D266" s="560" t="s">
        <v>419</v>
      </c>
      <c r="E266" s="503"/>
      <c r="F266" s="504">
        <v>11.2</v>
      </c>
      <c r="G266" s="11">
        <v>12.5</v>
      </c>
      <c r="H266" s="221">
        <v>12.9</v>
      </c>
      <c r="I266" s="12">
        <v>3.2</v>
      </c>
      <c r="J266" s="219">
        <v>3.5</v>
      </c>
      <c r="K266" s="11">
        <v>7.96</v>
      </c>
      <c r="L266" s="219">
        <v>7.99</v>
      </c>
      <c r="M266" s="842">
        <v>33.5</v>
      </c>
      <c r="N266" s="221">
        <v>34.9</v>
      </c>
      <c r="O266" s="220">
        <v>150</v>
      </c>
      <c r="P266" s="220">
        <v>100</v>
      </c>
      <c r="Q266" s="895">
        <v>13</v>
      </c>
      <c r="R266" s="507">
        <v>238</v>
      </c>
      <c r="S266" s="779">
        <v>0.31</v>
      </c>
      <c r="T266" s="593"/>
      <c r="U266" s="83" t="s">
        <v>24</v>
      </c>
      <c r="V266" s="3" t="s">
        <v>196</v>
      </c>
      <c r="W266" s="921" t="s">
        <v>311</v>
      </c>
      <c r="X266" s="138">
        <v>0.14599999999999999</v>
      </c>
      <c r="Y266" s="225">
        <v>0.15</v>
      </c>
    </row>
    <row r="267" spans="1:25" x14ac:dyDescent="0.2">
      <c r="A267" s="1105"/>
      <c r="B267" s="330">
        <f>南八幡!B267</f>
        <v>45983</v>
      </c>
      <c r="C267" s="434" t="str">
        <f t="shared" si="28"/>
        <v>(土)</v>
      </c>
      <c r="D267" s="560" t="s">
        <v>419</v>
      </c>
      <c r="E267" s="503"/>
      <c r="F267" s="504">
        <v>14.2</v>
      </c>
      <c r="G267" s="11">
        <v>11.6</v>
      </c>
      <c r="H267" s="221">
        <v>11.7</v>
      </c>
      <c r="I267" s="12">
        <v>10.5</v>
      </c>
      <c r="J267" s="219">
        <v>6.1</v>
      </c>
      <c r="K267" s="11">
        <v>8.07</v>
      </c>
      <c r="L267" s="219">
        <v>8.07</v>
      </c>
      <c r="M267" s="842"/>
      <c r="N267" s="221"/>
      <c r="O267" s="220"/>
      <c r="P267" s="220"/>
      <c r="Q267" s="895"/>
      <c r="R267" s="507"/>
      <c r="S267" s="779"/>
      <c r="T267" s="593">
        <v>1334</v>
      </c>
      <c r="U267" s="83" t="s">
        <v>24</v>
      </c>
      <c r="V267" s="3" t="s">
        <v>197</v>
      </c>
      <c r="W267" s="921" t="s">
        <v>311</v>
      </c>
      <c r="X267" s="136">
        <v>13.4</v>
      </c>
      <c r="Y267" s="224">
        <v>14.2</v>
      </c>
    </row>
    <row r="268" spans="1:25" x14ac:dyDescent="0.2">
      <c r="A268" s="1105"/>
      <c r="B268" s="330">
        <f>南八幡!B268</f>
        <v>45984</v>
      </c>
      <c r="C268" s="434" t="str">
        <f t="shared" si="28"/>
        <v>(日)</v>
      </c>
      <c r="D268" s="560" t="s">
        <v>420</v>
      </c>
      <c r="E268" s="503"/>
      <c r="F268" s="504">
        <v>12.2</v>
      </c>
      <c r="G268" s="11">
        <v>12.9</v>
      </c>
      <c r="H268" s="221">
        <v>12.9</v>
      </c>
      <c r="I268" s="12">
        <v>7</v>
      </c>
      <c r="J268" s="219">
        <v>5</v>
      </c>
      <c r="K268" s="11">
        <v>8.0500000000000007</v>
      </c>
      <c r="L268" s="219">
        <v>8.1199999999999992</v>
      </c>
      <c r="M268" s="842"/>
      <c r="N268" s="221"/>
      <c r="O268" s="220"/>
      <c r="P268" s="220"/>
      <c r="Q268" s="895"/>
      <c r="R268" s="507"/>
      <c r="S268" s="779"/>
      <c r="T268" s="593"/>
      <c r="U268" s="83" t="s">
        <v>24</v>
      </c>
      <c r="V268" s="3" t="s">
        <v>17</v>
      </c>
      <c r="W268" s="921" t="s">
        <v>311</v>
      </c>
      <c r="X268" s="136">
        <v>34.1</v>
      </c>
      <c r="Y268" s="224">
        <v>34.1</v>
      </c>
    </row>
    <row r="269" spans="1:25" x14ac:dyDescent="0.2">
      <c r="A269" s="1105"/>
      <c r="B269" s="330">
        <f>南八幡!B269</f>
        <v>45985</v>
      </c>
      <c r="C269" s="434" t="str">
        <f t="shared" si="28"/>
        <v>(月)</v>
      </c>
      <c r="D269" s="560" t="s">
        <v>419</v>
      </c>
      <c r="E269" s="503"/>
      <c r="F269" s="504">
        <v>10.9</v>
      </c>
      <c r="G269" s="11">
        <v>12.2</v>
      </c>
      <c r="H269" s="221">
        <v>12.5</v>
      </c>
      <c r="I269" s="12">
        <v>7.5</v>
      </c>
      <c r="J269" s="219">
        <v>7.4</v>
      </c>
      <c r="K269" s="11">
        <v>8.0299999999999994</v>
      </c>
      <c r="L269" s="219">
        <v>8.06</v>
      </c>
      <c r="M269" s="842"/>
      <c r="N269" s="221"/>
      <c r="O269" s="220"/>
      <c r="P269" s="220"/>
      <c r="Q269" s="895"/>
      <c r="R269" s="507"/>
      <c r="S269" s="779"/>
      <c r="T269" s="593"/>
      <c r="U269" s="83" t="s">
        <v>24</v>
      </c>
      <c r="V269" s="3" t="s">
        <v>198</v>
      </c>
      <c r="W269" s="921" t="s">
        <v>184</v>
      </c>
      <c r="X269" s="274">
        <v>17</v>
      </c>
      <c r="Y269" s="286">
        <v>17</v>
      </c>
    </row>
    <row r="270" spans="1:25" x14ac:dyDescent="0.2">
      <c r="A270" s="1105"/>
      <c r="B270" s="330">
        <f>南八幡!B270</f>
        <v>45986</v>
      </c>
      <c r="C270" s="434" t="str">
        <f t="shared" si="28"/>
        <v>(火)</v>
      </c>
      <c r="D270" s="560" t="s">
        <v>420</v>
      </c>
      <c r="E270" s="503"/>
      <c r="F270" s="504">
        <v>11.2</v>
      </c>
      <c r="G270" s="11">
        <v>13.3</v>
      </c>
      <c r="H270" s="221">
        <v>13.5</v>
      </c>
      <c r="I270" s="12">
        <v>2.7</v>
      </c>
      <c r="J270" s="219">
        <v>3.3</v>
      </c>
      <c r="K270" s="11">
        <v>7.96</v>
      </c>
      <c r="L270" s="219">
        <v>7.96</v>
      </c>
      <c r="M270" s="842">
        <v>34</v>
      </c>
      <c r="N270" s="221">
        <v>39.700000000000003</v>
      </c>
      <c r="O270" s="220">
        <v>140</v>
      </c>
      <c r="P270" s="220">
        <v>98.1</v>
      </c>
      <c r="Q270" s="895">
        <v>13</v>
      </c>
      <c r="R270" s="507">
        <v>252</v>
      </c>
      <c r="S270" s="779">
        <v>0.31</v>
      </c>
      <c r="T270" s="593"/>
      <c r="U270" s="83" t="s">
        <v>24</v>
      </c>
      <c r="V270" s="3" t="s">
        <v>199</v>
      </c>
      <c r="W270" s="921" t="s">
        <v>311</v>
      </c>
      <c r="X270" s="274">
        <v>7</v>
      </c>
      <c r="Y270" s="286">
        <v>7</v>
      </c>
    </row>
    <row r="271" spans="1:25" x14ac:dyDescent="0.2">
      <c r="A271" s="1105"/>
      <c r="B271" s="330">
        <f>南八幡!B271</f>
        <v>45987</v>
      </c>
      <c r="C271" s="434" t="str">
        <f t="shared" si="28"/>
        <v>(水)</v>
      </c>
      <c r="D271" s="560" t="s">
        <v>419</v>
      </c>
      <c r="E271" s="503"/>
      <c r="F271" s="504">
        <v>13.1</v>
      </c>
      <c r="G271" s="11">
        <v>12</v>
      </c>
      <c r="H271" s="221">
        <v>12.1</v>
      </c>
      <c r="I271" s="12">
        <v>8</v>
      </c>
      <c r="J271" s="219">
        <v>4.3</v>
      </c>
      <c r="K271" s="11">
        <v>7.98</v>
      </c>
      <c r="L271" s="219">
        <v>8.01</v>
      </c>
      <c r="M271" s="842">
        <v>35.1</v>
      </c>
      <c r="N271" s="221">
        <v>35</v>
      </c>
      <c r="O271" s="220">
        <v>140</v>
      </c>
      <c r="P271" s="220">
        <v>98.1</v>
      </c>
      <c r="Q271" s="895">
        <v>13</v>
      </c>
      <c r="R271" s="507">
        <v>252</v>
      </c>
      <c r="S271" s="779">
        <v>0.31</v>
      </c>
      <c r="T271" s="593"/>
      <c r="U271" s="83" t="s">
        <v>24</v>
      </c>
      <c r="V271" s="3"/>
      <c r="W271" s="921"/>
      <c r="X271" s="288"/>
      <c r="Y271" s="287"/>
    </row>
    <row r="272" spans="1:25" x14ac:dyDescent="0.2">
      <c r="A272" s="1105"/>
      <c r="B272" s="330">
        <f>南八幡!B272</f>
        <v>45988</v>
      </c>
      <c r="C272" s="434" t="str">
        <f t="shared" si="28"/>
        <v>(木)</v>
      </c>
      <c r="D272" s="560" t="s">
        <v>419</v>
      </c>
      <c r="E272" s="503"/>
      <c r="F272" s="504">
        <v>13.5</v>
      </c>
      <c r="G272" s="11">
        <v>11.8</v>
      </c>
      <c r="H272" s="221">
        <v>12.1</v>
      </c>
      <c r="I272" s="12">
        <v>2.8</v>
      </c>
      <c r="J272" s="219">
        <v>4</v>
      </c>
      <c r="K272" s="11">
        <v>7.99</v>
      </c>
      <c r="L272" s="219">
        <v>8.01</v>
      </c>
      <c r="M272" s="842">
        <v>35.1</v>
      </c>
      <c r="N272" s="221">
        <v>35</v>
      </c>
      <c r="O272" s="220">
        <v>140</v>
      </c>
      <c r="P272" s="220">
        <v>100</v>
      </c>
      <c r="Q272" s="895">
        <v>14</v>
      </c>
      <c r="R272" s="507">
        <v>264</v>
      </c>
      <c r="S272" s="779">
        <v>0.32</v>
      </c>
      <c r="T272" s="593"/>
      <c r="U272" s="83" t="s">
        <v>24</v>
      </c>
      <c r="V272" s="3"/>
      <c r="W272" s="921"/>
      <c r="X272" s="288"/>
      <c r="Y272" s="287"/>
    </row>
    <row r="273" spans="1:25" x14ac:dyDescent="0.2">
      <c r="A273" s="1105"/>
      <c r="B273" s="330">
        <f>南八幡!B273</f>
        <v>45989</v>
      </c>
      <c r="C273" s="434" t="str">
        <f t="shared" si="28"/>
        <v>(金)</v>
      </c>
      <c r="D273" s="560" t="s">
        <v>419</v>
      </c>
      <c r="E273" s="503"/>
      <c r="F273" s="504">
        <v>19.5</v>
      </c>
      <c r="G273" s="11">
        <v>13.2</v>
      </c>
      <c r="H273" s="221">
        <v>13</v>
      </c>
      <c r="I273" s="12">
        <v>2.8</v>
      </c>
      <c r="J273" s="219">
        <v>4.5</v>
      </c>
      <c r="K273" s="11">
        <v>7.98</v>
      </c>
      <c r="L273" s="219">
        <v>7.98</v>
      </c>
      <c r="M273" s="842">
        <v>35</v>
      </c>
      <c r="N273" s="221">
        <v>35.1</v>
      </c>
      <c r="O273" s="220">
        <v>140</v>
      </c>
      <c r="P273" s="220">
        <v>98.1</v>
      </c>
      <c r="Q273" s="895">
        <v>14</v>
      </c>
      <c r="R273" s="507">
        <v>252</v>
      </c>
      <c r="S273" s="779">
        <v>0.38</v>
      </c>
      <c r="T273" s="593"/>
      <c r="U273" s="83" t="s">
        <v>24</v>
      </c>
      <c r="V273" s="289"/>
      <c r="W273" s="346"/>
      <c r="X273" s="291"/>
      <c r="Y273" s="290"/>
    </row>
    <row r="274" spans="1:25" x14ac:dyDescent="0.2">
      <c r="A274" s="1105"/>
      <c r="B274" s="330">
        <f>南八幡!B274</f>
        <v>45990</v>
      </c>
      <c r="C274" s="434" t="str">
        <f t="shared" si="28"/>
        <v>(土)</v>
      </c>
      <c r="D274" s="560" t="s">
        <v>419</v>
      </c>
      <c r="E274" s="503"/>
      <c r="F274" s="504">
        <v>11.8</v>
      </c>
      <c r="G274" s="11">
        <v>11.9</v>
      </c>
      <c r="H274" s="221">
        <v>12.2</v>
      </c>
      <c r="I274" s="12">
        <v>6.3</v>
      </c>
      <c r="J274" s="219">
        <v>6.1</v>
      </c>
      <c r="K274" s="11">
        <v>8.06</v>
      </c>
      <c r="L274" s="219">
        <v>8.06</v>
      </c>
      <c r="M274" s="842"/>
      <c r="N274" s="221"/>
      <c r="O274" s="220"/>
      <c r="P274" s="220"/>
      <c r="Q274" s="895"/>
      <c r="R274" s="507"/>
      <c r="S274" s="779"/>
      <c r="T274" s="593"/>
      <c r="U274" s="83" t="s">
        <v>24</v>
      </c>
      <c r="V274" s="9" t="s">
        <v>23</v>
      </c>
      <c r="W274" s="82" t="s">
        <v>24</v>
      </c>
      <c r="X274" s="1" t="s">
        <v>24</v>
      </c>
      <c r="Y274" s="335" t="s">
        <v>24</v>
      </c>
    </row>
    <row r="275" spans="1:25" x14ac:dyDescent="0.2">
      <c r="A275" s="1105"/>
      <c r="B275" s="330">
        <f>南八幡!B275</f>
        <v>45991</v>
      </c>
      <c r="C275" s="434" t="str">
        <f t="shared" si="28"/>
        <v>(日)</v>
      </c>
      <c r="D275" s="563" t="s">
        <v>419</v>
      </c>
      <c r="E275" s="526"/>
      <c r="F275" s="564">
        <v>12.6</v>
      </c>
      <c r="G275" s="368">
        <v>12</v>
      </c>
      <c r="H275" s="565">
        <v>12.1</v>
      </c>
      <c r="I275" s="566">
        <v>4.5999999999999996</v>
      </c>
      <c r="J275" s="298">
        <v>4.0999999999999996</v>
      </c>
      <c r="K275" s="368">
        <v>8.0500000000000007</v>
      </c>
      <c r="L275" s="298">
        <v>8.0399999999999991</v>
      </c>
      <c r="M275" s="844"/>
      <c r="N275" s="565"/>
      <c r="O275" s="567"/>
      <c r="P275" s="567"/>
      <c r="Q275" s="900"/>
      <c r="R275" s="569"/>
      <c r="S275" s="819"/>
      <c r="T275" s="766"/>
      <c r="U275" s="83" t="s">
        <v>24</v>
      </c>
      <c r="V275" s="749" t="s">
        <v>301</v>
      </c>
      <c r="W275" s="750"/>
      <c r="X275" s="750"/>
      <c r="Y275" s="751"/>
    </row>
    <row r="276" spans="1:25" s="1" customFormat="1" ht="13.5" customHeight="1" x14ac:dyDescent="0.2">
      <c r="A276" s="1105"/>
      <c r="B276" s="1051" t="s">
        <v>238</v>
      </c>
      <c r="C276" s="1051"/>
      <c r="D276" s="508"/>
      <c r="E276" s="493">
        <f>MAX(E246:E275)</f>
        <v>11</v>
      </c>
      <c r="F276" s="509">
        <f t="shared" ref="F276:T276" si="29">IF(COUNT(F246:F275)=0,"",MAX(F246:F275))</f>
        <v>21.6</v>
      </c>
      <c r="G276" s="10">
        <f t="shared" si="29"/>
        <v>16.7</v>
      </c>
      <c r="H276" s="218">
        <f t="shared" si="29"/>
        <v>16.2</v>
      </c>
      <c r="I276" s="495">
        <f t="shared" si="29"/>
        <v>166.1</v>
      </c>
      <c r="J276" s="496">
        <f t="shared" si="29"/>
        <v>12.8</v>
      </c>
      <c r="K276" s="10">
        <f t="shared" si="29"/>
        <v>8.07</v>
      </c>
      <c r="L276" s="218">
        <f t="shared" si="29"/>
        <v>8.1199999999999992</v>
      </c>
      <c r="M276" s="841">
        <f t="shared" si="29"/>
        <v>35.1</v>
      </c>
      <c r="N276" s="496">
        <f t="shared" si="29"/>
        <v>39.700000000000003</v>
      </c>
      <c r="O276" s="575">
        <f t="shared" si="29"/>
        <v>150</v>
      </c>
      <c r="P276" s="575">
        <f t="shared" si="29"/>
        <v>110</v>
      </c>
      <c r="Q276" s="897">
        <f t="shared" si="29"/>
        <v>16</v>
      </c>
      <c r="R276" s="513">
        <f t="shared" si="29"/>
        <v>264</v>
      </c>
      <c r="S276" s="787">
        <f t="shared" si="29"/>
        <v>0.53</v>
      </c>
      <c r="T276" s="515">
        <f t="shared" si="29"/>
        <v>15569</v>
      </c>
      <c r="U276" s="80"/>
      <c r="V276" s="752"/>
      <c r="W276" s="920"/>
      <c r="X276" s="753"/>
      <c r="Y276" s="754"/>
    </row>
    <row r="277" spans="1:25" s="1" customFormat="1" ht="13.5" customHeight="1" x14ac:dyDescent="0.2">
      <c r="A277" s="1105"/>
      <c r="B277" s="1052" t="s">
        <v>239</v>
      </c>
      <c r="C277" s="1052"/>
      <c r="D277" s="229"/>
      <c r="E277" s="230"/>
      <c r="F277" s="516">
        <f t="shared" ref="F277:S277" si="30">IF(COUNT(F246:F275)=0,"",MIN(F246:F275))</f>
        <v>10.3</v>
      </c>
      <c r="G277" s="11">
        <f t="shared" si="30"/>
        <v>11.6</v>
      </c>
      <c r="H277" s="219">
        <f t="shared" si="30"/>
        <v>11.7</v>
      </c>
      <c r="I277" s="12">
        <f t="shared" si="30"/>
        <v>2.6</v>
      </c>
      <c r="J277" s="240">
        <f t="shared" si="30"/>
        <v>3</v>
      </c>
      <c r="K277" s="11">
        <f t="shared" si="30"/>
        <v>7.01</v>
      </c>
      <c r="L277" s="516">
        <f t="shared" si="30"/>
        <v>6.67</v>
      </c>
      <c r="M277" s="842">
        <f t="shared" si="30"/>
        <v>27.4</v>
      </c>
      <c r="N277" s="221">
        <f t="shared" si="30"/>
        <v>25.9</v>
      </c>
      <c r="O277" s="239">
        <f t="shared" si="30"/>
        <v>90</v>
      </c>
      <c r="P277" s="239">
        <f t="shared" si="30"/>
        <v>78.099999999999994</v>
      </c>
      <c r="Q277" s="893">
        <f t="shared" si="30"/>
        <v>12</v>
      </c>
      <c r="R277" s="520">
        <f t="shared" si="30"/>
        <v>180</v>
      </c>
      <c r="S277" s="792">
        <f t="shared" si="30"/>
        <v>0.3</v>
      </c>
      <c r="T277" s="522"/>
      <c r="U277" s="80"/>
      <c r="V277" s="752"/>
      <c r="W277" s="920"/>
      <c r="X277" s="753"/>
      <c r="Y277" s="754"/>
    </row>
    <row r="278" spans="1:25" s="1" customFormat="1" ht="13.5" customHeight="1" x14ac:dyDescent="0.2">
      <c r="A278" s="1105"/>
      <c r="B278" s="1052" t="s">
        <v>240</v>
      </c>
      <c r="C278" s="1052"/>
      <c r="D278" s="229"/>
      <c r="E278" s="231"/>
      <c r="F278" s="523">
        <f t="shared" ref="F278:S278" si="31">IF(COUNT(F246:F275)=0,"",AVERAGE(F246:F275))</f>
        <v>14.263333333333337</v>
      </c>
      <c r="G278" s="11">
        <f t="shared" si="31"/>
        <v>13.483333333333331</v>
      </c>
      <c r="H278" s="516">
        <f t="shared" si="31"/>
        <v>13.59</v>
      </c>
      <c r="I278" s="12">
        <f t="shared" si="31"/>
        <v>13.416666666666666</v>
      </c>
      <c r="J278" s="240">
        <f t="shared" si="31"/>
        <v>6.0566666666666675</v>
      </c>
      <c r="K278" s="11">
        <f t="shared" si="31"/>
        <v>7.8826666666666672</v>
      </c>
      <c r="L278" s="516">
        <f t="shared" si="31"/>
        <v>7.8653333333333331</v>
      </c>
      <c r="M278" s="842">
        <f t="shared" si="31"/>
        <v>32.56666666666667</v>
      </c>
      <c r="N278" s="221">
        <f t="shared" si="31"/>
        <v>32.877777777777766</v>
      </c>
      <c r="O278" s="239">
        <f t="shared" si="31"/>
        <v>127.22222222222223</v>
      </c>
      <c r="P278" s="239">
        <f t="shared" si="31"/>
        <v>95.827777777777769</v>
      </c>
      <c r="Q278" s="893">
        <f t="shared" si="31"/>
        <v>13.277777777777779</v>
      </c>
      <c r="R278" s="524">
        <f t="shared" si="31"/>
        <v>237.44444444444446</v>
      </c>
      <c r="S278" s="792">
        <f t="shared" si="31"/>
        <v>0.36777777777777776</v>
      </c>
      <c r="T278" s="522"/>
      <c r="U278" s="80"/>
      <c r="V278" s="752"/>
      <c r="W278" s="920"/>
      <c r="X278" s="753"/>
      <c r="Y278" s="754"/>
    </row>
    <row r="279" spans="1:25" s="1" customFormat="1" ht="13.5" customHeight="1" x14ac:dyDescent="0.2">
      <c r="A279" s="1106"/>
      <c r="B279" s="1053" t="s">
        <v>241</v>
      </c>
      <c r="C279" s="1053"/>
      <c r="D279" s="525"/>
      <c r="E279" s="526">
        <f>SUM(E246:E275)</f>
        <v>19</v>
      </c>
      <c r="F279" s="232"/>
      <c r="G279" s="233"/>
      <c r="H279" s="527"/>
      <c r="I279" s="233"/>
      <c r="J279" s="527"/>
      <c r="K279" s="528"/>
      <c r="L279" s="529"/>
      <c r="M279" s="553"/>
      <c r="N279" s="554"/>
      <c r="O279" s="532"/>
      <c r="P279" s="533"/>
      <c r="Q279" s="894"/>
      <c r="R279" s="234"/>
      <c r="S279" s="812"/>
      <c r="T279" s="762">
        <f>SUM(T246:T275)</f>
        <v>42122</v>
      </c>
      <c r="U279" s="80"/>
      <c r="V279" s="755"/>
      <c r="W279" s="922"/>
      <c r="X279" s="756"/>
      <c r="Y279" s="757"/>
    </row>
    <row r="280" spans="1:25" ht="13.5" customHeight="1" x14ac:dyDescent="0.2">
      <c r="A280" s="1104" t="s">
        <v>233</v>
      </c>
      <c r="B280" s="329">
        <f>南八幡!B280</f>
        <v>45992</v>
      </c>
      <c r="C280" s="433" t="str">
        <f>IF(B280="","",IF(WEEKDAY(B280)=1,"(日)",IF(WEEKDAY(B280)=2,"(月)",IF(WEEKDAY(B280)=3,"(火)",IF(WEEKDAY(B280)=4,"(水)",IF(WEEKDAY(B280)=5,"(木)",IF(WEEKDAY(B280)=6,"(金)","(土)")))))))</f>
        <v>(月)</v>
      </c>
      <c r="D280" s="558" t="s">
        <v>419</v>
      </c>
      <c r="E280" s="493"/>
      <c r="F280" s="494">
        <v>16.5</v>
      </c>
      <c r="G280" s="10">
        <v>11.8</v>
      </c>
      <c r="H280" s="496">
        <v>11.8</v>
      </c>
      <c r="I280" s="495">
        <v>2.6</v>
      </c>
      <c r="J280" s="218">
        <v>2.9</v>
      </c>
      <c r="K280" s="10">
        <v>7.95</v>
      </c>
      <c r="L280" s="218">
        <v>7.98</v>
      </c>
      <c r="M280" s="841">
        <v>34.299999999999997</v>
      </c>
      <c r="N280" s="496">
        <v>34.1</v>
      </c>
      <c r="O280" s="497">
        <v>140</v>
      </c>
      <c r="P280" s="497">
        <v>96.1</v>
      </c>
      <c r="Q280" s="897">
        <v>14</v>
      </c>
      <c r="R280" s="501">
        <v>250</v>
      </c>
      <c r="S280" s="775">
        <v>0.32</v>
      </c>
      <c r="T280" s="761"/>
      <c r="U280" s="83"/>
      <c r="V280" s="376" t="s">
        <v>284</v>
      </c>
      <c r="W280" s="361"/>
      <c r="X280" s="363">
        <v>46001</v>
      </c>
      <c r="Y280" s="359"/>
    </row>
    <row r="281" spans="1:25" x14ac:dyDescent="0.2">
      <c r="A281" s="1105"/>
      <c r="B281" s="391">
        <f>南八幡!B281</f>
        <v>45993</v>
      </c>
      <c r="C281" s="434" t="str">
        <f t="shared" ref="C281:C310" si="32">IF(B281="","",IF(WEEKDAY(B281)=1,"(日)",IF(WEEKDAY(B281)=2,"(月)",IF(WEEKDAY(B281)=3,"(火)",IF(WEEKDAY(B281)=4,"(水)",IF(WEEKDAY(B281)=5,"(木)",IF(WEEKDAY(B281)=6,"(金)","(土)")))))))</f>
        <v>(火)</v>
      </c>
      <c r="D281" s="560" t="s">
        <v>420</v>
      </c>
      <c r="E281" s="503"/>
      <c r="F281" s="504">
        <v>14.4</v>
      </c>
      <c r="G281" s="11">
        <v>13.2</v>
      </c>
      <c r="H281" s="221">
        <v>13.4</v>
      </c>
      <c r="I281" s="12">
        <v>3.6</v>
      </c>
      <c r="J281" s="219">
        <v>4.5999999999999996</v>
      </c>
      <c r="K281" s="11">
        <v>7.94</v>
      </c>
      <c r="L281" s="219">
        <v>7.97</v>
      </c>
      <c r="M281" s="842">
        <v>34.6</v>
      </c>
      <c r="N281" s="221">
        <v>34.700000000000003</v>
      </c>
      <c r="O281" s="220">
        <v>140</v>
      </c>
      <c r="P281" s="220">
        <v>100</v>
      </c>
      <c r="Q281" s="895">
        <v>14</v>
      </c>
      <c r="R281" s="507">
        <v>258</v>
      </c>
      <c r="S281" s="779">
        <v>0.32</v>
      </c>
      <c r="T281" s="768"/>
      <c r="U281" s="83"/>
      <c r="V281" s="377" t="s">
        <v>2</v>
      </c>
      <c r="W281" s="362" t="s">
        <v>303</v>
      </c>
      <c r="X281" s="1009">
        <v>6</v>
      </c>
      <c r="Y281" s="360"/>
    </row>
    <row r="282" spans="1:25" x14ac:dyDescent="0.2">
      <c r="A282" s="1105"/>
      <c r="B282" s="391">
        <f>南八幡!B282</f>
        <v>45994</v>
      </c>
      <c r="C282" s="434" t="str">
        <f t="shared" si="32"/>
        <v>(水)</v>
      </c>
      <c r="D282" s="560" t="s">
        <v>420</v>
      </c>
      <c r="E282" s="503"/>
      <c r="F282" s="504">
        <v>11.4</v>
      </c>
      <c r="G282" s="11">
        <v>13</v>
      </c>
      <c r="H282" s="221">
        <v>13.4</v>
      </c>
      <c r="I282" s="12">
        <v>4.2</v>
      </c>
      <c r="J282" s="219">
        <v>6.9</v>
      </c>
      <c r="K282" s="11">
        <v>7.93</v>
      </c>
      <c r="L282" s="219">
        <v>7.95</v>
      </c>
      <c r="M282" s="842">
        <v>34.299999999999997</v>
      </c>
      <c r="N282" s="221">
        <v>34.4</v>
      </c>
      <c r="O282" s="220">
        <v>140</v>
      </c>
      <c r="P282" s="220">
        <v>96.1</v>
      </c>
      <c r="Q282" s="895">
        <v>14</v>
      </c>
      <c r="R282" s="507">
        <v>258</v>
      </c>
      <c r="S282" s="779">
        <v>0.43</v>
      </c>
      <c r="T282" s="593"/>
      <c r="U282" s="83"/>
      <c r="V282" s="4" t="s">
        <v>19</v>
      </c>
      <c r="W282" s="5" t="s">
        <v>20</v>
      </c>
      <c r="X282" s="6" t="s">
        <v>21</v>
      </c>
      <c r="Y282" s="5" t="s">
        <v>22</v>
      </c>
    </row>
    <row r="283" spans="1:25" x14ac:dyDescent="0.2">
      <c r="A283" s="1105"/>
      <c r="B283" s="391">
        <f>南八幡!B283</f>
        <v>45995</v>
      </c>
      <c r="C283" s="434" t="str">
        <f t="shared" si="32"/>
        <v>(木)</v>
      </c>
      <c r="D283" s="560" t="s">
        <v>419</v>
      </c>
      <c r="E283" s="503"/>
      <c r="F283" s="504">
        <v>8.6999999999999993</v>
      </c>
      <c r="G283" s="11">
        <v>10.8</v>
      </c>
      <c r="H283" s="221">
        <v>11.4</v>
      </c>
      <c r="I283" s="12">
        <v>3.7</v>
      </c>
      <c r="J283" s="219">
        <v>5.7</v>
      </c>
      <c r="K283" s="11">
        <v>8</v>
      </c>
      <c r="L283" s="219">
        <v>8</v>
      </c>
      <c r="M283" s="842">
        <v>34.200000000000003</v>
      </c>
      <c r="N283" s="221">
        <v>34</v>
      </c>
      <c r="O283" s="220">
        <v>120</v>
      </c>
      <c r="P283" s="220">
        <v>94.1</v>
      </c>
      <c r="Q283" s="895">
        <v>14</v>
      </c>
      <c r="R283" s="507">
        <v>236</v>
      </c>
      <c r="S283" s="779">
        <v>0.41</v>
      </c>
      <c r="T283" s="593"/>
      <c r="U283" s="83"/>
      <c r="V283" s="2" t="s">
        <v>182</v>
      </c>
      <c r="W283" s="398" t="s">
        <v>11</v>
      </c>
      <c r="X283" s="10">
        <v>9.8000000000000007</v>
      </c>
      <c r="Y283" s="218">
        <v>10.199999999999999</v>
      </c>
    </row>
    <row r="284" spans="1:25" x14ac:dyDescent="0.2">
      <c r="A284" s="1105"/>
      <c r="B284" s="391">
        <f>南八幡!B284</f>
        <v>45996</v>
      </c>
      <c r="C284" s="434" t="str">
        <f t="shared" si="32"/>
        <v>(金)</v>
      </c>
      <c r="D284" s="560" t="s">
        <v>419</v>
      </c>
      <c r="E284" s="503"/>
      <c r="F284" s="504">
        <v>9.1999999999999993</v>
      </c>
      <c r="G284" s="11">
        <v>9.4</v>
      </c>
      <c r="H284" s="221">
        <v>9.8000000000000007</v>
      </c>
      <c r="I284" s="12">
        <v>5.9</v>
      </c>
      <c r="J284" s="219">
        <v>3.8</v>
      </c>
      <c r="K284" s="11">
        <v>7.96</v>
      </c>
      <c r="L284" s="219">
        <v>8</v>
      </c>
      <c r="M284" s="842">
        <v>34.4</v>
      </c>
      <c r="N284" s="221">
        <v>34.299999999999997</v>
      </c>
      <c r="O284" s="220">
        <v>140</v>
      </c>
      <c r="P284" s="220">
        <v>96.1</v>
      </c>
      <c r="Q284" s="895">
        <v>15</v>
      </c>
      <c r="R284" s="507">
        <v>238</v>
      </c>
      <c r="S284" s="779">
        <v>0.32</v>
      </c>
      <c r="T284" s="593"/>
      <c r="U284" s="83"/>
      <c r="V284" s="3" t="s">
        <v>183</v>
      </c>
      <c r="W284" s="921" t="s">
        <v>184</v>
      </c>
      <c r="X284" s="11">
        <v>2.1</v>
      </c>
      <c r="Y284" s="219">
        <v>3</v>
      </c>
    </row>
    <row r="285" spans="1:25" x14ac:dyDescent="0.2">
      <c r="A285" s="1105"/>
      <c r="B285" s="391">
        <f>南八幡!B285</f>
        <v>45997</v>
      </c>
      <c r="C285" s="434" t="str">
        <f t="shared" si="32"/>
        <v>(土)</v>
      </c>
      <c r="D285" s="560" t="s">
        <v>419</v>
      </c>
      <c r="E285" s="503"/>
      <c r="F285" s="504">
        <v>7.9</v>
      </c>
      <c r="G285" s="11">
        <v>8.8000000000000007</v>
      </c>
      <c r="H285" s="221">
        <v>9.1</v>
      </c>
      <c r="I285" s="12">
        <v>5.7</v>
      </c>
      <c r="J285" s="219">
        <v>7.1</v>
      </c>
      <c r="K285" s="11">
        <v>8.02</v>
      </c>
      <c r="L285" s="219">
        <v>8.08</v>
      </c>
      <c r="M285" s="842"/>
      <c r="N285" s="221"/>
      <c r="O285" s="220"/>
      <c r="P285" s="220"/>
      <c r="Q285" s="895"/>
      <c r="R285" s="507"/>
      <c r="S285" s="779"/>
      <c r="T285" s="593"/>
      <c r="U285" s="83"/>
      <c r="V285" s="3" t="s">
        <v>12</v>
      </c>
      <c r="W285" s="921"/>
      <c r="X285" s="11">
        <v>7.97</v>
      </c>
      <c r="Y285" s="219">
        <v>8.0299999999999994</v>
      </c>
    </row>
    <row r="286" spans="1:25" x14ac:dyDescent="0.2">
      <c r="A286" s="1105"/>
      <c r="B286" s="391">
        <f>南八幡!B286</f>
        <v>45998</v>
      </c>
      <c r="C286" s="434" t="str">
        <f t="shared" si="32"/>
        <v>(日)</v>
      </c>
      <c r="D286" s="560" t="s">
        <v>419</v>
      </c>
      <c r="E286" s="503"/>
      <c r="F286" s="504">
        <v>11.2</v>
      </c>
      <c r="G286" s="11">
        <v>9.4</v>
      </c>
      <c r="H286" s="221">
        <v>9.3000000000000007</v>
      </c>
      <c r="I286" s="12">
        <v>4.4000000000000004</v>
      </c>
      <c r="J286" s="219">
        <v>4.0999999999999996</v>
      </c>
      <c r="K286" s="11">
        <v>8.01</v>
      </c>
      <c r="L286" s="219">
        <v>8.11</v>
      </c>
      <c r="M286" s="842"/>
      <c r="N286" s="221"/>
      <c r="O286" s="220"/>
      <c r="P286" s="220"/>
      <c r="Q286" s="895"/>
      <c r="R286" s="507"/>
      <c r="S286" s="779"/>
      <c r="T286" s="593"/>
      <c r="U286" s="83"/>
      <c r="V286" s="3" t="s">
        <v>185</v>
      </c>
      <c r="W286" s="921" t="s">
        <v>13</v>
      </c>
      <c r="X286" s="11">
        <v>34.1</v>
      </c>
      <c r="Y286" s="219">
        <v>34.1</v>
      </c>
    </row>
    <row r="287" spans="1:25" x14ac:dyDescent="0.2">
      <c r="A287" s="1105"/>
      <c r="B287" s="391">
        <f>南八幡!B287</f>
        <v>45999</v>
      </c>
      <c r="C287" s="434" t="str">
        <f t="shared" si="32"/>
        <v>(月)</v>
      </c>
      <c r="D287" s="560" t="s">
        <v>419</v>
      </c>
      <c r="E287" s="503"/>
      <c r="F287" s="504">
        <v>9.4</v>
      </c>
      <c r="G287" s="11">
        <v>9.8000000000000007</v>
      </c>
      <c r="H287" s="221">
        <v>10</v>
      </c>
      <c r="I287" s="12">
        <v>2.8</v>
      </c>
      <c r="J287" s="219">
        <v>2.6</v>
      </c>
      <c r="K287" s="11">
        <v>7.94</v>
      </c>
      <c r="L287" s="219">
        <v>8</v>
      </c>
      <c r="M287" s="842">
        <v>34.299999999999997</v>
      </c>
      <c r="N287" s="221">
        <v>34.1</v>
      </c>
      <c r="O287" s="220">
        <v>140</v>
      </c>
      <c r="P287" s="220">
        <v>94.1</v>
      </c>
      <c r="Q287" s="895">
        <v>14</v>
      </c>
      <c r="R287" s="507">
        <v>260</v>
      </c>
      <c r="S287" s="779">
        <v>0.33</v>
      </c>
      <c r="T287" s="593"/>
      <c r="U287" s="83"/>
      <c r="V287" s="3" t="s">
        <v>186</v>
      </c>
      <c r="W287" s="921" t="s">
        <v>311</v>
      </c>
      <c r="X287" s="274">
        <v>140</v>
      </c>
      <c r="Y287" s="220">
        <v>130</v>
      </c>
    </row>
    <row r="288" spans="1:25" x14ac:dyDescent="0.2">
      <c r="A288" s="1105"/>
      <c r="B288" s="391">
        <f>南八幡!B288</f>
        <v>46000</v>
      </c>
      <c r="C288" s="434" t="str">
        <f t="shared" si="32"/>
        <v>(火)</v>
      </c>
      <c r="D288" s="560" t="s">
        <v>419</v>
      </c>
      <c r="E288" s="503"/>
      <c r="F288" s="504">
        <v>10.7</v>
      </c>
      <c r="G288" s="11">
        <v>10.6</v>
      </c>
      <c r="H288" s="221">
        <v>10.7</v>
      </c>
      <c r="I288" s="12">
        <v>3.7</v>
      </c>
      <c r="J288" s="219">
        <v>3</v>
      </c>
      <c r="K288" s="11">
        <v>7.96</v>
      </c>
      <c r="L288" s="219">
        <v>8.02</v>
      </c>
      <c r="M288" s="842">
        <v>34.200000000000003</v>
      </c>
      <c r="N288" s="221">
        <v>34.1</v>
      </c>
      <c r="O288" s="220">
        <v>120</v>
      </c>
      <c r="P288" s="220">
        <v>94.1</v>
      </c>
      <c r="Q288" s="895">
        <v>14</v>
      </c>
      <c r="R288" s="507">
        <v>260</v>
      </c>
      <c r="S288" s="779">
        <v>0.32</v>
      </c>
      <c r="T288" s="593"/>
      <c r="U288" s="83"/>
      <c r="V288" s="3" t="s">
        <v>187</v>
      </c>
      <c r="W288" s="921" t="s">
        <v>311</v>
      </c>
      <c r="X288" s="274">
        <v>96.1</v>
      </c>
      <c r="Y288" s="220">
        <v>92.1</v>
      </c>
    </row>
    <row r="289" spans="1:25" x14ac:dyDescent="0.2">
      <c r="A289" s="1105"/>
      <c r="B289" s="391">
        <f>南八幡!B289</f>
        <v>46001</v>
      </c>
      <c r="C289" s="434" t="str">
        <f t="shared" si="32"/>
        <v>(水)</v>
      </c>
      <c r="D289" s="560" t="s">
        <v>420</v>
      </c>
      <c r="E289" s="503"/>
      <c r="F289" s="504">
        <v>6</v>
      </c>
      <c r="G289" s="11">
        <v>9.8000000000000007</v>
      </c>
      <c r="H289" s="221">
        <v>10.199999999999999</v>
      </c>
      <c r="I289" s="12">
        <v>2.1</v>
      </c>
      <c r="J289" s="219">
        <v>3</v>
      </c>
      <c r="K289" s="11">
        <v>7.97</v>
      </c>
      <c r="L289" s="219">
        <v>8.0299999999999994</v>
      </c>
      <c r="M289" s="842">
        <v>34.1</v>
      </c>
      <c r="N289" s="221">
        <v>34.1</v>
      </c>
      <c r="O289" s="220">
        <v>130</v>
      </c>
      <c r="P289" s="220">
        <v>92.1</v>
      </c>
      <c r="Q289" s="895">
        <v>14</v>
      </c>
      <c r="R289" s="507">
        <v>236</v>
      </c>
      <c r="S289" s="779">
        <v>0.3</v>
      </c>
      <c r="T289" s="593"/>
      <c r="U289" s="83"/>
      <c r="V289" s="3" t="s">
        <v>188</v>
      </c>
      <c r="W289" s="921" t="s">
        <v>311</v>
      </c>
      <c r="X289" s="274">
        <v>74.099999999999994</v>
      </c>
      <c r="Y289" s="220">
        <v>74.099999999999994</v>
      </c>
    </row>
    <row r="290" spans="1:25" x14ac:dyDescent="0.2">
      <c r="A290" s="1105"/>
      <c r="B290" s="391">
        <f>南八幡!B290</f>
        <v>46002</v>
      </c>
      <c r="C290" s="434" t="str">
        <f t="shared" si="32"/>
        <v>(木)</v>
      </c>
      <c r="D290" s="560" t="s">
        <v>420</v>
      </c>
      <c r="E290" s="503"/>
      <c r="F290" s="504">
        <v>8.1</v>
      </c>
      <c r="G290" s="11">
        <v>9.5</v>
      </c>
      <c r="H290" s="221">
        <v>9.6999999999999993</v>
      </c>
      <c r="I290" s="12">
        <v>2</v>
      </c>
      <c r="J290" s="219">
        <v>2.5</v>
      </c>
      <c r="K290" s="11">
        <v>7.94</v>
      </c>
      <c r="L290" s="219">
        <v>8</v>
      </c>
      <c r="M290" s="842">
        <v>34.5</v>
      </c>
      <c r="N290" s="221">
        <v>34.299999999999997</v>
      </c>
      <c r="O290" s="220">
        <v>130</v>
      </c>
      <c r="P290" s="220">
        <v>90.1</v>
      </c>
      <c r="Q290" s="895">
        <v>13</v>
      </c>
      <c r="R290" s="507">
        <v>234</v>
      </c>
      <c r="S290" s="779">
        <v>0.3</v>
      </c>
      <c r="T290" s="593"/>
      <c r="U290" s="83"/>
      <c r="V290" s="3" t="s">
        <v>189</v>
      </c>
      <c r="W290" s="921" t="s">
        <v>311</v>
      </c>
      <c r="X290" s="274">
        <v>22</v>
      </c>
      <c r="Y290" s="220">
        <v>18</v>
      </c>
    </row>
    <row r="291" spans="1:25" x14ac:dyDescent="0.2">
      <c r="A291" s="1105"/>
      <c r="B291" s="391">
        <f>南八幡!B291</f>
        <v>46003</v>
      </c>
      <c r="C291" s="434" t="str">
        <f t="shared" si="32"/>
        <v>(金)</v>
      </c>
      <c r="D291" s="560" t="s">
        <v>419</v>
      </c>
      <c r="E291" s="503"/>
      <c r="F291" s="504">
        <v>8.8000000000000007</v>
      </c>
      <c r="G291" s="11">
        <v>10.199999999999999</v>
      </c>
      <c r="H291" s="221">
        <v>10.6</v>
      </c>
      <c r="I291" s="12">
        <v>2.6</v>
      </c>
      <c r="J291" s="219">
        <v>3.4</v>
      </c>
      <c r="K291" s="11">
        <v>8.01</v>
      </c>
      <c r="L291" s="219">
        <v>8.06</v>
      </c>
      <c r="M291" s="842">
        <v>34.799999999999997</v>
      </c>
      <c r="N291" s="221">
        <v>34.700000000000003</v>
      </c>
      <c r="O291" s="220">
        <v>140</v>
      </c>
      <c r="P291" s="220">
        <v>96.1</v>
      </c>
      <c r="Q291" s="895">
        <v>13</v>
      </c>
      <c r="R291" s="507">
        <v>252</v>
      </c>
      <c r="S291" s="779">
        <v>0.28999999999999998</v>
      </c>
      <c r="T291" s="593">
        <v>513</v>
      </c>
      <c r="U291" s="83"/>
      <c r="V291" s="3" t="s">
        <v>190</v>
      </c>
      <c r="W291" s="921" t="s">
        <v>311</v>
      </c>
      <c r="X291" s="137">
        <v>14</v>
      </c>
      <c r="Y291" s="221">
        <v>14</v>
      </c>
    </row>
    <row r="292" spans="1:25" x14ac:dyDescent="0.2">
      <c r="A292" s="1105"/>
      <c r="B292" s="391">
        <f>南八幡!B292</f>
        <v>46004</v>
      </c>
      <c r="C292" s="434" t="str">
        <f t="shared" si="32"/>
        <v>(土)</v>
      </c>
      <c r="D292" s="560" t="s">
        <v>420</v>
      </c>
      <c r="E292" s="503">
        <v>5</v>
      </c>
      <c r="F292" s="504">
        <v>5.5</v>
      </c>
      <c r="G292" s="11">
        <v>8.1999999999999993</v>
      </c>
      <c r="H292" s="221">
        <v>8.1999999999999993</v>
      </c>
      <c r="I292" s="12">
        <v>4.8</v>
      </c>
      <c r="J292" s="219">
        <v>6.1</v>
      </c>
      <c r="K292" s="11">
        <v>8.0299999999999994</v>
      </c>
      <c r="L292" s="219">
        <v>7.97</v>
      </c>
      <c r="M292" s="842"/>
      <c r="N292" s="221"/>
      <c r="O292" s="220"/>
      <c r="P292" s="220"/>
      <c r="Q292" s="895"/>
      <c r="R292" s="507"/>
      <c r="S292" s="779"/>
      <c r="T292" s="593"/>
      <c r="U292" s="83"/>
      <c r="V292" s="3" t="s">
        <v>191</v>
      </c>
      <c r="W292" s="921" t="s">
        <v>311</v>
      </c>
      <c r="X292" s="139">
        <v>250</v>
      </c>
      <c r="Y292" s="222">
        <v>236</v>
      </c>
    </row>
    <row r="293" spans="1:25" x14ac:dyDescent="0.2">
      <c r="A293" s="1105"/>
      <c r="B293" s="391">
        <f>南八幡!B293</f>
        <v>46005</v>
      </c>
      <c r="C293" s="434" t="str">
        <f t="shared" si="32"/>
        <v>(日)</v>
      </c>
      <c r="D293" s="560" t="s">
        <v>418</v>
      </c>
      <c r="E293" s="503">
        <v>26</v>
      </c>
      <c r="F293" s="504">
        <v>4.4000000000000004</v>
      </c>
      <c r="G293" s="11">
        <v>9.4</v>
      </c>
      <c r="H293" s="221">
        <v>9.3000000000000007</v>
      </c>
      <c r="I293" s="12">
        <v>6.6</v>
      </c>
      <c r="J293" s="219">
        <v>4.5</v>
      </c>
      <c r="K293" s="11">
        <v>7.91</v>
      </c>
      <c r="L293" s="219">
        <v>7.91</v>
      </c>
      <c r="M293" s="842"/>
      <c r="N293" s="221"/>
      <c r="O293" s="220"/>
      <c r="P293" s="220"/>
      <c r="Q293" s="895"/>
      <c r="R293" s="507"/>
      <c r="S293" s="779"/>
      <c r="T293" s="593">
        <v>2427</v>
      </c>
      <c r="U293" s="83"/>
      <c r="V293" s="3" t="s">
        <v>192</v>
      </c>
      <c r="W293" s="921" t="s">
        <v>311</v>
      </c>
      <c r="X293" s="138">
        <v>0.4</v>
      </c>
      <c r="Y293" s="223">
        <v>0.3</v>
      </c>
    </row>
    <row r="294" spans="1:25" x14ac:dyDescent="0.2">
      <c r="A294" s="1105"/>
      <c r="B294" s="391">
        <f>南八幡!B294</f>
        <v>46006</v>
      </c>
      <c r="C294" s="434" t="str">
        <f t="shared" si="32"/>
        <v>(月)</v>
      </c>
      <c r="D294" s="560" t="s">
        <v>419</v>
      </c>
      <c r="E294" s="503"/>
      <c r="F294" s="504">
        <v>11.4</v>
      </c>
      <c r="G294" s="11">
        <v>9</v>
      </c>
      <c r="H294" s="221">
        <v>8.8000000000000007</v>
      </c>
      <c r="I294" s="12">
        <v>18.8</v>
      </c>
      <c r="J294" s="219">
        <v>6.8</v>
      </c>
      <c r="K294" s="11">
        <v>7.86</v>
      </c>
      <c r="L294" s="219">
        <v>7.6</v>
      </c>
      <c r="M294" s="842">
        <v>29.4</v>
      </c>
      <c r="N294" s="221">
        <v>29</v>
      </c>
      <c r="O294" s="220">
        <v>97</v>
      </c>
      <c r="P294" s="220">
        <v>78.099999999999994</v>
      </c>
      <c r="Q294" s="895">
        <v>17</v>
      </c>
      <c r="R294" s="507">
        <v>194</v>
      </c>
      <c r="S294" s="779">
        <v>0.52</v>
      </c>
      <c r="T294" s="593">
        <v>3598</v>
      </c>
      <c r="U294" s="83"/>
      <c r="V294" s="3" t="s">
        <v>14</v>
      </c>
      <c r="W294" s="921" t="s">
        <v>311</v>
      </c>
      <c r="X294" s="136">
        <v>4.9000000000000004</v>
      </c>
      <c r="Y294" s="224">
        <v>4.5999999999999996</v>
      </c>
    </row>
    <row r="295" spans="1:25" x14ac:dyDescent="0.2">
      <c r="A295" s="1105"/>
      <c r="B295" s="391">
        <f>南八幡!B295</f>
        <v>46007</v>
      </c>
      <c r="C295" s="434" t="str">
        <f t="shared" si="32"/>
        <v>(火)</v>
      </c>
      <c r="D295" s="560" t="s">
        <v>419</v>
      </c>
      <c r="E295" s="503"/>
      <c r="F295" s="504">
        <v>9.1999999999999993</v>
      </c>
      <c r="G295" s="11">
        <v>8.8000000000000007</v>
      </c>
      <c r="H295" s="221">
        <v>9</v>
      </c>
      <c r="I295" s="12">
        <v>6.2</v>
      </c>
      <c r="J295" s="219">
        <v>6.7</v>
      </c>
      <c r="K295" s="11">
        <v>7.84</v>
      </c>
      <c r="L295" s="219">
        <v>7.86</v>
      </c>
      <c r="M295" s="842">
        <v>28.9</v>
      </c>
      <c r="N295" s="221">
        <v>28.7</v>
      </c>
      <c r="O295" s="220">
        <v>100</v>
      </c>
      <c r="P295" s="220">
        <v>82.1</v>
      </c>
      <c r="Q295" s="895">
        <v>16</v>
      </c>
      <c r="R295" s="507">
        <v>226</v>
      </c>
      <c r="S295" s="779">
        <v>0.45</v>
      </c>
      <c r="T295" s="593"/>
      <c r="U295" s="83"/>
      <c r="V295" s="3" t="s">
        <v>15</v>
      </c>
      <c r="W295" s="921" t="s">
        <v>311</v>
      </c>
      <c r="X295" s="136">
        <v>1.4</v>
      </c>
      <c r="Y295" s="224">
        <v>1.4</v>
      </c>
    </row>
    <row r="296" spans="1:25" x14ac:dyDescent="0.2">
      <c r="A296" s="1105"/>
      <c r="B296" s="391">
        <f>南八幡!B296</f>
        <v>46008</v>
      </c>
      <c r="C296" s="434" t="str">
        <f t="shared" si="32"/>
        <v>(水)</v>
      </c>
      <c r="D296" s="560" t="s">
        <v>419</v>
      </c>
      <c r="E296" s="503"/>
      <c r="F296" s="504">
        <v>8.1999999999999993</v>
      </c>
      <c r="G296" s="11">
        <v>9.1999999999999993</v>
      </c>
      <c r="H296" s="221">
        <v>9.4</v>
      </c>
      <c r="I296" s="12">
        <v>3.7</v>
      </c>
      <c r="J296" s="219">
        <v>3.3</v>
      </c>
      <c r="K296" s="11">
        <v>7.91</v>
      </c>
      <c r="L296" s="219">
        <v>7.91</v>
      </c>
      <c r="M296" s="842">
        <v>33.4</v>
      </c>
      <c r="N296" s="221">
        <v>32.799999999999997</v>
      </c>
      <c r="O296" s="220">
        <v>130</v>
      </c>
      <c r="P296" s="220">
        <v>98.1</v>
      </c>
      <c r="Q296" s="895">
        <v>12</v>
      </c>
      <c r="R296" s="507">
        <v>228</v>
      </c>
      <c r="S296" s="779">
        <v>0.34</v>
      </c>
      <c r="T296" s="593"/>
      <c r="U296" s="83"/>
      <c r="V296" s="3" t="s">
        <v>193</v>
      </c>
      <c r="W296" s="921" t="s">
        <v>311</v>
      </c>
      <c r="X296" s="136">
        <v>9.3000000000000007</v>
      </c>
      <c r="Y296" s="224">
        <v>8.6999999999999993</v>
      </c>
    </row>
    <row r="297" spans="1:25" x14ac:dyDescent="0.2">
      <c r="A297" s="1105"/>
      <c r="B297" s="391">
        <f>南八幡!B297</f>
        <v>46009</v>
      </c>
      <c r="C297" s="434" t="str">
        <f t="shared" si="32"/>
        <v>(木)</v>
      </c>
      <c r="D297" s="560" t="s">
        <v>419</v>
      </c>
      <c r="E297" s="503"/>
      <c r="F297" s="504">
        <v>10.6</v>
      </c>
      <c r="G297" s="11">
        <v>10</v>
      </c>
      <c r="H297" s="221">
        <v>10.199999999999999</v>
      </c>
      <c r="I297" s="12">
        <v>2.6</v>
      </c>
      <c r="J297" s="219">
        <v>3.7</v>
      </c>
      <c r="K297" s="11">
        <v>8</v>
      </c>
      <c r="L297" s="219">
        <v>8.01</v>
      </c>
      <c r="M297" s="842">
        <v>36.1</v>
      </c>
      <c r="N297" s="221">
        <v>35.9</v>
      </c>
      <c r="O297" s="220">
        <v>140</v>
      </c>
      <c r="P297" s="220">
        <v>104</v>
      </c>
      <c r="Q297" s="895">
        <v>14</v>
      </c>
      <c r="R297" s="507">
        <v>254</v>
      </c>
      <c r="S297" s="779">
        <v>0.32</v>
      </c>
      <c r="T297" s="593"/>
      <c r="U297" s="83"/>
      <c r="V297" s="3" t="s">
        <v>194</v>
      </c>
      <c r="W297" s="921" t="s">
        <v>311</v>
      </c>
      <c r="X297" s="138">
        <v>0.03</v>
      </c>
      <c r="Y297" s="225">
        <v>0.03</v>
      </c>
    </row>
    <row r="298" spans="1:25" x14ac:dyDescent="0.2">
      <c r="A298" s="1105"/>
      <c r="B298" s="391">
        <f>南八幡!B298</f>
        <v>46010</v>
      </c>
      <c r="C298" s="434" t="str">
        <f t="shared" si="32"/>
        <v>(金)</v>
      </c>
      <c r="D298" s="560" t="s">
        <v>419</v>
      </c>
      <c r="E298" s="503"/>
      <c r="F298" s="504">
        <v>8.1</v>
      </c>
      <c r="G298" s="11">
        <v>9.6</v>
      </c>
      <c r="H298" s="221">
        <v>9.8000000000000007</v>
      </c>
      <c r="I298" s="12">
        <v>3.1</v>
      </c>
      <c r="J298" s="219">
        <v>3</v>
      </c>
      <c r="K298" s="11">
        <v>7.98</v>
      </c>
      <c r="L298" s="219">
        <v>8</v>
      </c>
      <c r="M298" s="842">
        <v>35.299999999999997</v>
      </c>
      <c r="N298" s="221">
        <v>35.6</v>
      </c>
      <c r="O298" s="220">
        <v>140</v>
      </c>
      <c r="P298" s="220">
        <v>102</v>
      </c>
      <c r="Q298" s="895">
        <v>14</v>
      </c>
      <c r="R298" s="507">
        <v>280</v>
      </c>
      <c r="S298" s="779">
        <v>0.3</v>
      </c>
      <c r="T298" s="593"/>
      <c r="U298" s="83"/>
      <c r="V298" s="3" t="s">
        <v>16</v>
      </c>
      <c r="W298" s="921" t="s">
        <v>311</v>
      </c>
      <c r="X298" s="138">
        <v>1.38</v>
      </c>
      <c r="Y298" s="225">
        <v>1.19</v>
      </c>
    </row>
    <row r="299" spans="1:25" x14ac:dyDescent="0.2">
      <c r="A299" s="1105"/>
      <c r="B299" s="391">
        <f>南八幡!B299</f>
        <v>46011</v>
      </c>
      <c r="C299" s="434" t="str">
        <f t="shared" si="32"/>
        <v>(土)</v>
      </c>
      <c r="D299" s="560" t="s">
        <v>420</v>
      </c>
      <c r="E299" s="503">
        <v>34</v>
      </c>
      <c r="F299" s="504">
        <v>8.3000000000000007</v>
      </c>
      <c r="G299" s="11">
        <v>9.6</v>
      </c>
      <c r="H299" s="221">
        <v>9.8000000000000007</v>
      </c>
      <c r="I299" s="12">
        <v>5.3</v>
      </c>
      <c r="J299" s="219">
        <v>5.0999999999999996</v>
      </c>
      <c r="K299" s="11">
        <v>8</v>
      </c>
      <c r="L299" s="219">
        <v>8.06</v>
      </c>
      <c r="M299" s="842"/>
      <c r="N299" s="221"/>
      <c r="O299" s="220"/>
      <c r="P299" s="220"/>
      <c r="Q299" s="895"/>
      <c r="R299" s="507"/>
      <c r="S299" s="779"/>
      <c r="T299" s="593">
        <v>175</v>
      </c>
      <c r="U299" s="83"/>
      <c r="V299" s="3" t="s">
        <v>195</v>
      </c>
      <c r="W299" s="921" t="s">
        <v>311</v>
      </c>
      <c r="X299" s="138">
        <v>1.06</v>
      </c>
      <c r="Y299" s="225">
        <v>0.98</v>
      </c>
    </row>
    <row r="300" spans="1:25" x14ac:dyDescent="0.2">
      <c r="A300" s="1105"/>
      <c r="B300" s="391">
        <f>南八幡!B300</f>
        <v>46012</v>
      </c>
      <c r="C300" s="434" t="str">
        <f t="shared" si="32"/>
        <v>(日)</v>
      </c>
      <c r="D300" s="560" t="s">
        <v>420</v>
      </c>
      <c r="E300" s="503">
        <v>10</v>
      </c>
      <c r="F300" s="504">
        <v>16.899999999999999</v>
      </c>
      <c r="G300" s="11">
        <v>12.5</v>
      </c>
      <c r="H300" s="221">
        <v>12.1</v>
      </c>
      <c r="I300" s="12">
        <v>42</v>
      </c>
      <c r="J300" s="219">
        <v>5.3</v>
      </c>
      <c r="K300" s="11">
        <v>7.68</v>
      </c>
      <c r="L300" s="219">
        <v>7.37</v>
      </c>
      <c r="M300" s="842"/>
      <c r="N300" s="221"/>
      <c r="O300" s="220"/>
      <c r="P300" s="220"/>
      <c r="Q300" s="895"/>
      <c r="R300" s="507"/>
      <c r="S300" s="779"/>
      <c r="T300" s="593">
        <v>7801</v>
      </c>
      <c r="U300" s="83"/>
      <c r="V300" s="3" t="s">
        <v>196</v>
      </c>
      <c r="W300" s="921" t="s">
        <v>311</v>
      </c>
      <c r="X300" s="138">
        <v>0.246</v>
      </c>
      <c r="Y300" s="225">
        <v>0.21099999999999999</v>
      </c>
    </row>
    <row r="301" spans="1:25" x14ac:dyDescent="0.2">
      <c r="A301" s="1105"/>
      <c r="B301" s="391">
        <f>南八幡!B301</f>
        <v>46013</v>
      </c>
      <c r="C301" s="434" t="str">
        <f t="shared" si="32"/>
        <v>(月)</v>
      </c>
      <c r="D301" s="560" t="s">
        <v>420</v>
      </c>
      <c r="E301" s="503"/>
      <c r="F301" s="504">
        <v>10.8</v>
      </c>
      <c r="G301" s="11">
        <v>12.8</v>
      </c>
      <c r="H301" s="221">
        <v>13.2</v>
      </c>
      <c r="I301" s="12">
        <v>23</v>
      </c>
      <c r="J301" s="219">
        <v>2.7</v>
      </c>
      <c r="K301" s="11">
        <v>7.87</v>
      </c>
      <c r="L301" s="219">
        <v>7.53</v>
      </c>
      <c r="M301" s="842">
        <v>28.5</v>
      </c>
      <c r="N301" s="221">
        <v>29.4</v>
      </c>
      <c r="O301" s="220">
        <v>100</v>
      </c>
      <c r="P301" s="220">
        <v>86.1</v>
      </c>
      <c r="Q301" s="895">
        <v>17</v>
      </c>
      <c r="R301" s="507">
        <v>216</v>
      </c>
      <c r="S301" s="779">
        <v>0.22</v>
      </c>
      <c r="T301" s="593">
        <v>6863</v>
      </c>
      <c r="U301" s="83"/>
      <c r="V301" s="3" t="s">
        <v>197</v>
      </c>
      <c r="W301" s="921" t="s">
        <v>311</v>
      </c>
      <c r="X301" s="136">
        <v>15.6</v>
      </c>
      <c r="Y301" s="224">
        <v>14.8</v>
      </c>
    </row>
    <row r="302" spans="1:25" x14ac:dyDescent="0.2">
      <c r="A302" s="1105"/>
      <c r="B302" s="391">
        <f>南八幡!B302</f>
        <v>46014</v>
      </c>
      <c r="C302" s="434" t="str">
        <f t="shared" si="32"/>
        <v>(火)</v>
      </c>
      <c r="D302" s="560" t="s">
        <v>419</v>
      </c>
      <c r="E302" s="503"/>
      <c r="F302" s="504">
        <v>6.5</v>
      </c>
      <c r="G302" s="11">
        <v>10</v>
      </c>
      <c r="H302" s="221">
        <v>10.6</v>
      </c>
      <c r="I302" s="12">
        <v>4.5999999999999996</v>
      </c>
      <c r="J302" s="219">
        <v>2.7</v>
      </c>
      <c r="K302" s="11">
        <v>7.85</v>
      </c>
      <c r="L302" s="219">
        <v>7.65</v>
      </c>
      <c r="M302" s="842">
        <v>32.4</v>
      </c>
      <c r="N302" s="221">
        <v>32.200000000000003</v>
      </c>
      <c r="O302" s="220">
        <v>120</v>
      </c>
      <c r="P302" s="220">
        <v>96.1</v>
      </c>
      <c r="Q302" s="895">
        <v>18</v>
      </c>
      <c r="R302" s="507">
        <v>232</v>
      </c>
      <c r="S302" s="779">
        <v>0.26</v>
      </c>
      <c r="T302" s="593">
        <v>3505</v>
      </c>
      <c r="U302" s="83"/>
      <c r="V302" s="3" t="s">
        <v>17</v>
      </c>
      <c r="W302" s="921" t="s">
        <v>311</v>
      </c>
      <c r="X302" s="136">
        <v>38.799999999999997</v>
      </c>
      <c r="Y302" s="224">
        <v>38.5</v>
      </c>
    </row>
    <row r="303" spans="1:25" x14ac:dyDescent="0.2">
      <c r="A303" s="1105"/>
      <c r="B303" s="391">
        <f>南八幡!B303</f>
        <v>46015</v>
      </c>
      <c r="C303" s="434" t="str">
        <f t="shared" si="32"/>
        <v>(水)</v>
      </c>
      <c r="D303" s="560" t="s">
        <v>420</v>
      </c>
      <c r="E303" s="503">
        <v>9</v>
      </c>
      <c r="F303" s="504">
        <v>8</v>
      </c>
      <c r="G303" s="11">
        <v>10.6</v>
      </c>
      <c r="H303" s="221">
        <v>10.6</v>
      </c>
      <c r="I303" s="12">
        <v>5.5</v>
      </c>
      <c r="J303" s="219">
        <v>4.2</v>
      </c>
      <c r="K303" s="11">
        <v>7.87</v>
      </c>
      <c r="L303" s="219">
        <v>7.9</v>
      </c>
      <c r="M303" s="842">
        <v>34.200000000000003</v>
      </c>
      <c r="N303" s="221">
        <v>33.4</v>
      </c>
      <c r="O303" s="220">
        <v>130</v>
      </c>
      <c r="P303" s="220">
        <v>100</v>
      </c>
      <c r="Q303" s="895">
        <v>14</v>
      </c>
      <c r="R303" s="507">
        <v>248</v>
      </c>
      <c r="S303" s="779">
        <v>0.4</v>
      </c>
      <c r="T303" s="593"/>
      <c r="U303" s="83"/>
      <c r="V303" s="3" t="s">
        <v>198</v>
      </c>
      <c r="W303" s="921" t="s">
        <v>184</v>
      </c>
      <c r="X303" s="274">
        <v>11</v>
      </c>
      <c r="Y303" s="286">
        <v>12</v>
      </c>
    </row>
    <row r="304" spans="1:25" x14ac:dyDescent="0.2">
      <c r="A304" s="1105"/>
      <c r="B304" s="391">
        <f>南八幡!B304</f>
        <v>46016</v>
      </c>
      <c r="C304" s="434" t="str">
        <f t="shared" si="32"/>
        <v>(木)</v>
      </c>
      <c r="D304" s="560" t="s">
        <v>420</v>
      </c>
      <c r="E304" s="503">
        <v>2</v>
      </c>
      <c r="F304" s="504">
        <v>10.199999999999999</v>
      </c>
      <c r="G304" s="11">
        <v>11.6</v>
      </c>
      <c r="H304" s="221">
        <v>11.6</v>
      </c>
      <c r="I304" s="12">
        <v>10.7</v>
      </c>
      <c r="J304" s="219">
        <v>3.3</v>
      </c>
      <c r="K304" s="11">
        <v>7.82</v>
      </c>
      <c r="L304" s="219">
        <v>7.65</v>
      </c>
      <c r="M304" s="842">
        <v>31.6</v>
      </c>
      <c r="N304" s="221">
        <v>30.1</v>
      </c>
      <c r="O304" s="220">
        <v>110</v>
      </c>
      <c r="P304" s="220">
        <v>88.1</v>
      </c>
      <c r="Q304" s="895">
        <v>13</v>
      </c>
      <c r="R304" s="507">
        <v>214</v>
      </c>
      <c r="S304" s="779">
        <v>0.37</v>
      </c>
      <c r="T304" s="593">
        <v>2302</v>
      </c>
      <c r="U304" s="83"/>
      <c r="V304" s="3" t="s">
        <v>199</v>
      </c>
      <c r="W304" s="921" t="s">
        <v>311</v>
      </c>
      <c r="X304" s="274">
        <v>13</v>
      </c>
      <c r="Y304" s="286">
        <v>7</v>
      </c>
    </row>
    <row r="305" spans="1:25" x14ac:dyDescent="0.2">
      <c r="A305" s="1105"/>
      <c r="B305" s="391">
        <f>南八幡!B305</f>
        <v>46017</v>
      </c>
      <c r="C305" s="434" t="str">
        <f t="shared" si="32"/>
        <v>(金)</v>
      </c>
      <c r="D305" s="560" t="s">
        <v>420</v>
      </c>
      <c r="E305" s="503">
        <v>1</v>
      </c>
      <c r="F305" s="504">
        <v>9.8000000000000007</v>
      </c>
      <c r="G305" s="11">
        <v>11.8</v>
      </c>
      <c r="H305" s="221">
        <v>12.2</v>
      </c>
      <c r="I305" s="12">
        <v>6.7</v>
      </c>
      <c r="J305" s="219">
        <v>6.7</v>
      </c>
      <c r="K305" s="11">
        <v>7.87</v>
      </c>
      <c r="L305" s="219">
        <v>7.9</v>
      </c>
      <c r="M305" s="842">
        <v>31.2</v>
      </c>
      <c r="N305" s="221">
        <v>31.3</v>
      </c>
      <c r="O305" s="220">
        <v>120</v>
      </c>
      <c r="P305" s="220">
        <v>96.1</v>
      </c>
      <c r="Q305" s="895">
        <v>14</v>
      </c>
      <c r="R305" s="507">
        <v>246</v>
      </c>
      <c r="S305" s="779">
        <v>0.39</v>
      </c>
      <c r="T305" s="593"/>
      <c r="U305" s="83"/>
      <c r="V305" s="3"/>
      <c r="W305" s="921"/>
      <c r="X305" s="288"/>
      <c r="Y305" s="287"/>
    </row>
    <row r="306" spans="1:25" x14ac:dyDescent="0.2">
      <c r="A306" s="1105"/>
      <c r="B306" s="391">
        <f>南八幡!B306</f>
        <v>46018</v>
      </c>
      <c r="C306" s="434" t="str">
        <f t="shared" si="32"/>
        <v>(土)</v>
      </c>
      <c r="D306" s="560" t="s">
        <v>420</v>
      </c>
      <c r="E306" s="503"/>
      <c r="F306" s="504">
        <v>4.4000000000000004</v>
      </c>
      <c r="G306" s="11">
        <v>8.1999999999999993</v>
      </c>
      <c r="H306" s="221">
        <v>8.6</v>
      </c>
      <c r="I306" s="12">
        <v>7.3</v>
      </c>
      <c r="J306" s="219">
        <v>7.3</v>
      </c>
      <c r="K306" s="11">
        <v>7.95</v>
      </c>
      <c r="L306" s="219">
        <v>8.01</v>
      </c>
      <c r="M306" s="842"/>
      <c r="N306" s="221"/>
      <c r="O306" s="220"/>
      <c r="P306" s="220"/>
      <c r="Q306" s="895"/>
      <c r="R306" s="507"/>
      <c r="S306" s="779"/>
      <c r="T306" s="593"/>
      <c r="U306" s="83"/>
      <c r="V306" s="3"/>
      <c r="W306" s="921"/>
      <c r="X306" s="288"/>
      <c r="Y306" s="287"/>
    </row>
    <row r="307" spans="1:25" x14ac:dyDescent="0.2">
      <c r="A307" s="1105"/>
      <c r="B307" s="391">
        <f>南八幡!B307</f>
        <v>46019</v>
      </c>
      <c r="C307" s="434" t="str">
        <f t="shared" si="32"/>
        <v>(日)</v>
      </c>
      <c r="D307" s="560" t="s">
        <v>419</v>
      </c>
      <c r="E307" s="503"/>
      <c r="F307" s="504">
        <v>5.4</v>
      </c>
      <c r="G307" s="11">
        <v>8</v>
      </c>
      <c r="H307" s="221">
        <v>8.4</v>
      </c>
      <c r="I307" s="12">
        <v>6.3</v>
      </c>
      <c r="J307" s="219">
        <v>5.3</v>
      </c>
      <c r="K307" s="11">
        <v>7.95</v>
      </c>
      <c r="L307" s="219">
        <v>8</v>
      </c>
      <c r="M307" s="842"/>
      <c r="N307" s="221"/>
      <c r="O307" s="220"/>
      <c r="P307" s="220"/>
      <c r="Q307" s="895"/>
      <c r="R307" s="507"/>
      <c r="S307" s="779"/>
      <c r="T307" s="768"/>
      <c r="U307" s="83"/>
      <c r="V307" s="289"/>
      <c r="W307" s="346"/>
      <c r="X307" s="291"/>
      <c r="Y307" s="290"/>
    </row>
    <row r="308" spans="1:25" x14ac:dyDescent="0.2">
      <c r="A308" s="1105"/>
      <c r="B308" s="391">
        <f>南八幡!B308</f>
        <v>46020</v>
      </c>
      <c r="C308" s="434" t="str">
        <f t="shared" si="32"/>
        <v>(月)</v>
      </c>
      <c r="D308" s="560" t="s">
        <v>419</v>
      </c>
      <c r="E308" s="503"/>
      <c r="F308" s="504">
        <v>6.6</v>
      </c>
      <c r="G308" s="11">
        <v>8.5</v>
      </c>
      <c r="H308" s="221">
        <v>8.5</v>
      </c>
      <c r="I308" s="12">
        <v>5.6</v>
      </c>
      <c r="J308" s="219">
        <v>5.5</v>
      </c>
      <c r="K308" s="11">
        <v>7.96</v>
      </c>
      <c r="L308" s="219">
        <v>7.99</v>
      </c>
      <c r="M308" s="842"/>
      <c r="N308" s="221"/>
      <c r="O308" s="220"/>
      <c r="P308" s="220"/>
      <c r="Q308" s="895"/>
      <c r="R308" s="507"/>
      <c r="S308" s="779"/>
      <c r="T308" s="593"/>
      <c r="U308" s="83"/>
      <c r="V308" s="9" t="s">
        <v>23</v>
      </c>
      <c r="W308" s="82" t="s">
        <v>24</v>
      </c>
      <c r="X308" s="1" t="s">
        <v>24</v>
      </c>
      <c r="Y308" s="335" t="s">
        <v>24</v>
      </c>
    </row>
    <row r="309" spans="1:25" x14ac:dyDescent="0.2">
      <c r="A309" s="1105"/>
      <c r="B309" s="391">
        <f>南八幡!B309</f>
        <v>46021</v>
      </c>
      <c r="C309" s="434" t="str">
        <f t="shared" si="32"/>
        <v>(火)</v>
      </c>
      <c r="D309" s="560" t="s">
        <v>419</v>
      </c>
      <c r="E309" s="503"/>
      <c r="F309" s="504">
        <v>12.2</v>
      </c>
      <c r="G309" s="11">
        <v>9.6999999999999993</v>
      </c>
      <c r="H309" s="221">
        <v>9.6999999999999993</v>
      </c>
      <c r="I309" s="12">
        <v>7.6</v>
      </c>
      <c r="J309" s="219">
        <v>5.2</v>
      </c>
      <c r="K309" s="11">
        <v>7.93</v>
      </c>
      <c r="L309" s="219">
        <v>7.99</v>
      </c>
      <c r="M309" s="842"/>
      <c r="N309" s="221"/>
      <c r="O309" s="220"/>
      <c r="P309" s="220"/>
      <c r="Q309" s="895"/>
      <c r="R309" s="507"/>
      <c r="S309" s="779"/>
      <c r="T309" s="593"/>
      <c r="U309" s="83"/>
      <c r="V309" s="749" t="s">
        <v>301</v>
      </c>
      <c r="W309" s="750"/>
      <c r="X309" s="750"/>
      <c r="Y309" s="751"/>
    </row>
    <row r="310" spans="1:25" x14ac:dyDescent="0.2">
      <c r="A310" s="1105"/>
      <c r="B310" s="391">
        <f>南八幡!B310</f>
        <v>46022</v>
      </c>
      <c r="C310" s="434" t="str">
        <f t="shared" si="32"/>
        <v>(水)</v>
      </c>
      <c r="D310" s="502" t="s">
        <v>419</v>
      </c>
      <c r="E310" s="526"/>
      <c r="F310" s="564">
        <v>8.6</v>
      </c>
      <c r="G310" s="368">
        <v>10</v>
      </c>
      <c r="H310" s="298">
        <v>10.4</v>
      </c>
      <c r="I310" s="566">
        <v>6</v>
      </c>
      <c r="J310" s="565">
        <v>5.3</v>
      </c>
      <c r="K310" s="368">
        <v>7.93</v>
      </c>
      <c r="L310" s="298">
        <v>7.97</v>
      </c>
      <c r="M310" s="844"/>
      <c r="N310" s="565"/>
      <c r="O310" s="567"/>
      <c r="P310" s="567"/>
      <c r="Q310" s="900"/>
      <c r="R310" s="569"/>
      <c r="S310" s="819"/>
      <c r="T310" s="769"/>
      <c r="U310" s="83"/>
      <c r="V310" s="752"/>
      <c r="W310" s="920"/>
      <c r="X310" s="753"/>
      <c r="Y310" s="754"/>
    </row>
    <row r="311" spans="1:25" ht="13.5" customHeight="1" x14ac:dyDescent="0.2">
      <c r="A311" s="1110"/>
      <c r="B311" s="1051" t="s">
        <v>238</v>
      </c>
      <c r="C311" s="1051"/>
      <c r="D311" s="508"/>
      <c r="E311" s="493">
        <f>MAX(E280:E310)</f>
        <v>34</v>
      </c>
      <c r="F311" s="509">
        <f t="shared" ref="F311:T311" si="33">IF(COUNT(F280:F310)=0,"",MAX(F280:F310))</f>
        <v>16.899999999999999</v>
      </c>
      <c r="G311" s="10">
        <f t="shared" si="33"/>
        <v>13.2</v>
      </c>
      <c r="H311" s="218">
        <f t="shared" si="33"/>
        <v>13.4</v>
      </c>
      <c r="I311" s="495">
        <f t="shared" si="33"/>
        <v>42</v>
      </c>
      <c r="J311" s="496">
        <f t="shared" si="33"/>
        <v>7.3</v>
      </c>
      <c r="K311" s="10">
        <f t="shared" si="33"/>
        <v>8.0299999999999994</v>
      </c>
      <c r="L311" s="218">
        <f t="shared" si="33"/>
        <v>8.11</v>
      </c>
      <c r="M311" s="841">
        <f t="shared" si="33"/>
        <v>36.1</v>
      </c>
      <c r="N311" s="496">
        <f t="shared" si="33"/>
        <v>35.9</v>
      </c>
      <c r="O311" s="497">
        <f t="shared" si="33"/>
        <v>140</v>
      </c>
      <c r="P311" s="497">
        <f t="shared" si="33"/>
        <v>104</v>
      </c>
      <c r="Q311" s="897">
        <f t="shared" si="33"/>
        <v>18</v>
      </c>
      <c r="R311" s="513">
        <f t="shared" si="33"/>
        <v>280</v>
      </c>
      <c r="S311" s="787">
        <f t="shared" si="33"/>
        <v>0.52</v>
      </c>
      <c r="T311" s="515">
        <f t="shared" si="33"/>
        <v>7801</v>
      </c>
      <c r="U311" s="83"/>
      <c r="V311" s="752"/>
      <c r="W311" s="920"/>
      <c r="X311" s="753"/>
      <c r="Y311" s="754"/>
    </row>
    <row r="312" spans="1:25" x14ac:dyDescent="0.2">
      <c r="A312" s="1110"/>
      <c r="B312" s="1052" t="s">
        <v>239</v>
      </c>
      <c r="C312" s="1052"/>
      <c r="D312" s="229"/>
      <c r="E312" s="230"/>
      <c r="F312" s="516">
        <f t="shared" ref="F312:S312" si="34">IF(COUNT(F280:F310)=0,"",MIN(F280:F310))</f>
        <v>4.4000000000000004</v>
      </c>
      <c r="G312" s="11">
        <f t="shared" si="34"/>
        <v>8</v>
      </c>
      <c r="H312" s="219">
        <f t="shared" si="34"/>
        <v>8.1999999999999993</v>
      </c>
      <c r="I312" s="12">
        <f t="shared" si="34"/>
        <v>2</v>
      </c>
      <c r="J312" s="221">
        <f t="shared" si="34"/>
        <v>2.5</v>
      </c>
      <c r="K312" s="11">
        <f t="shared" si="34"/>
        <v>7.68</v>
      </c>
      <c r="L312" s="219">
        <f t="shared" si="34"/>
        <v>7.37</v>
      </c>
      <c r="M312" s="842">
        <f t="shared" si="34"/>
        <v>28.5</v>
      </c>
      <c r="N312" s="221">
        <f t="shared" si="34"/>
        <v>28.7</v>
      </c>
      <c r="O312" s="220">
        <f t="shared" si="34"/>
        <v>97</v>
      </c>
      <c r="P312" s="220">
        <f t="shared" si="34"/>
        <v>78.099999999999994</v>
      </c>
      <c r="Q312" s="893">
        <f t="shared" si="34"/>
        <v>12</v>
      </c>
      <c r="R312" s="520">
        <f t="shared" si="34"/>
        <v>194</v>
      </c>
      <c r="S312" s="792">
        <f t="shared" si="34"/>
        <v>0.22</v>
      </c>
      <c r="T312" s="522"/>
      <c r="U312" s="83"/>
      <c r="V312" s="752"/>
      <c r="W312" s="920"/>
      <c r="X312" s="753"/>
      <c r="Y312" s="754"/>
    </row>
    <row r="313" spans="1:25" x14ac:dyDescent="0.2">
      <c r="A313" s="1110"/>
      <c r="B313" s="1052" t="s">
        <v>240</v>
      </c>
      <c r="C313" s="1052"/>
      <c r="D313" s="229"/>
      <c r="E313" s="231"/>
      <c r="F313" s="523">
        <f t="shared" ref="F313:S313" si="35">IF(COUNT(F280:F310)=0,"",AVERAGE(F280:F310))</f>
        <v>9.2709677419354843</v>
      </c>
      <c r="G313" s="307">
        <f t="shared" si="35"/>
        <v>10.122580645161291</v>
      </c>
      <c r="H313" s="539">
        <f t="shared" si="35"/>
        <v>10.316129032258063</v>
      </c>
      <c r="I313" s="540">
        <f t="shared" si="35"/>
        <v>7.0870967741935473</v>
      </c>
      <c r="J313" s="541">
        <f t="shared" si="35"/>
        <v>4.5903225806451617</v>
      </c>
      <c r="K313" s="307">
        <f t="shared" si="35"/>
        <v>7.9303225806451616</v>
      </c>
      <c r="L313" s="539">
        <f t="shared" si="35"/>
        <v>7.9187096774193551</v>
      </c>
      <c r="M313" s="843">
        <f t="shared" si="35"/>
        <v>33.234999999999999</v>
      </c>
      <c r="N313" s="541">
        <f t="shared" si="35"/>
        <v>33.06</v>
      </c>
      <c r="O313" s="542">
        <f t="shared" si="35"/>
        <v>126.35</v>
      </c>
      <c r="P313" s="542">
        <f t="shared" si="35"/>
        <v>93.979999999999976</v>
      </c>
      <c r="Q313" s="898">
        <f t="shared" si="35"/>
        <v>14.4</v>
      </c>
      <c r="R313" s="550">
        <f t="shared" si="35"/>
        <v>241</v>
      </c>
      <c r="S313" s="815">
        <f t="shared" si="35"/>
        <v>0.34549999999999997</v>
      </c>
      <c r="T313" s="552"/>
      <c r="U313" s="83"/>
      <c r="V313" s="752"/>
      <c r="W313" s="920"/>
      <c r="X313" s="753"/>
      <c r="Y313" s="754"/>
    </row>
    <row r="314" spans="1:25" ht="13.5" customHeight="1" x14ac:dyDescent="0.2">
      <c r="A314" s="1111"/>
      <c r="B314" s="1053" t="s">
        <v>241</v>
      </c>
      <c r="C314" s="1053"/>
      <c r="D314" s="525"/>
      <c r="E314" s="526">
        <f>SUM(E280:E310)</f>
        <v>87</v>
      </c>
      <c r="F314" s="232"/>
      <c r="G314" s="232"/>
      <c r="H314" s="390"/>
      <c r="I314" s="232"/>
      <c r="J314" s="390"/>
      <c r="K314" s="528"/>
      <c r="L314" s="529"/>
      <c r="M314" s="553"/>
      <c r="N314" s="554"/>
      <c r="O314" s="555"/>
      <c r="P314" s="555"/>
      <c r="Q314" s="899"/>
      <c r="R314" s="234"/>
      <c r="S314" s="812"/>
      <c r="T314" s="764">
        <f>SUM(T280:T310)</f>
        <v>27184</v>
      </c>
      <c r="U314" s="83"/>
      <c r="V314" s="617"/>
      <c r="W314" s="923"/>
      <c r="X314" s="620"/>
      <c r="Y314" s="621"/>
    </row>
    <row r="315" spans="1:25" x14ac:dyDescent="0.2">
      <c r="A315" s="1104" t="s">
        <v>234</v>
      </c>
      <c r="B315" s="391">
        <f>南八幡!B315</f>
        <v>46023</v>
      </c>
      <c r="C315" s="434" t="str">
        <f>IF(B315="","",IF(WEEKDAY(B315)=1,"(日)",IF(WEEKDAY(B315)=2,"(月)",IF(WEEKDAY(B315)=3,"(火)",IF(WEEKDAY(B315)=4,"(水)",IF(WEEKDAY(B315)=5,"(木)",IF(WEEKDAY(B315)=6,"(金)","(土)")))))))</f>
        <v>(木)</v>
      </c>
      <c r="D315" s="558" t="s">
        <v>419</v>
      </c>
      <c r="E315" s="493"/>
      <c r="F315" s="494">
        <v>7.7</v>
      </c>
      <c r="G315" s="10">
        <v>9.4</v>
      </c>
      <c r="H315" s="496">
        <v>9.6</v>
      </c>
      <c r="I315" s="495">
        <v>5.7</v>
      </c>
      <c r="J315" s="218">
        <v>5.3</v>
      </c>
      <c r="K315" s="10">
        <v>7.94</v>
      </c>
      <c r="L315" s="218">
        <v>7.98</v>
      </c>
      <c r="M315" s="841"/>
      <c r="N315" s="496"/>
      <c r="O315" s="497"/>
      <c r="P315" s="497"/>
      <c r="Q315" s="897"/>
      <c r="R315" s="501"/>
      <c r="S315" s="775"/>
      <c r="T315" s="761"/>
      <c r="U315" s="83"/>
      <c r="V315" s="376" t="s">
        <v>284</v>
      </c>
      <c r="W315" s="361"/>
      <c r="X315" s="363">
        <v>46036</v>
      </c>
      <c r="Y315" s="359"/>
    </row>
    <row r="316" spans="1:25" x14ac:dyDescent="0.2">
      <c r="A316" s="1110"/>
      <c r="B316" s="330">
        <f>南八幡!B316</f>
        <v>46024</v>
      </c>
      <c r="C316" s="434" t="str">
        <f t="shared" ref="C316:C345" si="36">IF(B316="","",IF(WEEKDAY(B316)=1,"(日)",IF(WEEKDAY(B316)=2,"(月)",IF(WEEKDAY(B316)=3,"(火)",IF(WEEKDAY(B316)=4,"(水)",IF(WEEKDAY(B316)=5,"(木)",IF(WEEKDAY(B316)=6,"(金)","(土)")))))))</f>
        <v>(金)</v>
      </c>
      <c r="D316" s="578" t="s">
        <v>419</v>
      </c>
      <c r="E316" s="198">
        <v>3</v>
      </c>
      <c r="F316" s="579">
        <v>7.9</v>
      </c>
      <c r="G316" s="119">
        <v>9.1</v>
      </c>
      <c r="H316" s="580">
        <v>9.1999999999999993</v>
      </c>
      <c r="I316" s="581">
        <v>5.6</v>
      </c>
      <c r="J316" s="582">
        <v>4.9000000000000004</v>
      </c>
      <c r="K316" s="119">
        <v>7.97</v>
      </c>
      <c r="L316" s="582">
        <v>8</v>
      </c>
      <c r="M316" s="845"/>
      <c r="N316" s="580"/>
      <c r="O316" s="584"/>
      <c r="P316" s="585"/>
      <c r="Q316" s="901"/>
      <c r="R316" s="587"/>
      <c r="S316" s="829"/>
      <c r="T316" s="768"/>
      <c r="U316" s="83"/>
      <c r="V316" s="377" t="s">
        <v>2</v>
      </c>
      <c r="W316" s="362" t="s">
        <v>303</v>
      </c>
      <c r="X316" s="364">
        <v>8.4</v>
      </c>
      <c r="Y316" s="360"/>
    </row>
    <row r="317" spans="1:25" x14ac:dyDescent="0.2">
      <c r="A317" s="1110"/>
      <c r="B317" s="330">
        <f>南八幡!B317</f>
        <v>46025</v>
      </c>
      <c r="C317" s="434" t="str">
        <f t="shared" si="36"/>
        <v>(土)</v>
      </c>
      <c r="D317" s="560" t="s">
        <v>419</v>
      </c>
      <c r="E317" s="503"/>
      <c r="F317" s="504">
        <v>5.4</v>
      </c>
      <c r="G317" s="11">
        <v>8.1</v>
      </c>
      <c r="H317" s="221">
        <v>8.5</v>
      </c>
      <c r="I317" s="12">
        <v>6.5</v>
      </c>
      <c r="J317" s="219">
        <v>5</v>
      </c>
      <c r="K317" s="11">
        <v>7.98</v>
      </c>
      <c r="L317" s="219">
        <v>8.0299999999999994</v>
      </c>
      <c r="M317" s="842"/>
      <c r="N317" s="221"/>
      <c r="O317" s="220"/>
      <c r="P317" s="220"/>
      <c r="Q317" s="895"/>
      <c r="R317" s="507"/>
      <c r="S317" s="779"/>
      <c r="T317" s="593"/>
      <c r="U317" s="83"/>
      <c r="V317" s="4" t="s">
        <v>19</v>
      </c>
      <c r="W317" s="5" t="s">
        <v>20</v>
      </c>
      <c r="X317" s="6" t="s">
        <v>21</v>
      </c>
      <c r="Y317" s="5" t="s">
        <v>22</v>
      </c>
    </row>
    <row r="318" spans="1:25" x14ac:dyDescent="0.2">
      <c r="A318" s="1110"/>
      <c r="B318" s="330">
        <f>南八幡!B318</f>
        <v>46026</v>
      </c>
      <c r="C318" s="434" t="str">
        <f t="shared" si="36"/>
        <v>(日)</v>
      </c>
      <c r="D318" s="560" t="s">
        <v>419</v>
      </c>
      <c r="E318" s="503"/>
      <c r="F318" s="504">
        <v>6.7</v>
      </c>
      <c r="G318" s="11">
        <v>7.2</v>
      </c>
      <c r="H318" s="221">
        <v>7.6</v>
      </c>
      <c r="I318" s="12">
        <v>4.9000000000000004</v>
      </c>
      <c r="J318" s="219">
        <v>4.9000000000000004</v>
      </c>
      <c r="K318" s="11">
        <v>8</v>
      </c>
      <c r="L318" s="219">
        <v>8.01</v>
      </c>
      <c r="M318" s="842"/>
      <c r="N318" s="221"/>
      <c r="O318" s="220"/>
      <c r="P318" s="220"/>
      <c r="Q318" s="895"/>
      <c r="R318" s="507"/>
      <c r="S318" s="779"/>
      <c r="T318" s="593"/>
      <c r="U318" s="83"/>
      <c r="V318" s="2" t="s">
        <v>182</v>
      </c>
      <c r="W318" s="398" t="s">
        <v>11</v>
      </c>
      <c r="X318" s="10">
        <v>8.8000000000000007</v>
      </c>
      <c r="Y318" s="218">
        <v>8.8000000000000007</v>
      </c>
    </row>
    <row r="319" spans="1:25" x14ac:dyDescent="0.2">
      <c r="A319" s="1110"/>
      <c r="B319" s="330">
        <f>南八幡!B319</f>
        <v>46027</v>
      </c>
      <c r="C319" s="434" t="str">
        <f t="shared" si="36"/>
        <v>(月)</v>
      </c>
      <c r="D319" s="560" t="s">
        <v>419</v>
      </c>
      <c r="E319" s="503"/>
      <c r="F319" s="504">
        <v>6.4</v>
      </c>
      <c r="G319" s="11">
        <v>7.8</v>
      </c>
      <c r="H319" s="221">
        <v>7.9</v>
      </c>
      <c r="I319" s="12">
        <v>2</v>
      </c>
      <c r="J319" s="219">
        <v>2.7</v>
      </c>
      <c r="K319" s="11">
        <v>7.96</v>
      </c>
      <c r="L319" s="219">
        <v>7.99</v>
      </c>
      <c r="M319" s="842">
        <v>35.5</v>
      </c>
      <c r="N319" s="221">
        <v>35.5</v>
      </c>
      <c r="O319" s="220">
        <v>150</v>
      </c>
      <c r="P319" s="220">
        <v>100</v>
      </c>
      <c r="Q319" s="895">
        <v>13</v>
      </c>
      <c r="R319" s="507">
        <v>254</v>
      </c>
      <c r="S319" s="779">
        <v>0.38</v>
      </c>
      <c r="T319" s="593"/>
      <c r="U319" s="83"/>
      <c r="V319" s="3" t="s">
        <v>183</v>
      </c>
      <c r="W319" s="921" t="s">
        <v>184</v>
      </c>
      <c r="X319" s="11">
        <v>2.7</v>
      </c>
      <c r="Y319" s="219">
        <v>3</v>
      </c>
    </row>
    <row r="320" spans="1:25" x14ac:dyDescent="0.2">
      <c r="A320" s="1110"/>
      <c r="B320" s="330">
        <f>南八幡!B320</f>
        <v>46028</v>
      </c>
      <c r="C320" s="434" t="str">
        <f t="shared" si="36"/>
        <v>(火)</v>
      </c>
      <c r="D320" s="560" t="s">
        <v>419</v>
      </c>
      <c r="E320" s="503"/>
      <c r="F320" s="504">
        <v>7</v>
      </c>
      <c r="G320" s="11">
        <v>8.4</v>
      </c>
      <c r="H320" s="221">
        <v>8.4</v>
      </c>
      <c r="I320" s="12">
        <v>2.8</v>
      </c>
      <c r="J320" s="219">
        <v>3.5</v>
      </c>
      <c r="K320" s="11">
        <v>8.01</v>
      </c>
      <c r="L320" s="219">
        <v>8.0299999999999994</v>
      </c>
      <c r="M320" s="842">
        <v>35.5</v>
      </c>
      <c r="N320" s="221">
        <v>35.799999999999997</v>
      </c>
      <c r="O320" s="220">
        <v>150</v>
      </c>
      <c r="P320" s="220">
        <v>104</v>
      </c>
      <c r="Q320" s="895">
        <v>14</v>
      </c>
      <c r="R320" s="507">
        <v>262</v>
      </c>
      <c r="S320" s="779">
        <v>0.37</v>
      </c>
      <c r="T320" s="593"/>
      <c r="U320" s="83"/>
      <c r="V320" s="3" t="s">
        <v>12</v>
      </c>
      <c r="W320" s="921"/>
      <c r="X320" s="11">
        <v>7.99</v>
      </c>
      <c r="Y320" s="219">
        <v>8.0500000000000007</v>
      </c>
    </row>
    <row r="321" spans="1:25" x14ac:dyDescent="0.2">
      <c r="A321" s="1110"/>
      <c r="B321" s="330">
        <f>南八幡!B321</f>
        <v>46029</v>
      </c>
      <c r="C321" s="434" t="str">
        <f t="shared" si="36"/>
        <v>(水)</v>
      </c>
      <c r="D321" s="560" t="s">
        <v>420</v>
      </c>
      <c r="E321" s="503"/>
      <c r="F321" s="504">
        <v>4.4000000000000004</v>
      </c>
      <c r="G321" s="11">
        <v>8.1999999999999993</v>
      </c>
      <c r="H321" s="221">
        <v>8.4</v>
      </c>
      <c r="I321" s="12">
        <v>2.6</v>
      </c>
      <c r="J321" s="219">
        <v>3.6</v>
      </c>
      <c r="K321" s="11">
        <v>8.02</v>
      </c>
      <c r="L321" s="219">
        <v>8.0399999999999991</v>
      </c>
      <c r="M321" s="842">
        <v>35.6</v>
      </c>
      <c r="N321" s="221">
        <v>35.799999999999997</v>
      </c>
      <c r="O321" s="220">
        <v>140</v>
      </c>
      <c r="P321" s="220">
        <v>100</v>
      </c>
      <c r="Q321" s="895">
        <v>13</v>
      </c>
      <c r="R321" s="507">
        <v>234</v>
      </c>
      <c r="S321" s="779">
        <v>0.31</v>
      </c>
      <c r="T321" s="593"/>
      <c r="U321" s="83"/>
      <c r="V321" s="3" t="s">
        <v>185</v>
      </c>
      <c r="W321" s="921" t="s">
        <v>13</v>
      </c>
      <c r="X321" s="11">
        <v>35</v>
      </c>
      <c r="Y321" s="219">
        <v>35.200000000000003</v>
      </c>
    </row>
    <row r="322" spans="1:25" x14ac:dyDescent="0.2">
      <c r="A322" s="1110"/>
      <c r="B322" s="330">
        <f>南八幡!B322</f>
        <v>46030</v>
      </c>
      <c r="C322" s="434" t="str">
        <f t="shared" si="36"/>
        <v>(木)</v>
      </c>
      <c r="D322" s="560" t="s">
        <v>419</v>
      </c>
      <c r="E322" s="503"/>
      <c r="F322" s="504">
        <v>6.4</v>
      </c>
      <c r="G322" s="11">
        <v>7.6</v>
      </c>
      <c r="H322" s="221">
        <v>7.8</v>
      </c>
      <c r="I322" s="12">
        <v>2.5</v>
      </c>
      <c r="J322" s="219">
        <v>3.4</v>
      </c>
      <c r="K322" s="11">
        <v>8.01</v>
      </c>
      <c r="L322" s="219">
        <v>8.0399999999999991</v>
      </c>
      <c r="M322" s="842">
        <v>34.799999999999997</v>
      </c>
      <c r="N322" s="221">
        <v>34.799999999999997</v>
      </c>
      <c r="O322" s="220">
        <v>140</v>
      </c>
      <c r="P322" s="220">
        <v>100</v>
      </c>
      <c r="Q322" s="895">
        <v>14</v>
      </c>
      <c r="R322" s="507">
        <v>246</v>
      </c>
      <c r="S322" s="779">
        <v>0.32</v>
      </c>
      <c r="T322" s="593"/>
      <c r="U322" s="83"/>
      <c r="V322" s="3" t="s">
        <v>186</v>
      </c>
      <c r="W322" s="921" t="s">
        <v>311</v>
      </c>
      <c r="X322" s="274">
        <v>140</v>
      </c>
      <c r="Y322" s="220">
        <v>140</v>
      </c>
    </row>
    <row r="323" spans="1:25" x14ac:dyDescent="0.2">
      <c r="A323" s="1110"/>
      <c r="B323" s="330">
        <f>南八幡!B323</f>
        <v>46031</v>
      </c>
      <c r="C323" s="434" t="str">
        <f t="shared" si="36"/>
        <v>(金)</v>
      </c>
      <c r="D323" s="560" t="s">
        <v>419</v>
      </c>
      <c r="E323" s="503"/>
      <c r="F323" s="504">
        <v>6.2</v>
      </c>
      <c r="G323" s="11">
        <v>7.4</v>
      </c>
      <c r="H323" s="221">
        <v>7.2</v>
      </c>
      <c r="I323" s="12">
        <v>2.5</v>
      </c>
      <c r="J323" s="219">
        <v>3.5</v>
      </c>
      <c r="K323" s="11">
        <v>8.11</v>
      </c>
      <c r="L323" s="219">
        <v>8.1300000000000008</v>
      </c>
      <c r="M323" s="842">
        <v>34.299999999999997</v>
      </c>
      <c r="N323" s="221">
        <v>34.200000000000003</v>
      </c>
      <c r="O323" s="220">
        <v>140</v>
      </c>
      <c r="P323" s="220">
        <v>98.1</v>
      </c>
      <c r="Q323" s="895">
        <v>15</v>
      </c>
      <c r="R323" s="507">
        <v>260</v>
      </c>
      <c r="S323" s="779">
        <v>0.34</v>
      </c>
      <c r="T323" s="593"/>
      <c r="U323" s="83"/>
      <c r="V323" s="3" t="s">
        <v>187</v>
      </c>
      <c r="W323" s="921" t="s">
        <v>311</v>
      </c>
      <c r="X323" s="274">
        <v>104</v>
      </c>
      <c r="Y323" s="220">
        <v>102</v>
      </c>
    </row>
    <row r="324" spans="1:25" x14ac:dyDescent="0.2">
      <c r="A324" s="1110"/>
      <c r="B324" s="330">
        <f>南八幡!B324</f>
        <v>46032</v>
      </c>
      <c r="C324" s="434" t="str">
        <f t="shared" si="36"/>
        <v>(土)</v>
      </c>
      <c r="D324" s="560" t="s">
        <v>419</v>
      </c>
      <c r="E324" s="503"/>
      <c r="F324" s="504">
        <v>6.1</v>
      </c>
      <c r="G324" s="11">
        <v>8.3000000000000007</v>
      </c>
      <c r="H324" s="221">
        <v>8.3000000000000007</v>
      </c>
      <c r="I324" s="12">
        <v>5.6</v>
      </c>
      <c r="J324" s="219">
        <v>4.2</v>
      </c>
      <c r="K324" s="11">
        <v>7.96</v>
      </c>
      <c r="L324" s="219">
        <v>8</v>
      </c>
      <c r="M324" s="842"/>
      <c r="N324" s="221"/>
      <c r="O324" s="220"/>
      <c r="P324" s="220"/>
      <c r="Q324" s="895"/>
      <c r="R324" s="507"/>
      <c r="S324" s="779"/>
      <c r="T324" s="593"/>
      <c r="U324" s="83"/>
      <c r="V324" s="3" t="s">
        <v>188</v>
      </c>
      <c r="W324" s="921" t="s">
        <v>311</v>
      </c>
      <c r="X324" s="274">
        <v>76.099999999999994</v>
      </c>
      <c r="Y324" s="220">
        <v>74.099999999999994</v>
      </c>
    </row>
    <row r="325" spans="1:25" x14ac:dyDescent="0.2">
      <c r="A325" s="1110"/>
      <c r="B325" s="330">
        <f>南八幡!B325</f>
        <v>46033</v>
      </c>
      <c r="C325" s="434" t="str">
        <f t="shared" si="36"/>
        <v>(日)</v>
      </c>
      <c r="D325" s="560" t="s">
        <v>420</v>
      </c>
      <c r="E325" s="503"/>
      <c r="F325" s="504">
        <v>13.6</v>
      </c>
      <c r="G325" s="11">
        <v>10.7</v>
      </c>
      <c r="H325" s="221">
        <v>10.5</v>
      </c>
      <c r="I325" s="12">
        <v>8.9</v>
      </c>
      <c r="J325" s="219">
        <v>10.5</v>
      </c>
      <c r="K325" s="11">
        <v>8</v>
      </c>
      <c r="L325" s="219">
        <v>8.0299999999999994</v>
      </c>
      <c r="M325" s="842"/>
      <c r="N325" s="221"/>
      <c r="O325" s="220"/>
      <c r="P325" s="220"/>
      <c r="Q325" s="895"/>
      <c r="R325" s="507"/>
      <c r="S325" s="779"/>
      <c r="T325" s="593"/>
      <c r="U325" s="83"/>
      <c r="V325" s="3" t="s">
        <v>189</v>
      </c>
      <c r="W325" s="921" t="s">
        <v>311</v>
      </c>
      <c r="X325" s="274">
        <v>27.9</v>
      </c>
      <c r="Y325" s="220">
        <v>27.9</v>
      </c>
    </row>
    <row r="326" spans="1:25" x14ac:dyDescent="0.2">
      <c r="A326" s="1110"/>
      <c r="B326" s="330">
        <f>南八幡!B326</f>
        <v>46034</v>
      </c>
      <c r="C326" s="434" t="str">
        <f t="shared" si="36"/>
        <v>(月)</v>
      </c>
      <c r="D326" s="560" t="s">
        <v>419</v>
      </c>
      <c r="E326" s="503"/>
      <c r="F326" s="504">
        <v>5.7</v>
      </c>
      <c r="G326" s="11">
        <v>7</v>
      </c>
      <c r="H326" s="221">
        <v>7.2</v>
      </c>
      <c r="I326" s="12">
        <v>6.8</v>
      </c>
      <c r="J326" s="219">
        <v>5.3</v>
      </c>
      <c r="K326" s="11">
        <v>8.0299999999999994</v>
      </c>
      <c r="L326" s="219">
        <v>8.08</v>
      </c>
      <c r="M326" s="842"/>
      <c r="N326" s="221"/>
      <c r="O326" s="220"/>
      <c r="P326" s="220"/>
      <c r="Q326" s="895"/>
      <c r="R326" s="507"/>
      <c r="S326" s="779"/>
      <c r="T326" s="593"/>
      <c r="U326" s="83"/>
      <c r="V326" s="3" t="s">
        <v>190</v>
      </c>
      <c r="W326" s="921" t="s">
        <v>311</v>
      </c>
      <c r="X326" s="137">
        <v>14</v>
      </c>
      <c r="Y326" s="221">
        <v>14</v>
      </c>
    </row>
    <row r="327" spans="1:25" x14ac:dyDescent="0.2">
      <c r="A327" s="1110"/>
      <c r="B327" s="330">
        <f>南八幡!B327</f>
        <v>46035</v>
      </c>
      <c r="C327" s="434" t="str">
        <f t="shared" si="36"/>
        <v>(火)</v>
      </c>
      <c r="D327" s="560" t="s">
        <v>419</v>
      </c>
      <c r="E327" s="503"/>
      <c r="F327" s="504">
        <v>12.1</v>
      </c>
      <c r="G327" s="11">
        <v>7.8</v>
      </c>
      <c r="H327" s="221">
        <v>8</v>
      </c>
      <c r="I327" s="12">
        <v>2.4</v>
      </c>
      <c r="J327" s="219">
        <v>3.6</v>
      </c>
      <c r="K327" s="11">
        <v>7.98</v>
      </c>
      <c r="L327" s="219">
        <v>8.02</v>
      </c>
      <c r="M327" s="842">
        <v>34.799999999999997</v>
      </c>
      <c r="N327" s="221">
        <v>35</v>
      </c>
      <c r="O327" s="220">
        <v>140</v>
      </c>
      <c r="P327" s="220">
        <v>100</v>
      </c>
      <c r="Q327" s="895">
        <v>14</v>
      </c>
      <c r="R327" s="507">
        <v>262</v>
      </c>
      <c r="S327" s="779">
        <v>0.34</v>
      </c>
      <c r="T327" s="593"/>
      <c r="U327" s="83"/>
      <c r="V327" s="3" t="s">
        <v>191</v>
      </c>
      <c r="W327" s="921" t="s">
        <v>311</v>
      </c>
      <c r="X327" s="139">
        <v>252</v>
      </c>
      <c r="Y327" s="222">
        <v>256</v>
      </c>
    </row>
    <row r="328" spans="1:25" x14ac:dyDescent="0.2">
      <c r="A328" s="1110"/>
      <c r="B328" s="330">
        <f>南八幡!B328</f>
        <v>46036</v>
      </c>
      <c r="C328" s="434" t="str">
        <f t="shared" si="36"/>
        <v>(水)</v>
      </c>
      <c r="D328" s="560" t="s">
        <v>419</v>
      </c>
      <c r="E328" s="503"/>
      <c r="F328" s="504">
        <v>8.4</v>
      </c>
      <c r="G328" s="11">
        <v>8.8000000000000007</v>
      </c>
      <c r="H328" s="221">
        <v>8.8000000000000007</v>
      </c>
      <c r="I328" s="12">
        <v>2.7</v>
      </c>
      <c r="J328" s="219">
        <v>3</v>
      </c>
      <c r="K328" s="11">
        <v>7.99</v>
      </c>
      <c r="L328" s="219">
        <v>8.0500000000000007</v>
      </c>
      <c r="M328" s="842">
        <v>35</v>
      </c>
      <c r="N328" s="221">
        <v>35.200000000000003</v>
      </c>
      <c r="O328" s="220">
        <v>140</v>
      </c>
      <c r="P328" s="220">
        <v>102</v>
      </c>
      <c r="Q328" s="895">
        <v>14</v>
      </c>
      <c r="R328" s="507">
        <v>256</v>
      </c>
      <c r="S328" s="779">
        <v>0.3</v>
      </c>
      <c r="T328" s="593">
        <v>873</v>
      </c>
      <c r="U328" s="83"/>
      <c r="V328" s="3" t="s">
        <v>192</v>
      </c>
      <c r="W328" s="921" t="s">
        <v>311</v>
      </c>
      <c r="X328" s="138">
        <v>0.33</v>
      </c>
      <c r="Y328" s="223">
        <v>0.3</v>
      </c>
    </row>
    <row r="329" spans="1:25" x14ac:dyDescent="0.2">
      <c r="A329" s="1110"/>
      <c r="B329" s="330">
        <f>南八幡!B329</f>
        <v>46037</v>
      </c>
      <c r="C329" s="434" t="str">
        <f t="shared" si="36"/>
        <v>(木)</v>
      </c>
      <c r="D329" s="560" t="s">
        <v>419</v>
      </c>
      <c r="E329" s="503"/>
      <c r="F329" s="504">
        <v>4.0999999999999996</v>
      </c>
      <c r="G329" s="11">
        <v>7.8</v>
      </c>
      <c r="H329" s="221">
        <v>8.1999999999999993</v>
      </c>
      <c r="I329" s="12">
        <v>7.5</v>
      </c>
      <c r="J329" s="219">
        <v>6.3</v>
      </c>
      <c r="K329" s="11">
        <v>7.93</v>
      </c>
      <c r="L329" s="219">
        <v>8</v>
      </c>
      <c r="M329" s="842">
        <v>35.4</v>
      </c>
      <c r="N329" s="221">
        <v>34.9</v>
      </c>
      <c r="O329" s="220">
        <v>140</v>
      </c>
      <c r="P329" s="220">
        <v>102</v>
      </c>
      <c r="Q329" s="895">
        <v>16</v>
      </c>
      <c r="R329" s="507">
        <v>216</v>
      </c>
      <c r="S329" s="779">
        <v>0.31</v>
      </c>
      <c r="T329" s="593">
        <v>897</v>
      </c>
      <c r="U329" s="83"/>
      <c r="V329" s="3" t="s">
        <v>14</v>
      </c>
      <c r="W329" s="921" t="s">
        <v>311</v>
      </c>
      <c r="X329" s="136">
        <v>4.7</v>
      </c>
      <c r="Y329" s="224">
        <v>4.5</v>
      </c>
    </row>
    <row r="330" spans="1:25" x14ac:dyDescent="0.2">
      <c r="A330" s="1110"/>
      <c r="B330" s="330">
        <f>南八幡!B330</f>
        <v>46038</v>
      </c>
      <c r="C330" s="434" t="str">
        <f t="shared" si="36"/>
        <v>(金)</v>
      </c>
      <c r="D330" s="560" t="s">
        <v>419</v>
      </c>
      <c r="E330" s="503"/>
      <c r="F330" s="504">
        <v>13.7</v>
      </c>
      <c r="G330" s="11">
        <v>9.4</v>
      </c>
      <c r="H330" s="221">
        <v>9.1999999999999993</v>
      </c>
      <c r="I330" s="12">
        <v>4.7</v>
      </c>
      <c r="J330" s="219">
        <v>4.3</v>
      </c>
      <c r="K330" s="11">
        <v>7.97</v>
      </c>
      <c r="L330" s="219">
        <v>7.99</v>
      </c>
      <c r="M330" s="842">
        <v>34.9</v>
      </c>
      <c r="N330" s="221">
        <v>34.700000000000003</v>
      </c>
      <c r="O330" s="220">
        <v>140</v>
      </c>
      <c r="P330" s="220">
        <v>100</v>
      </c>
      <c r="Q330" s="895">
        <v>16</v>
      </c>
      <c r="R330" s="507">
        <v>246</v>
      </c>
      <c r="S330" s="779">
        <v>0.27</v>
      </c>
      <c r="T330" s="593">
        <v>778</v>
      </c>
      <c r="U330" s="83"/>
      <c r="V330" s="3" t="s">
        <v>15</v>
      </c>
      <c r="W330" s="921" t="s">
        <v>311</v>
      </c>
      <c r="X330" s="136">
        <v>1.7</v>
      </c>
      <c r="Y330" s="224">
        <v>1.7</v>
      </c>
    </row>
    <row r="331" spans="1:25" x14ac:dyDescent="0.2">
      <c r="A331" s="1110"/>
      <c r="B331" s="330">
        <f>南八幡!B331</f>
        <v>46039</v>
      </c>
      <c r="C331" s="434" t="str">
        <f t="shared" si="36"/>
        <v>(土)</v>
      </c>
      <c r="D331" s="560" t="s">
        <v>419</v>
      </c>
      <c r="E331" s="503"/>
      <c r="F331" s="504">
        <v>8.6999999999999993</v>
      </c>
      <c r="G331" s="11">
        <v>9.6999999999999993</v>
      </c>
      <c r="H331" s="221">
        <v>10.199999999999999</v>
      </c>
      <c r="I331" s="12">
        <v>16</v>
      </c>
      <c r="J331" s="219">
        <v>7.5</v>
      </c>
      <c r="K331" s="11">
        <v>7.95</v>
      </c>
      <c r="L331" s="219">
        <v>7.92</v>
      </c>
      <c r="M331" s="842"/>
      <c r="N331" s="221"/>
      <c r="O331" s="220"/>
      <c r="P331" s="220"/>
      <c r="Q331" s="895"/>
      <c r="R331" s="507"/>
      <c r="S331" s="779"/>
      <c r="T331" s="593">
        <v>1000</v>
      </c>
      <c r="U331" s="83"/>
      <c r="V331" s="3" t="s">
        <v>193</v>
      </c>
      <c r="W331" s="921" t="s">
        <v>311</v>
      </c>
      <c r="X331" s="136">
        <v>9.4</v>
      </c>
      <c r="Y331" s="224">
        <v>9.4</v>
      </c>
    </row>
    <row r="332" spans="1:25" x14ac:dyDescent="0.2">
      <c r="A332" s="1110"/>
      <c r="B332" s="330">
        <f>南八幡!B332</f>
        <v>46040</v>
      </c>
      <c r="C332" s="434" t="str">
        <f t="shared" si="36"/>
        <v>(日)</v>
      </c>
      <c r="D332" s="560" t="s">
        <v>419</v>
      </c>
      <c r="E332" s="503"/>
      <c r="F332" s="504">
        <v>8.9</v>
      </c>
      <c r="G332" s="11">
        <v>9.3000000000000007</v>
      </c>
      <c r="H332" s="221">
        <v>9.6</v>
      </c>
      <c r="I332" s="12">
        <v>5.6</v>
      </c>
      <c r="J332" s="219">
        <v>4.8</v>
      </c>
      <c r="K332" s="11">
        <v>7.97</v>
      </c>
      <c r="L332" s="219">
        <v>7.98</v>
      </c>
      <c r="M332" s="842"/>
      <c r="N332" s="221"/>
      <c r="O332" s="220"/>
      <c r="P332" s="220"/>
      <c r="Q332" s="895"/>
      <c r="R332" s="507"/>
      <c r="S332" s="779"/>
      <c r="T332" s="593"/>
      <c r="U332" s="83"/>
      <c r="V332" s="3" t="s">
        <v>194</v>
      </c>
      <c r="W332" s="921" t="s">
        <v>311</v>
      </c>
      <c r="X332" s="138">
        <v>0.04</v>
      </c>
      <c r="Y332" s="225">
        <v>0.04</v>
      </c>
    </row>
    <row r="333" spans="1:25" x14ac:dyDescent="0.2">
      <c r="A333" s="1110"/>
      <c r="B333" s="330">
        <f>南八幡!B333</f>
        <v>46041</v>
      </c>
      <c r="C333" s="434" t="str">
        <f t="shared" si="36"/>
        <v>(月)</v>
      </c>
      <c r="D333" s="560" t="s">
        <v>420</v>
      </c>
      <c r="E333" s="503"/>
      <c r="F333" s="504">
        <v>8.6999999999999993</v>
      </c>
      <c r="G333" s="11">
        <v>10</v>
      </c>
      <c r="H333" s="221">
        <v>10.199999999999999</v>
      </c>
      <c r="I333" s="12">
        <v>2.8</v>
      </c>
      <c r="J333" s="219">
        <v>3.5</v>
      </c>
      <c r="K333" s="11">
        <v>7.99</v>
      </c>
      <c r="L333" s="219">
        <v>8.0299999999999994</v>
      </c>
      <c r="M333" s="842">
        <v>34.799999999999997</v>
      </c>
      <c r="N333" s="221">
        <v>34.799999999999997</v>
      </c>
      <c r="O333" s="220">
        <v>140</v>
      </c>
      <c r="P333" s="220">
        <v>102</v>
      </c>
      <c r="Q333" s="895">
        <v>14</v>
      </c>
      <c r="R333" s="507">
        <v>244</v>
      </c>
      <c r="S333" s="779">
        <v>0.28999999999999998</v>
      </c>
      <c r="T333" s="593"/>
      <c r="U333" s="83"/>
      <c r="V333" s="3" t="s">
        <v>16</v>
      </c>
      <c r="W333" s="921" t="s">
        <v>311</v>
      </c>
      <c r="X333" s="138">
        <v>0.37</v>
      </c>
      <c r="Y333" s="225">
        <v>0.6</v>
      </c>
    </row>
    <row r="334" spans="1:25" x14ac:dyDescent="0.2">
      <c r="A334" s="1110"/>
      <c r="B334" s="330">
        <f>南八幡!B334</f>
        <v>46042</v>
      </c>
      <c r="C334" s="434" t="str">
        <f t="shared" si="36"/>
        <v>(火)</v>
      </c>
      <c r="D334" s="560" t="s">
        <v>419</v>
      </c>
      <c r="E334" s="503"/>
      <c r="F334" s="504">
        <v>9.9</v>
      </c>
      <c r="G334" s="11">
        <v>10.6</v>
      </c>
      <c r="H334" s="221">
        <v>10.8</v>
      </c>
      <c r="I334" s="12">
        <v>10.6</v>
      </c>
      <c r="J334" s="219">
        <v>6</v>
      </c>
      <c r="K334" s="11">
        <v>7.92</v>
      </c>
      <c r="L334" s="219">
        <v>7.72</v>
      </c>
      <c r="M334" s="842">
        <v>35.299999999999997</v>
      </c>
      <c r="N334" s="221">
        <v>36.200000000000003</v>
      </c>
      <c r="O334" s="220">
        <v>140</v>
      </c>
      <c r="P334" s="220">
        <v>114</v>
      </c>
      <c r="Q334" s="895">
        <v>19</v>
      </c>
      <c r="R334" s="507">
        <v>254</v>
      </c>
      <c r="S334" s="779">
        <v>0.26</v>
      </c>
      <c r="T334" s="593">
        <v>2999</v>
      </c>
      <c r="U334" s="83"/>
      <c r="V334" s="3" t="s">
        <v>195</v>
      </c>
      <c r="W334" s="921" t="s">
        <v>311</v>
      </c>
      <c r="X334" s="138">
        <v>1.2</v>
      </c>
      <c r="Y334" s="225">
        <v>1.2</v>
      </c>
    </row>
    <row r="335" spans="1:25" x14ac:dyDescent="0.2">
      <c r="A335" s="1110"/>
      <c r="B335" s="330">
        <f>南八幡!B335</f>
        <v>46043</v>
      </c>
      <c r="C335" s="434" t="str">
        <f t="shared" si="36"/>
        <v>(水)</v>
      </c>
      <c r="D335" s="560" t="s">
        <v>420</v>
      </c>
      <c r="E335" s="503"/>
      <c r="F335" s="504">
        <v>3.5</v>
      </c>
      <c r="G335" s="11">
        <v>7.6</v>
      </c>
      <c r="H335" s="221">
        <v>8.1999999999999993</v>
      </c>
      <c r="I335" s="12">
        <v>7.5</v>
      </c>
      <c r="J335" s="219">
        <v>6</v>
      </c>
      <c r="K335" s="11">
        <v>8</v>
      </c>
      <c r="L335" s="219">
        <v>8.08</v>
      </c>
      <c r="M335" s="842">
        <v>35</v>
      </c>
      <c r="N335" s="221">
        <v>34.9</v>
      </c>
      <c r="O335" s="220">
        <v>150</v>
      </c>
      <c r="P335" s="220">
        <v>100</v>
      </c>
      <c r="Q335" s="895">
        <v>14</v>
      </c>
      <c r="R335" s="507">
        <v>212</v>
      </c>
      <c r="S335" s="779">
        <v>0.33</v>
      </c>
      <c r="T335" s="593">
        <v>1333</v>
      </c>
      <c r="U335" s="83"/>
      <c r="V335" s="3" t="s">
        <v>196</v>
      </c>
      <c r="W335" s="921" t="s">
        <v>311</v>
      </c>
      <c r="X335" s="138">
        <v>0.216</v>
      </c>
      <c r="Y335" s="225">
        <v>0.20699999999999999</v>
      </c>
    </row>
    <row r="336" spans="1:25" x14ac:dyDescent="0.2">
      <c r="A336" s="1110"/>
      <c r="B336" s="330">
        <f>南八幡!B336</f>
        <v>46044</v>
      </c>
      <c r="C336" s="434" t="str">
        <f t="shared" si="36"/>
        <v>(木)</v>
      </c>
      <c r="D336" s="560" t="s">
        <v>419</v>
      </c>
      <c r="E336" s="503"/>
      <c r="F336" s="504">
        <v>3.4</v>
      </c>
      <c r="G336" s="11">
        <v>7</v>
      </c>
      <c r="H336" s="221">
        <v>7.5</v>
      </c>
      <c r="I336" s="12">
        <v>6</v>
      </c>
      <c r="J336" s="219">
        <v>10.7</v>
      </c>
      <c r="K336" s="11">
        <v>8.0500000000000007</v>
      </c>
      <c r="L336" s="219">
        <v>8.09</v>
      </c>
      <c r="M336" s="842">
        <v>35.299999999999997</v>
      </c>
      <c r="N336" s="221">
        <v>35.299999999999997</v>
      </c>
      <c r="O336" s="220">
        <v>140</v>
      </c>
      <c r="P336" s="220">
        <v>104</v>
      </c>
      <c r="Q336" s="895">
        <v>15</v>
      </c>
      <c r="R336" s="507">
        <v>244</v>
      </c>
      <c r="S336" s="779">
        <v>0.43</v>
      </c>
      <c r="T336" s="593">
        <v>222</v>
      </c>
      <c r="U336" s="83"/>
      <c r="V336" s="3" t="s">
        <v>197</v>
      </c>
      <c r="W336" s="921" t="s">
        <v>311</v>
      </c>
      <c r="X336" s="136">
        <v>14.2</v>
      </c>
      <c r="Y336" s="224">
        <v>13.9</v>
      </c>
    </row>
    <row r="337" spans="1:25" x14ac:dyDescent="0.2">
      <c r="A337" s="1110"/>
      <c r="B337" s="330">
        <f>南八幡!B337</f>
        <v>46045</v>
      </c>
      <c r="C337" s="434" t="str">
        <f t="shared" si="36"/>
        <v>(金)</v>
      </c>
      <c r="D337" s="560" t="s">
        <v>419</v>
      </c>
      <c r="E337" s="503"/>
      <c r="F337" s="504">
        <v>2.8</v>
      </c>
      <c r="G337" s="11">
        <v>6.2</v>
      </c>
      <c r="H337" s="221">
        <v>6.6</v>
      </c>
      <c r="I337" s="12">
        <v>6.7</v>
      </c>
      <c r="J337" s="219">
        <v>5.8</v>
      </c>
      <c r="K337" s="11">
        <v>8.0399999999999991</v>
      </c>
      <c r="L337" s="219">
        <v>8.07</v>
      </c>
      <c r="M337" s="842">
        <v>35.299999999999997</v>
      </c>
      <c r="N337" s="221">
        <v>35.1</v>
      </c>
      <c r="O337" s="220">
        <v>140</v>
      </c>
      <c r="P337" s="220">
        <v>102</v>
      </c>
      <c r="Q337" s="895">
        <v>15</v>
      </c>
      <c r="R337" s="507">
        <v>232</v>
      </c>
      <c r="S337" s="779">
        <v>0.4</v>
      </c>
      <c r="T337" s="593">
        <v>1779</v>
      </c>
      <c r="U337" s="83"/>
      <c r="V337" s="3" t="s">
        <v>17</v>
      </c>
      <c r="W337" s="921" t="s">
        <v>311</v>
      </c>
      <c r="X337" s="136">
        <v>39.700000000000003</v>
      </c>
      <c r="Y337" s="224">
        <v>40.1</v>
      </c>
    </row>
    <row r="338" spans="1:25" x14ac:dyDescent="0.2">
      <c r="A338" s="1110"/>
      <c r="B338" s="330">
        <f>南八幡!B338</f>
        <v>46046</v>
      </c>
      <c r="C338" s="434" t="str">
        <f t="shared" si="36"/>
        <v>(土)</v>
      </c>
      <c r="D338" s="560" t="s">
        <v>419</v>
      </c>
      <c r="E338" s="503"/>
      <c r="F338" s="504">
        <v>5.0999999999999996</v>
      </c>
      <c r="G338" s="11">
        <v>6.3</v>
      </c>
      <c r="H338" s="221">
        <v>6.6</v>
      </c>
      <c r="I338" s="12">
        <v>6.9</v>
      </c>
      <c r="J338" s="219">
        <v>5.4</v>
      </c>
      <c r="K338" s="11">
        <v>7.98</v>
      </c>
      <c r="L338" s="219">
        <v>7.99</v>
      </c>
      <c r="M338" s="842"/>
      <c r="N338" s="221"/>
      <c r="O338" s="220"/>
      <c r="P338" s="220"/>
      <c r="Q338" s="895"/>
      <c r="R338" s="507"/>
      <c r="S338" s="779"/>
      <c r="T338" s="593"/>
      <c r="U338" s="83"/>
      <c r="V338" s="3" t="s">
        <v>198</v>
      </c>
      <c r="W338" s="921" t="s">
        <v>184</v>
      </c>
      <c r="X338" s="274">
        <v>14</v>
      </c>
      <c r="Y338" s="286">
        <v>14</v>
      </c>
    </row>
    <row r="339" spans="1:25" x14ac:dyDescent="0.2">
      <c r="A339" s="1110"/>
      <c r="B339" s="330">
        <f>南八幡!B339</f>
        <v>46047</v>
      </c>
      <c r="C339" s="434" t="str">
        <f t="shared" si="36"/>
        <v>(日)</v>
      </c>
      <c r="D339" s="560" t="s">
        <v>419</v>
      </c>
      <c r="E339" s="503"/>
      <c r="F339" s="504">
        <v>4.5999999999999996</v>
      </c>
      <c r="G339" s="11">
        <v>6.4</v>
      </c>
      <c r="H339" s="221">
        <v>6.5</v>
      </c>
      <c r="I339" s="12">
        <v>5.3</v>
      </c>
      <c r="J339" s="219">
        <v>4.2</v>
      </c>
      <c r="K339" s="11">
        <v>8.01</v>
      </c>
      <c r="L339" s="219">
        <v>8.01</v>
      </c>
      <c r="M339" s="842"/>
      <c r="N339" s="221"/>
      <c r="O339" s="220"/>
      <c r="P339" s="220"/>
      <c r="Q339" s="895"/>
      <c r="R339" s="507"/>
      <c r="S339" s="779"/>
      <c r="T339" s="593"/>
      <c r="U339" s="83"/>
      <c r="V339" s="3" t="s">
        <v>199</v>
      </c>
      <c r="W339" s="921" t="s">
        <v>311</v>
      </c>
      <c r="X339" s="274">
        <v>7</v>
      </c>
      <c r="Y339" s="286">
        <v>5</v>
      </c>
    </row>
    <row r="340" spans="1:25" x14ac:dyDescent="0.2">
      <c r="A340" s="1110"/>
      <c r="B340" s="330">
        <f>南八幡!B340</f>
        <v>46048</v>
      </c>
      <c r="C340" s="434" t="str">
        <f t="shared" si="36"/>
        <v>(月)</v>
      </c>
      <c r="D340" s="560" t="s">
        <v>419</v>
      </c>
      <c r="E340" s="503"/>
      <c r="F340" s="504">
        <v>4.9000000000000004</v>
      </c>
      <c r="G340" s="11">
        <v>5.4</v>
      </c>
      <c r="H340" s="221">
        <v>5.7</v>
      </c>
      <c r="I340" s="12">
        <v>7.8</v>
      </c>
      <c r="J340" s="219">
        <v>3.5</v>
      </c>
      <c r="K340" s="11">
        <v>8.11</v>
      </c>
      <c r="L340" s="219">
        <v>8.15</v>
      </c>
      <c r="M340" s="842">
        <v>34.799999999999997</v>
      </c>
      <c r="N340" s="221">
        <v>34.799999999999997</v>
      </c>
      <c r="O340" s="220">
        <v>140</v>
      </c>
      <c r="P340" s="220">
        <v>102</v>
      </c>
      <c r="Q340" s="895">
        <v>14</v>
      </c>
      <c r="R340" s="507">
        <v>246</v>
      </c>
      <c r="S340" s="779">
        <v>0.28000000000000003</v>
      </c>
      <c r="T340" s="593">
        <v>1444</v>
      </c>
      <c r="U340" s="83"/>
      <c r="V340" s="3"/>
      <c r="W340" s="921"/>
      <c r="X340" s="288"/>
      <c r="Y340" s="287"/>
    </row>
    <row r="341" spans="1:25" x14ac:dyDescent="0.2">
      <c r="A341" s="1110"/>
      <c r="B341" s="330">
        <f>南八幡!B341</f>
        <v>46049</v>
      </c>
      <c r="C341" s="434" t="str">
        <f t="shared" si="36"/>
        <v>(火)</v>
      </c>
      <c r="D341" s="560" t="s">
        <v>419</v>
      </c>
      <c r="E341" s="503"/>
      <c r="F341" s="504">
        <v>5.8</v>
      </c>
      <c r="G341" s="11">
        <v>7.6</v>
      </c>
      <c r="H341" s="221">
        <v>7.8</v>
      </c>
      <c r="I341" s="12">
        <v>7</v>
      </c>
      <c r="J341" s="219">
        <v>5.5</v>
      </c>
      <c r="K341" s="11">
        <v>7.97</v>
      </c>
      <c r="L341" s="219">
        <v>8.0399999999999991</v>
      </c>
      <c r="M341" s="842">
        <v>34.700000000000003</v>
      </c>
      <c r="N341" s="221">
        <v>34.6</v>
      </c>
      <c r="O341" s="220">
        <v>140</v>
      </c>
      <c r="P341" s="220">
        <v>104</v>
      </c>
      <c r="Q341" s="895">
        <v>15</v>
      </c>
      <c r="R341" s="507">
        <v>256</v>
      </c>
      <c r="S341" s="779">
        <v>0.32</v>
      </c>
      <c r="T341" s="593"/>
      <c r="U341" s="83"/>
      <c r="V341" s="3"/>
      <c r="W341" s="921"/>
      <c r="X341" s="288"/>
      <c r="Y341" s="287"/>
    </row>
    <row r="342" spans="1:25" ht="13.5" customHeight="1" x14ac:dyDescent="0.2">
      <c r="A342" s="1110"/>
      <c r="B342" s="330">
        <f>南八幡!B342</f>
        <v>46050</v>
      </c>
      <c r="C342" s="434" t="str">
        <f t="shared" si="36"/>
        <v>(水)</v>
      </c>
      <c r="D342" s="578" t="s">
        <v>419</v>
      </c>
      <c r="E342" s="198"/>
      <c r="F342" s="579">
        <v>6</v>
      </c>
      <c r="G342" s="119">
        <v>7.4</v>
      </c>
      <c r="H342" s="580">
        <v>7.9</v>
      </c>
      <c r="I342" s="581">
        <v>2.9</v>
      </c>
      <c r="J342" s="582">
        <v>4.2</v>
      </c>
      <c r="K342" s="119">
        <v>8.01</v>
      </c>
      <c r="L342" s="582">
        <v>8.0399999999999991</v>
      </c>
      <c r="M342" s="845">
        <v>34.5</v>
      </c>
      <c r="N342" s="580">
        <v>34.5</v>
      </c>
      <c r="O342" s="585">
        <v>140</v>
      </c>
      <c r="P342" s="585">
        <v>106</v>
      </c>
      <c r="Q342" s="901">
        <v>13</v>
      </c>
      <c r="R342" s="587">
        <v>222</v>
      </c>
      <c r="S342" s="829">
        <v>0.32</v>
      </c>
      <c r="T342" s="768"/>
      <c r="U342" s="83"/>
      <c r="V342" s="289"/>
      <c r="W342" s="346"/>
      <c r="X342" s="291"/>
      <c r="Y342" s="290"/>
    </row>
    <row r="343" spans="1:25" x14ac:dyDescent="0.2">
      <c r="A343" s="1110"/>
      <c r="B343" s="330">
        <f>南八幡!B343</f>
        <v>46051</v>
      </c>
      <c r="C343" s="434" t="str">
        <f t="shared" si="36"/>
        <v>(木)</v>
      </c>
      <c r="D343" s="560" t="s">
        <v>420</v>
      </c>
      <c r="E343" s="503"/>
      <c r="F343" s="504">
        <v>5.4</v>
      </c>
      <c r="G343" s="11">
        <v>7.6</v>
      </c>
      <c r="H343" s="221">
        <v>7.6</v>
      </c>
      <c r="I343" s="12">
        <v>3.4</v>
      </c>
      <c r="J343" s="219">
        <v>4.9000000000000004</v>
      </c>
      <c r="K343" s="11">
        <v>8.0299999999999994</v>
      </c>
      <c r="L343" s="219">
        <v>8.06</v>
      </c>
      <c r="M343" s="842">
        <v>34.9</v>
      </c>
      <c r="N343" s="221">
        <v>35</v>
      </c>
      <c r="O343" s="220">
        <v>140</v>
      </c>
      <c r="P343" s="220">
        <v>104</v>
      </c>
      <c r="Q343" s="895">
        <v>15</v>
      </c>
      <c r="R343" s="507">
        <v>242</v>
      </c>
      <c r="S343" s="779">
        <v>0.31</v>
      </c>
      <c r="T343" s="593"/>
      <c r="U343" s="83"/>
      <c r="V343" s="9" t="s">
        <v>23</v>
      </c>
      <c r="W343" s="82" t="s">
        <v>24</v>
      </c>
      <c r="X343" s="1" t="s">
        <v>24</v>
      </c>
      <c r="Y343" s="335" t="s">
        <v>24</v>
      </c>
    </row>
    <row r="344" spans="1:25" x14ac:dyDescent="0.2">
      <c r="A344" s="1110"/>
      <c r="B344" s="330">
        <f>南八幡!B344</f>
        <v>46052</v>
      </c>
      <c r="C344" s="434" t="str">
        <f t="shared" si="36"/>
        <v>(金)</v>
      </c>
      <c r="D344" s="560" t="s">
        <v>419</v>
      </c>
      <c r="E344" s="503"/>
      <c r="F344" s="504">
        <v>4</v>
      </c>
      <c r="G344" s="11">
        <v>7.4</v>
      </c>
      <c r="H344" s="221">
        <v>8</v>
      </c>
      <c r="I344" s="12">
        <v>2.8</v>
      </c>
      <c r="J344" s="219">
        <v>4.2</v>
      </c>
      <c r="K344" s="11">
        <v>8.0399999999999991</v>
      </c>
      <c r="L344" s="219">
        <v>8.08</v>
      </c>
      <c r="M344" s="842">
        <v>35.700000000000003</v>
      </c>
      <c r="N344" s="221">
        <v>35.200000000000003</v>
      </c>
      <c r="O344" s="220">
        <v>140</v>
      </c>
      <c r="P344" s="220">
        <v>102</v>
      </c>
      <c r="Q344" s="895">
        <v>15</v>
      </c>
      <c r="R344" s="507">
        <v>194</v>
      </c>
      <c r="S344" s="779">
        <v>0.31</v>
      </c>
      <c r="T344" s="593"/>
      <c r="U344" s="83"/>
      <c r="V344" s="749" t="s">
        <v>301</v>
      </c>
      <c r="W344" s="750"/>
      <c r="X344" s="750"/>
      <c r="Y344" s="751"/>
    </row>
    <row r="345" spans="1:25" x14ac:dyDescent="0.2">
      <c r="A345" s="1110"/>
      <c r="B345" s="330">
        <f>南八幡!B345</f>
        <v>46053</v>
      </c>
      <c r="C345" s="434" t="str">
        <f t="shared" si="36"/>
        <v>(土)</v>
      </c>
      <c r="D345" s="502" t="s">
        <v>419</v>
      </c>
      <c r="E345" s="503"/>
      <c r="F345" s="504">
        <v>5.6</v>
      </c>
      <c r="G345" s="11">
        <v>6.2</v>
      </c>
      <c r="H345" s="219">
        <v>6.5</v>
      </c>
      <c r="I345" s="12">
        <v>6.4</v>
      </c>
      <c r="J345" s="221">
        <v>8.6999999999999993</v>
      </c>
      <c r="K345" s="11">
        <v>8.0500000000000007</v>
      </c>
      <c r="L345" s="219">
        <v>8.0299999999999994</v>
      </c>
      <c r="M345" s="842"/>
      <c r="N345" s="221"/>
      <c r="O345" s="220"/>
      <c r="P345" s="220"/>
      <c r="Q345" s="895"/>
      <c r="R345" s="507"/>
      <c r="S345" s="779"/>
      <c r="T345" s="769"/>
      <c r="U345" s="83"/>
      <c r="V345" s="752"/>
      <c r="W345" s="920"/>
      <c r="X345" s="753"/>
      <c r="Y345" s="754"/>
    </row>
    <row r="346" spans="1:25" x14ac:dyDescent="0.2">
      <c r="A346" s="1110"/>
      <c r="B346" s="1051" t="s">
        <v>238</v>
      </c>
      <c r="C346" s="1051"/>
      <c r="D346" s="508"/>
      <c r="E346" s="493">
        <f>MAX(E315:E345)</f>
        <v>3</v>
      </c>
      <c r="F346" s="509">
        <f t="shared" ref="F346:T346" si="37">IF(COUNT(F315:F345)=0,"",MAX(F315:F345))</f>
        <v>13.7</v>
      </c>
      <c r="G346" s="10">
        <f t="shared" si="37"/>
        <v>10.7</v>
      </c>
      <c r="H346" s="218">
        <f t="shared" si="37"/>
        <v>10.8</v>
      </c>
      <c r="I346" s="495">
        <f t="shared" si="37"/>
        <v>16</v>
      </c>
      <c r="J346" s="496">
        <f t="shared" si="37"/>
        <v>10.7</v>
      </c>
      <c r="K346" s="10">
        <f t="shared" si="37"/>
        <v>8.11</v>
      </c>
      <c r="L346" s="218">
        <f t="shared" si="37"/>
        <v>8.15</v>
      </c>
      <c r="M346" s="841">
        <f t="shared" si="37"/>
        <v>35.700000000000003</v>
      </c>
      <c r="N346" s="496">
        <f t="shared" si="37"/>
        <v>36.200000000000003</v>
      </c>
      <c r="O346" s="497">
        <f t="shared" si="37"/>
        <v>150</v>
      </c>
      <c r="P346" s="497">
        <f t="shared" si="37"/>
        <v>114</v>
      </c>
      <c r="Q346" s="897">
        <f t="shared" si="37"/>
        <v>19</v>
      </c>
      <c r="R346" s="513">
        <f t="shared" si="37"/>
        <v>262</v>
      </c>
      <c r="S346" s="787">
        <f t="shared" si="37"/>
        <v>0.43</v>
      </c>
      <c r="T346" s="515">
        <f t="shared" si="37"/>
        <v>2999</v>
      </c>
      <c r="U346" s="83"/>
      <c r="V346" s="752"/>
      <c r="W346" s="920"/>
      <c r="X346" s="753"/>
      <c r="Y346" s="754"/>
    </row>
    <row r="347" spans="1:25" x14ac:dyDescent="0.2">
      <c r="A347" s="1110"/>
      <c r="B347" s="1052" t="s">
        <v>239</v>
      </c>
      <c r="C347" s="1052"/>
      <c r="D347" s="229"/>
      <c r="E347" s="230"/>
      <c r="F347" s="516">
        <f t="shared" ref="F347:S347" si="38">IF(COUNT(F315:F345)=0,"",MIN(F315:F345))</f>
        <v>2.8</v>
      </c>
      <c r="G347" s="11">
        <f t="shared" si="38"/>
        <v>5.4</v>
      </c>
      <c r="H347" s="219">
        <f t="shared" si="38"/>
        <v>5.7</v>
      </c>
      <c r="I347" s="12">
        <f t="shared" si="38"/>
        <v>2</v>
      </c>
      <c r="J347" s="221">
        <f t="shared" si="38"/>
        <v>2.7</v>
      </c>
      <c r="K347" s="11">
        <f t="shared" si="38"/>
        <v>7.92</v>
      </c>
      <c r="L347" s="219">
        <f t="shared" si="38"/>
        <v>7.72</v>
      </c>
      <c r="M347" s="842">
        <f t="shared" si="38"/>
        <v>34.299999999999997</v>
      </c>
      <c r="N347" s="221">
        <f t="shared" si="38"/>
        <v>34.200000000000003</v>
      </c>
      <c r="O347" s="220">
        <f t="shared" si="38"/>
        <v>140</v>
      </c>
      <c r="P347" s="220">
        <f t="shared" si="38"/>
        <v>98.1</v>
      </c>
      <c r="Q347" s="893">
        <f t="shared" si="38"/>
        <v>13</v>
      </c>
      <c r="R347" s="520">
        <f t="shared" si="38"/>
        <v>194</v>
      </c>
      <c r="S347" s="792">
        <f t="shared" si="38"/>
        <v>0.26</v>
      </c>
      <c r="T347" s="522"/>
      <c r="U347" s="83"/>
      <c r="V347" s="752"/>
      <c r="W347" s="920"/>
      <c r="X347" s="753"/>
      <c r="Y347" s="754"/>
    </row>
    <row r="348" spans="1:25" x14ac:dyDescent="0.2">
      <c r="A348" s="1110"/>
      <c r="B348" s="1052" t="s">
        <v>240</v>
      </c>
      <c r="C348" s="1052"/>
      <c r="D348" s="418"/>
      <c r="E348" s="231"/>
      <c r="F348" s="523">
        <f t="shared" ref="F348:S348" si="39">IF(COUNT(F315:F345)=0,"",AVERAGE(F315:F345))</f>
        <v>6.7451612903225815</v>
      </c>
      <c r="G348" s="307">
        <f t="shared" si="39"/>
        <v>7.9903225806451612</v>
      </c>
      <c r="H348" s="539">
        <f t="shared" si="39"/>
        <v>8.2096774193548363</v>
      </c>
      <c r="I348" s="540">
        <f t="shared" si="39"/>
        <v>5.5290322580645173</v>
      </c>
      <c r="J348" s="541">
        <f t="shared" si="39"/>
        <v>5.1258064516129025</v>
      </c>
      <c r="K348" s="307">
        <f t="shared" si="39"/>
        <v>7.9993548387096753</v>
      </c>
      <c r="L348" s="539">
        <f t="shared" si="39"/>
        <v>8.0229032258064503</v>
      </c>
      <c r="M348" s="843">
        <f t="shared" si="39"/>
        <v>35.057894736842108</v>
      </c>
      <c r="N348" s="541">
        <f t="shared" si="39"/>
        <v>35.068421052631578</v>
      </c>
      <c r="O348" s="542">
        <f t="shared" si="39"/>
        <v>141.57894736842104</v>
      </c>
      <c r="P348" s="542">
        <f t="shared" si="39"/>
        <v>102.42631578947368</v>
      </c>
      <c r="Q348" s="898">
        <f t="shared" si="39"/>
        <v>14.631578947368421</v>
      </c>
      <c r="R348" s="550">
        <f t="shared" si="39"/>
        <v>241.15789473684211</v>
      </c>
      <c r="S348" s="815">
        <f t="shared" si="39"/>
        <v>0.32578947368421057</v>
      </c>
      <c r="T348" s="552"/>
      <c r="U348" s="83"/>
      <c r="V348" s="752"/>
      <c r="W348" s="920"/>
      <c r="X348" s="753"/>
      <c r="Y348" s="754"/>
    </row>
    <row r="349" spans="1:25" x14ac:dyDescent="0.2">
      <c r="A349" s="1111"/>
      <c r="B349" s="1053" t="s">
        <v>241</v>
      </c>
      <c r="C349" s="1053"/>
      <c r="D349" s="396"/>
      <c r="E349" s="526">
        <f>SUM(E315:E345)</f>
        <v>3</v>
      </c>
      <c r="F349" s="232"/>
      <c r="G349" s="232"/>
      <c r="H349" s="390"/>
      <c r="I349" s="232"/>
      <c r="J349" s="390"/>
      <c r="K349" s="528"/>
      <c r="L349" s="529"/>
      <c r="M349" s="553"/>
      <c r="N349" s="554"/>
      <c r="O349" s="555"/>
      <c r="P349" s="555"/>
      <c r="Q349" s="899"/>
      <c r="R349" s="234"/>
      <c r="S349" s="812"/>
      <c r="T349" s="764">
        <f>SUM(T315:T345)</f>
        <v>11325</v>
      </c>
      <c r="U349" s="83"/>
      <c r="V349" s="617"/>
      <c r="W349" s="923"/>
      <c r="X349" s="622"/>
      <c r="Y349" s="623"/>
    </row>
    <row r="350" spans="1:25" x14ac:dyDescent="0.2">
      <c r="A350" s="1104" t="s">
        <v>249</v>
      </c>
      <c r="B350" s="329">
        <f>南八幡!B350</f>
        <v>46054</v>
      </c>
      <c r="C350" s="433" t="str">
        <f>IF(B350="","",IF(WEEKDAY(B350)=1,"(日)",IF(WEEKDAY(B350)=2,"(月)",IF(WEEKDAY(B350)=3,"(火)",IF(WEEKDAY(B350)=4,"(水)",IF(WEEKDAY(B350)=5,"(木)",IF(WEEKDAY(B350)=6,"(金)","(土)")))))))</f>
        <v>(日)</v>
      </c>
      <c r="D350" s="558" t="s">
        <v>419</v>
      </c>
      <c r="E350" s="493"/>
      <c r="F350" s="494">
        <v>5.2</v>
      </c>
      <c r="G350" s="10">
        <v>6.2</v>
      </c>
      <c r="H350" s="589">
        <v>6.7</v>
      </c>
      <c r="I350" s="495">
        <v>7.8</v>
      </c>
      <c r="J350" s="509">
        <v>6.4</v>
      </c>
      <c r="K350" s="10">
        <v>8.02</v>
      </c>
      <c r="L350" s="509">
        <v>8.01</v>
      </c>
      <c r="M350" s="841"/>
      <c r="N350" s="496"/>
      <c r="O350" s="575"/>
      <c r="P350" s="575"/>
      <c r="Q350" s="892"/>
      <c r="R350" s="501"/>
      <c r="S350" s="775"/>
      <c r="T350" s="761"/>
      <c r="U350" s="83"/>
      <c r="V350" s="376" t="s">
        <v>284</v>
      </c>
      <c r="W350" s="361"/>
      <c r="X350" s="363">
        <v>46063</v>
      </c>
      <c r="Y350" s="359"/>
    </row>
    <row r="351" spans="1:25" x14ac:dyDescent="0.2">
      <c r="A351" s="1105"/>
      <c r="B351" s="391">
        <f>南八幡!B351</f>
        <v>46055</v>
      </c>
      <c r="C351" s="434" t="str">
        <f t="shared" ref="C351:C377" si="40">IF(B351="","",IF(WEEKDAY(B351)=1,"(日)",IF(WEEKDAY(B351)=2,"(月)",IF(WEEKDAY(B351)=3,"(火)",IF(WEEKDAY(B351)=4,"(水)",IF(WEEKDAY(B351)=5,"(木)",IF(WEEKDAY(B351)=6,"(金)","(土)")))))))</f>
        <v>(月)</v>
      </c>
      <c r="D351" s="560" t="s">
        <v>419</v>
      </c>
      <c r="E351" s="503"/>
      <c r="F351" s="504">
        <v>6.1</v>
      </c>
      <c r="G351" s="11">
        <v>7</v>
      </c>
      <c r="H351" s="240">
        <v>7.4</v>
      </c>
      <c r="I351" s="12">
        <v>3.4</v>
      </c>
      <c r="J351" s="516">
        <v>3.5</v>
      </c>
      <c r="K351" s="11">
        <v>8</v>
      </c>
      <c r="L351" s="516">
        <v>8.0399999999999991</v>
      </c>
      <c r="M351" s="842">
        <v>35</v>
      </c>
      <c r="N351" s="221">
        <v>35.1</v>
      </c>
      <c r="O351" s="239">
        <v>140</v>
      </c>
      <c r="P351" s="239">
        <v>102</v>
      </c>
      <c r="Q351" s="902">
        <v>15</v>
      </c>
      <c r="R351" s="507">
        <v>254</v>
      </c>
      <c r="S351" s="779">
        <v>0.31</v>
      </c>
      <c r="T351" s="593"/>
      <c r="U351" s="83"/>
      <c r="V351" s="377" t="s">
        <v>2</v>
      </c>
      <c r="W351" s="362" t="s">
        <v>303</v>
      </c>
      <c r="X351" s="364">
        <v>4.0999999999999996</v>
      </c>
      <c r="Y351" s="360"/>
    </row>
    <row r="352" spans="1:25" x14ac:dyDescent="0.2">
      <c r="A352" s="1105"/>
      <c r="B352" s="391">
        <f>南八幡!B352</f>
        <v>46056</v>
      </c>
      <c r="C352" s="434" t="str">
        <f t="shared" si="40"/>
        <v>(火)</v>
      </c>
      <c r="D352" s="560" t="s">
        <v>419</v>
      </c>
      <c r="E352" s="503"/>
      <c r="F352" s="504">
        <v>6.6</v>
      </c>
      <c r="G352" s="11">
        <v>8</v>
      </c>
      <c r="H352" s="240">
        <v>8.1999999999999993</v>
      </c>
      <c r="I352" s="12">
        <v>5</v>
      </c>
      <c r="J352" s="516">
        <v>8.8000000000000007</v>
      </c>
      <c r="K352" s="11">
        <v>7.98</v>
      </c>
      <c r="L352" s="516">
        <v>8.01</v>
      </c>
      <c r="M352" s="842">
        <v>35.299999999999997</v>
      </c>
      <c r="N352" s="221">
        <v>35</v>
      </c>
      <c r="O352" s="239">
        <v>140</v>
      </c>
      <c r="P352" s="239">
        <v>100</v>
      </c>
      <c r="Q352" s="902">
        <v>16</v>
      </c>
      <c r="R352" s="507">
        <v>270</v>
      </c>
      <c r="S352" s="779">
        <v>0.43</v>
      </c>
      <c r="T352" s="593"/>
      <c r="U352" s="83"/>
      <c r="V352" s="4" t="s">
        <v>19</v>
      </c>
      <c r="W352" s="5" t="s">
        <v>20</v>
      </c>
      <c r="X352" s="6" t="s">
        <v>21</v>
      </c>
      <c r="Y352" s="5" t="s">
        <v>22</v>
      </c>
    </row>
    <row r="353" spans="1:25" x14ac:dyDescent="0.2">
      <c r="A353" s="1105"/>
      <c r="B353" s="391">
        <f>南八幡!B353</f>
        <v>46057</v>
      </c>
      <c r="C353" s="434" t="str">
        <f t="shared" si="40"/>
        <v>(水)</v>
      </c>
      <c r="D353" s="560" t="s">
        <v>419</v>
      </c>
      <c r="E353" s="503"/>
      <c r="F353" s="504">
        <v>6.9</v>
      </c>
      <c r="G353" s="11">
        <v>7.8</v>
      </c>
      <c r="H353" s="221">
        <v>8</v>
      </c>
      <c r="I353" s="12">
        <v>5.6</v>
      </c>
      <c r="J353" s="516">
        <v>6.5</v>
      </c>
      <c r="K353" s="11">
        <v>7.97</v>
      </c>
      <c r="L353" s="516">
        <v>8.01</v>
      </c>
      <c r="M353" s="842">
        <v>35.1</v>
      </c>
      <c r="N353" s="221">
        <v>35</v>
      </c>
      <c r="O353" s="220">
        <v>140</v>
      </c>
      <c r="P353" s="239">
        <v>104</v>
      </c>
      <c r="Q353" s="902">
        <v>16</v>
      </c>
      <c r="R353" s="507">
        <v>234</v>
      </c>
      <c r="S353" s="779">
        <v>0.37</v>
      </c>
      <c r="T353" s="593"/>
      <c r="U353" s="83"/>
      <c r="V353" s="2" t="s">
        <v>182</v>
      </c>
      <c r="W353" s="398" t="s">
        <v>11</v>
      </c>
      <c r="X353" s="10">
        <v>6.6</v>
      </c>
      <c r="Y353" s="218">
        <v>7</v>
      </c>
    </row>
    <row r="354" spans="1:25" x14ac:dyDescent="0.2">
      <c r="A354" s="1105"/>
      <c r="B354" s="391">
        <f>南八幡!B354</f>
        <v>46058</v>
      </c>
      <c r="C354" s="434" t="str">
        <f t="shared" si="40"/>
        <v>(木)</v>
      </c>
      <c r="D354" s="560" t="s">
        <v>419</v>
      </c>
      <c r="E354" s="503"/>
      <c r="F354" s="504">
        <v>7.6</v>
      </c>
      <c r="G354" s="11">
        <v>8</v>
      </c>
      <c r="H354" s="221">
        <v>8.4</v>
      </c>
      <c r="I354" s="12">
        <v>3.2</v>
      </c>
      <c r="J354" s="219">
        <v>3.9</v>
      </c>
      <c r="K354" s="11">
        <v>7.98</v>
      </c>
      <c r="L354" s="219">
        <v>8</v>
      </c>
      <c r="M354" s="842">
        <v>34.9</v>
      </c>
      <c r="N354" s="221">
        <v>34.9</v>
      </c>
      <c r="O354" s="220">
        <v>140</v>
      </c>
      <c r="P354" s="220">
        <v>104</v>
      </c>
      <c r="Q354" s="902">
        <v>15</v>
      </c>
      <c r="R354" s="507">
        <v>252</v>
      </c>
      <c r="S354" s="779">
        <v>0.28999999999999998</v>
      </c>
      <c r="T354" s="593"/>
      <c r="U354" s="83"/>
      <c r="V354" s="3" t="s">
        <v>183</v>
      </c>
      <c r="W354" s="921" t="s">
        <v>184</v>
      </c>
      <c r="X354" s="11">
        <v>2.7</v>
      </c>
      <c r="Y354" s="219">
        <v>3</v>
      </c>
    </row>
    <row r="355" spans="1:25" x14ac:dyDescent="0.2">
      <c r="A355" s="1105"/>
      <c r="B355" s="391">
        <f>南八幡!B355</f>
        <v>46059</v>
      </c>
      <c r="C355" s="434" t="str">
        <f t="shared" si="40"/>
        <v>(金)</v>
      </c>
      <c r="D355" s="560" t="s">
        <v>419</v>
      </c>
      <c r="E355" s="503"/>
      <c r="F355" s="504">
        <v>9.1</v>
      </c>
      <c r="G355" s="11">
        <v>8.6</v>
      </c>
      <c r="H355" s="221">
        <v>9</v>
      </c>
      <c r="I355" s="12">
        <v>3.1</v>
      </c>
      <c r="J355" s="219">
        <v>3.7</v>
      </c>
      <c r="K355" s="11">
        <v>7.94</v>
      </c>
      <c r="L355" s="219">
        <v>7.98</v>
      </c>
      <c r="M355" s="842">
        <v>34.700000000000003</v>
      </c>
      <c r="N355" s="221">
        <v>34.700000000000003</v>
      </c>
      <c r="O355" s="220">
        <v>140</v>
      </c>
      <c r="P355" s="220">
        <v>104</v>
      </c>
      <c r="Q355" s="902">
        <v>16</v>
      </c>
      <c r="R355" s="507">
        <v>248</v>
      </c>
      <c r="S355" s="779">
        <v>0.28999999999999998</v>
      </c>
      <c r="T355" s="593"/>
      <c r="U355" s="83"/>
      <c r="V355" s="3" t="s">
        <v>12</v>
      </c>
      <c r="W355" s="921"/>
      <c r="X355" s="11">
        <v>7.89</v>
      </c>
      <c r="Y355" s="219">
        <v>7.93</v>
      </c>
    </row>
    <row r="356" spans="1:25" x14ac:dyDescent="0.2">
      <c r="A356" s="1105"/>
      <c r="B356" s="391">
        <f>南八幡!B356</f>
        <v>46060</v>
      </c>
      <c r="C356" s="434" t="str">
        <f t="shared" si="40"/>
        <v>(土)</v>
      </c>
      <c r="D356" s="560" t="s">
        <v>420</v>
      </c>
      <c r="E356" s="503">
        <v>4</v>
      </c>
      <c r="F356" s="504">
        <v>5.2</v>
      </c>
      <c r="G356" s="11">
        <v>8.5</v>
      </c>
      <c r="H356" s="221">
        <v>9</v>
      </c>
      <c r="I356" s="12">
        <v>7.4</v>
      </c>
      <c r="J356" s="219">
        <v>4.7</v>
      </c>
      <c r="K356" s="11">
        <v>8</v>
      </c>
      <c r="L356" s="219">
        <v>7.99</v>
      </c>
      <c r="M356" s="842"/>
      <c r="N356" s="221"/>
      <c r="O356" s="220"/>
      <c r="P356" s="220"/>
      <c r="Q356" s="895"/>
      <c r="R356" s="507"/>
      <c r="S356" s="779"/>
      <c r="T356" s="593">
        <v>333</v>
      </c>
      <c r="U356" s="83"/>
      <c r="V356" s="3" t="s">
        <v>185</v>
      </c>
      <c r="W356" s="921" t="s">
        <v>13</v>
      </c>
      <c r="X356" s="11">
        <v>35.4</v>
      </c>
      <c r="Y356" s="219">
        <v>35.700000000000003</v>
      </c>
    </row>
    <row r="357" spans="1:25" x14ac:dyDescent="0.2">
      <c r="A357" s="1105"/>
      <c r="B357" s="391">
        <f>南八幡!B357</f>
        <v>46061</v>
      </c>
      <c r="C357" s="434" t="str">
        <f t="shared" si="40"/>
        <v>(日)</v>
      </c>
      <c r="D357" s="560" t="s">
        <v>420</v>
      </c>
      <c r="E357" s="503">
        <v>4</v>
      </c>
      <c r="F357" s="504">
        <v>-0.8</v>
      </c>
      <c r="G357" s="11">
        <v>7</v>
      </c>
      <c r="H357" s="221">
        <v>7.3</v>
      </c>
      <c r="I357" s="12">
        <v>6.1</v>
      </c>
      <c r="J357" s="219">
        <v>4.5999999999999996</v>
      </c>
      <c r="K357" s="11">
        <v>7.96</v>
      </c>
      <c r="L357" s="219">
        <v>7.94</v>
      </c>
      <c r="M357" s="842"/>
      <c r="N357" s="221"/>
      <c r="O357" s="220"/>
      <c r="P357" s="220"/>
      <c r="Q357" s="895"/>
      <c r="R357" s="507"/>
      <c r="S357" s="779"/>
      <c r="T357" s="593"/>
      <c r="U357" s="83"/>
      <c r="V357" s="3" t="s">
        <v>186</v>
      </c>
      <c r="W357" s="921" t="s">
        <v>311</v>
      </c>
      <c r="X357" s="274">
        <v>140</v>
      </c>
      <c r="Y357" s="220">
        <v>140</v>
      </c>
    </row>
    <row r="358" spans="1:25" x14ac:dyDescent="0.2">
      <c r="A358" s="1105"/>
      <c r="B358" s="391">
        <f>南八幡!B358</f>
        <v>46062</v>
      </c>
      <c r="C358" s="434" t="str">
        <f t="shared" si="40"/>
        <v>(月)</v>
      </c>
      <c r="D358" s="560" t="s">
        <v>419</v>
      </c>
      <c r="E358" s="503"/>
      <c r="F358" s="504">
        <v>4.4000000000000004</v>
      </c>
      <c r="G358" s="11">
        <v>5</v>
      </c>
      <c r="H358" s="221">
        <v>5.6</v>
      </c>
      <c r="I358" s="12">
        <v>2.6</v>
      </c>
      <c r="J358" s="219">
        <v>3.5</v>
      </c>
      <c r="K358" s="11">
        <v>8.0399999999999991</v>
      </c>
      <c r="L358" s="219">
        <v>8.09</v>
      </c>
      <c r="M358" s="842">
        <v>36.1</v>
      </c>
      <c r="N358" s="221">
        <v>35.299999999999997</v>
      </c>
      <c r="O358" s="220">
        <v>130</v>
      </c>
      <c r="P358" s="220">
        <v>98.1</v>
      </c>
      <c r="Q358" s="895">
        <v>19</v>
      </c>
      <c r="R358" s="507">
        <v>254</v>
      </c>
      <c r="S358" s="779">
        <v>0.37</v>
      </c>
      <c r="T358" s="593"/>
      <c r="U358" s="83"/>
      <c r="V358" s="3" t="s">
        <v>187</v>
      </c>
      <c r="W358" s="921" t="s">
        <v>311</v>
      </c>
      <c r="X358" s="274">
        <v>110</v>
      </c>
      <c r="Y358" s="220">
        <v>102</v>
      </c>
    </row>
    <row r="359" spans="1:25" x14ac:dyDescent="0.2">
      <c r="A359" s="1105"/>
      <c r="B359" s="391">
        <f>南八幡!B359</f>
        <v>46063</v>
      </c>
      <c r="C359" s="434" t="str">
        <f t="shared" si="40"/>
        <v>(火)</v>
      </c>
      <c r="D359" s="560" t="s">
        <v>420</v>
      </c>
      <c r="E359" s="503"/>
      <c r="F359" s="504">
        <v>4.0999999999999996</v>
      </c>
      <c r="G359" s="11">
        <v>6.6</v>
      </c>
      <c r="H359" s="221">
        <v>7</v>
      </c>
      <c r="I359" s="12">
        <v>2.7</v>
      </c>
      <c r="J359" s="219">
        <v>3</v>
      </c>
      <c r="K359" s="11">
        <v>7.89</v>
      </c>
      <c r="L359" s="219">
        <v>7.93</v>
      </c>
      <c r="M359" s="842">
        <v>35.4</v>
      </c>
      <c r="N359" s="221">
        <v>35.700000000000003</v>
      </c>
      <c r="O359" s="220">
        <v>140</v>
      </c>
      <c r="P359" s="220">
        <v>102</v>
      </c>
      <c r="Q359" s="895">
        <v>16</v>
      </c>
      <c r="R359" s="507">
        <v>250</v>
      </c>
      <c r="S359" s="779">
        <v>0.25</v>
      </c>
      <c r="T359" s="593"/>
      <c r="U359" s="83"/>
      <c r="V359" s="3" t="s">
        <v>188</v>
      </c>
      <c r="W359" s="921" t="s">
        <v>311</v>
      </c>
      <c r="X359" s="274">
        <v>74.099999999999994</v>
      </c>
      <c r="Y359" s="220">
        <v>72.099999999999994</v>
      </c>
    </row>
    <row r="360" spans="1:25" x14ac:dyDescent="0.2">
      <c r="A360" s="1105"/>
      <c r="B360" s="391">
        <f>南八幡!B360</f>
        <v>46064</v>
      </c>
      <c r="C360" s="434" t="str">
        <f t="shared" si="40"/>
        <v>(水)</v>
      </c>
      <c r="D360" s="560" t="s">
        <v>418</v>
      </c>
      <c r="E360" s="503">
        <v>15</v>
      </c>
      <c r="F360" s="504">
        <v>9.8000000000000007</v>
      </c>
      <c r="G360" s="11">
        <v>9.3000000000000007</v>
      </c>
      <c r="H360" s="221">
        <v>9</v>
      </c>
      <c r="I360" s="12">
        <v>4.5999999999999996</v>
      </c>
      <c r="J360" s="219">
        <v>4.4000000000000004</v>
      </c>
      <c r="K360" s="11">
        <v>8.02</v>
      </c>
      <c r="L360" s="219">
        <v>8.02</v>
      </c>
      <c r="M360" s="842"/>
      <c r="N360" s="221"/>
      <c r="O360" s="220"/>
      <c r="P360" s="220"/>
      <c r="Q360" s="895"/>
      <c r="R360" s="507"/>
      <c r="S360" s="779"/>
      <c r="T360" s="593">
        <v>1445</v>
      </c>
      <c r="U360" s="83"/>
      <c r="V360" s="3" t="s">
        <v>189</v>
      </c>
      <c r="W360" s="921" t="s">
        <v>311</v>
      </c>
      <c r="X360" s="274">
        <v>35.9</v>
      </c>
      <c r="Y360" s="220">
        <v>29.9</v>
      </c>
    </row>
    <row r="361" spans="1:25" x14ac:dyDescent="0.2">
      <c r="A361" s="1105"/>
      <c r="B361" s="391">
        <f>南八幡!B361</f>
        <v>46065</v>
      </c>
      <c r="C361" s="434" t="str">
        <f t="shared" si="40"/>
        <v>(木)</v>
      </c>
      <c r="D361" s="560" t="s">
        <v>419</v>
      </c>
      <c r="E361" s="503">
        <v>1</v>
      </c>
      <c r="F361" s="504">
        <v>7.5</v>
      </c>
      <c r="G361" s="11">
        <v>10</v>
      </c>
      <c r="H361" s="221">
        <v>10.3</v>
      </c>
      <c r="I361" s="12">
        <v>11.8</v>
      </c>
      <c r="J361" s="219">
        <v>5.2</v>
      </c>
      <c r="K361" s="11">
        <v>7.68</v>
      </c>
      <c r="L361" s="219">
        <v>7.43</v>
      </c>
      <c r="M361" s="842">
        <v>28</v>
      </c>
      <c r="N361" s="221">
        <v>32.200000000000003</v>
      </c>
      <c r="O361" s="220">
        <v>100</v>
      </c>
      <c r="P361" s="220">
        <v>80.099999999999994</v>
      </c>
      <c r="Q361" s="895">
        <v>21</v>
      </c>
      <c r="R361" s="507">
        <v>227</v>
      </c>
      <c r="S361" s="779">
        <v>0.36</v>
      </c>
      <c r="T361" s="593">
        <v>5538</v>
      </c>
      <c r="U361" s="83"/>
      <c r="V361" s="3" t="s">
        <v>190</v>
      </c>
      <c r="W361" s="921" t="s">
        <v>311</v>
      </c>
      <c r="X361" s="137">
        <v>15</v>
      </c>
      <c r="Y361" s="221">
        <v>16</v>
      </c>
    </row>
    <row r="362" spans="1:25" x14ac:dyDescent="0.2">
      <c r="A362" s="1105"/>
      <c r="B362" s="391">
        <f>南八幡!B362</f>
        <v>46066</v>
      </c>
      <c r="C362" s="434" t="str">
        <f t="shared" si="40"/>
        <v>(金)</v>
      </c>
      <c r="D362" s="560" t="s">
        <v>420</v>
      </c>
      <c r="E362" s="503"/>
      <c r="F362" s="504">
        <v>6.5</v>
      </c>
      <c r="G362" s="11">
        <v>8.8000000000000007</v>
      </c>
      <c r="H362" s="221">
        <v>9.4</v>
      </c>
      <c r="I362" s="12">
        <v>6.1</v>
      </c>
      <c r="J362" s="219">
        <v>5.2</v>
      </c>
      <c r="K362" s="11">
        <v>7.82</v>
      </c>
      <c r="L362" s="219">
        <v>7.84</v>
      </c>
      <c r="M362" s="842">
        <v>33.700000000000003</v>
      </c>
      <c r="N362" s="221">
        <v>33.6</v>
      </c>
      <c r="O362" s="220">
        <v>120</v>
      </c>
      <c r="P362" s="220">
        <v>98.1</v>
      </c>
      <c r="Q362" s="895">
        <v>16</v>
      </c>
      <c r="R362" s="507">
        <v>249</v>
      </c>
      <c r="S362" s="779">
        <v>0.36</v>
      </c>
      <c r="T362" s="593">
        <v>282</v>
      </c>
      <c r="U362" s="83"/>
      <c r="V362" s="3" t="s">
        <v>191</v>
      </c>
      <c r="W362" s="921" t="s">
        <v>311</v>
      </c>
      <c r="X362" s="139">
        <v>238</v>
      </c>
      <c r="Y362" s="222">
        <v>250</v>
      </c>
    </row>
    <row r="363" spans="1:25" x14ac:dyDescent="0.2">
      <c r="A363" s="1105"/>
      <c r="B363" s="391">
        <f>南八幡!B363</f>
        <v>46067</v>
      </c>
      <c r="C363" s="434" t="str">
        <f t="shared" si="40"/>
        <v>(土)</v>
      </c>
      <c r="D363" s="560" t="s">
        <v>419</v>
      </c>
      <c r="E363" s="503"/>
      <c r="F363" s="504">
        <v>9.1999999999999993</v>
      </c>
      <c r="G363" s="11">
        <v>8.1999999999999993</v>
      </c>
      <c r="H363" s="221">
        <v>8.6</v>
      </c>
      <c r="I363" s="12">
        <v>6.5</v>
      </c>
      <c r="J363" s="219">
        <v>6.1</v>
      </c>
      <c r="K363" s="11">
        <v>7.93</v>
      </c>
      <c r="L363" s="219">
        <v>7.91</v>
      </c>
      <c r="M363" s="842"/>
      <c r="N363" s="221"/>
      <c r="O363" s="220"/>
      <c r="P363" s="220"/>
      <c r="Q363" s="895"/>
      <c r="R363" s="507"/>
      <c r="S363" s="779"/>
      <c r="T363" s="593"/>
      <c r="U363" s="83"/>
      <c r="V363" s="3" t="s">
        <v>192</v>
      </c>
      <c r="W363" s="921" t="s">
        <v>311</v>
      </c>
      <c r="X363" s="138">
        <v>0.26</v>
      </c>
      <c r="Y363" s="223">
        <v>0.25</v>
      </c>
    </row>
    <row r="364" spans="1:25" x14ac:dyDescent="0.2">
      <c r="A364" s="1105"/>
      <c r="B364" s="391">
        <f>南八幡!B364</f>
        <v>46068</v>
      </c>
      <c r="C364" s="434" t="str">
        <f t="shared" si="40"/>
        <v>(日)</v>
      </c>
      <c r="D364" s="560" t="s">
        <v>419</v>
      </c>
      <c r="E364" s="503"/>
      <c r="F364" s="504">
        <v>13.1</v>
      </c>
      <c r="G364" s="11">
        <v>10.6</v>
      </c>
      <c r="H364" s="221">
        <v>10.6</v>
      </c>
      <c r="I364" s="12">
        <v>6.1</v>
      </c>
      <c r="J364" s="219">
        <v>5.4</v>
      </c>
      <c r="K364" s="11">
        <v>7.95</v>
      </c>
      <c r="L364" s="219">
        <v>7.94</v>
      </c>
      <c r="M364" s="842"/>
      <c r="N364" s="221"/>
      <c r="O364" s="220"/>
      <c r="P364" s="220"/>
      <c r="Q364" s="895"/>
      <c r="R364" s="507"/>
      <c r="S364" s="779"/>
      <c r="T364" s="593"/>
      <c r="U364" s="83"/>
      <c r="V364" s="3" t="s">
        <v>14</v>
      </c>
      <c r="W364" s="921" t="s">
        <v>311</v>
      </c>
      <c r="X364" s="136">
        <v>4.0999999999999996</v>
      </c>
      <c r="Y364" s="224">
        <v>4.3</v>
      </c>
    </row>
    <row r="365" spans="1:25" x14ac:dyDescent="0.2">
      <c r="A365" s="1105"/>
      <c r="B365" s="391">
        <f>南八幡!B365</f>
        <v>46069</v>
      </c>
      <c r="C365" s="434" t="str">
        <f t="shared" si="40"/>
        <v>(月)</v>
      </c>
      <c r="D365" s="560" t="s">
        <v>420</v>
      </c>
      <c r="E365" s="503">
        <v>5</v>
      </c>
      <c r="F365" s="504">
        <v>11.9</v>
      </c>
      <c r="G365" s="11">
        <v>11.6</v>
      </c>
      <c r="H365" s="221">
        <v>12.2</v>
      </c>
      <c r="I365" s="12">
        <v>3.8</v>
      </c>
      <c r="J365" s="219">
        <v>4.5</v>
      </c>
      <c r="K365" s="11">
        <v>7.9</v>
      </c>
      <c r="L365" s="219">
        <v>7.91</v>
      </c>
      <c r="M365" s="842">
        <v>36.200000000000003</v>
      </c>
      <c r="N365" s="221">
        <v>36.299999999999997</v>
      </c>
      <c r="O365" s="220">
        <v>140</v>
      </c>
      <c r="P365" s="220">
        <v>104</v>
      </c>
      <c r="Q365" s="895">
        <v>17</v>
      </c>
      <c r="R365" s="507">
        <v>258</v>
      </c>
      <c r="S365" s="779">
        <v>0.36</v>
      </c>
      <c r="T365" s="593"/>
      <c r="U365" s="83"/>
      <c r="V365" s="3" t="s">
        <v>15</v>
      </c>
      <c r="W365" s="921" t="s">
        <v>311</v>
      </c>
      <c r="X365" s="136">
        <v>2.2999999999999998</v>
      </c>
      <c r="Y365" s="224">
        <v>2</v>
      </c>
    </row>
    <row r="366" spans="1:25" x14ac:dyDescent="0.2">
      <c r="A366" s="1105"/>
      <c r="B366" s="391">
        <f>南八幡!B366</f>
        <v>46070</v>
      </c>
      <c r="C366" s="434" t="str">
        <f t="shared" si="40"/>
        <v>(火)</v>
      </c>
      <c r="D366" s="560" t="s">
        <v>420</v>
      </c>
      <c r="E366" s="503">
        <v>4</v>
      </c>
      <c r="F366" s="504">
        <v>4.5999999999999996</v>
      </c>
      <c r="G366" s="11">
        <v>10</v>
      </c>
      <c r="H366" s="221">
        <v>10.5</v>
      </c>
      <c r="I366" s="12">
        <v>10.5</v>
      </c>
      <c r="J366" s="219">
        <v>5.7</v>
      </c>
      <c r="K366" s="11">
        <v>7.81</v>
      </c>
      <c r="L366" s="219">
        <v>7.9</v>
      </c>
      <c r="M366" s="842">
        <v>28.8</v>
      </c>
      <c r="N366" s="221">
        <v>32.299999999999997</v>
      </c>
      <c r="O366" s="220">
        <v>130</v>
      </c>
      <c r="P366" s="220">
        <v>100</v>
      </c>
      <c r="Q366" s="895">
        <v>16</v>
      </c>
      <c r="R366" s="507">
        <v>242</v>
      </c>
      <c r="S366" s="779">
        <v>0.3</v>
      </c>
      <c r="T366" s="593">
        <v>1077</v>
      </c>
      <c r="U366" s="83"/>
      <c r="V366" s="3" t="s">
        <v>193</v>
      </c>
      <c r="W366" s="921" t="s">
        <v>311</v>
      </c>
      <c r="X366" s="136">
        <v>9.6999999999999993</v>
      </c>
      <c r="Y366" s="224">
        <v>9.6999999999999993</v>
      </c>
    </row>
    <row r="367" spans="1:25" x14ac:dyDescent="0.2">
      <c r="A367" s="1105"/>
      <c r="B367" s="391">
        <f>南八幡!B367</f>
        <v>46071</v>
      </c>
      <c r="C367" s="434" t="str">
        <f t="shared" si="40"/>
        <v>(水)</v>
      </c>
      <c r="D367" s="560" t="s">
        <v>420</v>
      </c>
      <c r="E367" s="503"/>
      <c r="F367" s="504">
        <v>7.8</v>
      </c>
      <c r="G367" s="11">
        <v>10.4</v>
      </c>
      <c r="H367" s="221">
        <v>10.4</v>
      </c>
      <c r="I367" s="12">
        <v>4</v>
      </c>
      <c r="J367" s="219">
        <v>5.9</v>
      </c>
      <c r="K367" s="11">
        <v>7.89</v>
      </c>
      <c r="L367" s="219">
        <v>7.91</v>
      </c>
      <c r="M367" s="842">
        <v>34.9</v>
      </c>
      <c r="N367" s="221">
        <v>34.6</v>
      </c>
      <c r="O367" s="220">
        <v>140</v>
      </c>
      <c r="P367" s="220">
        <v>96.1</v>
      </c>
      <c r="Q367" s="895">
        <v>15</v>
      </c>
      <c r="R367" s="507">
        <v>259</v>
      </c>
      <c r="S367" s="779">
        <v>0.39</v>
      </c>
      <c r="T367" s="593"/>
      <c r="U367" s="83"/>
      <c r="V367" s="3" t="s">
        <v>194</v>
      </c>
      <c r="W367" s="921" t="s">
        <v>311</v>
      </c>
      <c r="X367" s="138">
        <v>3.2000000000000001E-2</v>
      </c>
      <c r="Y367" s="225">
        <v>3.3000000000000002E-2</v>
      </c>
    </row>
    <row r="368" spans="1:25" x14ac:dyDescent="0.2">
      <c r="A368" s="1105"/>
      <c r="B368" s="391">
        <f>南八幡!B368</f>
        <v>46072</v>
      </c>
      <c r="C368" s="434" t="str">
        <f t="shared" si="40"/>
        <v>(木)</v>
      </c>
      <c r="D368" s="560" t="s">
        <v>419</v>
      </c>
      <c r="E368" s="503"/>
      <c r="F368" s="504">
        <v>6.1</v>
      </c>
      <c r="G368" s="11">
        <v>8.6</v>
      </c>
      <c r="H368" s="221">
        <v>9.4</v>
      </c>
      <c r="I368" s="12">
        <v>14.1</v>
      </c>
      <c r="J368" s="219">
        <v>4.5999999999999996</v>
      </c>
      <c r="K368" s="11">
        <v>7.87</v>
      </c>
      <c r="L368" s="219">
        <v>7.91</v>
      </c>
      <c r="M368" s="842">
        <v>35.200000000000003</v>
      </c>
      <c r="N368" s="221">
        <v>35</v>
      </c>
      <c r="O368" s="220">
        <v>140</v>
      </c>
      <c r="P368" s="220">
        <v>102</v>
      </c>
      <c r="Q368" s="895">
        <v>15</v>
      </c>
      <c r="R368" s="507">
        <v>247</v>
      </c>
      <c r="S368" s="779">
        <v>0.39</v>
      </c>
      <c r="T368" s="593">
        <v>200</v>
      </c>
      <c r="U368" s="83"/>
      <c r="V368" s="3" t="s">
        <v>16</v>
      </c>
      <c r="W368" s="921" t="s">
        <v>311</v>
      </c>
      <c r="X368" s="138">
        <v>0.93</v>
      </c>
      <c r="Y368" s="225">
        <v>1.01</v>
      </c>
    </row>
    <row r="369" spans="1:25" x14ac:dyDescent="0.2">
      <c r="A369" s="1105"/>
      <c r="B369" s="391">
        <f>南八幡!B369</f>
        <v>46073</v>
      </c>
      <c r="C369" s="434" t="str">
        <f t="shared" si="40"/>
        <v>(金)</v>
      </c>
      <c r="D369" s="591" t="s">
        <v>420</v>
      </c>
      <c r="E369" s="537"/>
      <c r="F369" s="538">
        <v>6</v>
      </c>
      <c r="G369" s="307">
        <v>8.4</v>
      </c>
      <c r="H369" s="541">
        <v>8.6</v>
      </c>
      <c r="I369" s="540">
        <v>5.2</v>
      </c>
      <c r="J369" s="539">
        <v>5.7</v>
      </c>
      <c r="K369" s="307">
        <v>7.93</v>
      </c>
      <c r="L369" s="539">
        <v>7.93</v>
      </c>
      <c r="M369" s="843">
        <v>36.799999999999997</v>
      </c>
      <c r="N369" s="541">
        <v>36.6</v>
      </c>
      <c r="O369" s="542">
        <v>140</v>
      </c>
      <c r="P369" s="542">
        <v>104</v>
      </c>
      <c r="Q369" s="896">
        <v>15</v>
      </c>
      <c r="R369" s="544">
        <v>270</v>
      </c>
      <c r="S369" s="783">
        <v>0.34</v>
      </c>
      <c r="T369" s="594"/>
      <c r="U369" s="83"/>
      <c r="V369" s="3" t="s">
        <v>195</v>
      </c>
      <c r="W369" s="921" t="s">
        <v>311</v>
      </c>
      <c r="X369" s="138">
        <v>1.1599999999999999</v>
      </c>
      <c r="Y369" s="225">
        <v>1.2</v>
      </c>
    </row>
    <row r="370" spans="1:25" x14ac:dyDescent="0.2">
      <c r="A370" s="1105"/>
      <c r="B370" s="391">
        <f>南八幡!B370</f>
        <v>46074</v>
      </c>
      <c r="C370" s="434" t="str">
        <f t="shared" si="40"/>
        <v>(土)</v>
      </c>
      <c r="D370" s="591" t="s">
        <v>419</v>
      </c>
      <c r="E370" s="537"/>
      <c r="F370" s="538">
        <v>10.6</v>
      </c>
      <c r="G370" s="307">
        <v>8.8000000000000007</v>
      </c>
      <c r="H370" s="541">
        <v>9</v>
      </c>
      <c r="I370" s="540">
        <v>5.6</v>
      </c>
      <c r="J370" s="539">
        <v>4.7</v>
      </c>
      <c r="K370" s="307">
        <v>7.97</v>
      </c>
      <c r="L370" s="539">
        <v>7.96</v>
      </c>
      <c r="M370" s="843"/>
      <c r="N370" s="541"/>
      <c r="O370" s="542"/>
      <c r="P370" s="542"/>
      <c r="Q370" s="896"/>
      <c r="R370" s="544"/>
      <c r="S370" s="783"/>
      <c r="T370" s="594"/>
      <c r="U370" s="83"/>
      <c r="V370" s="3" t="s">
        <v>196</v>
      </c>
      <c r="W370" s="921" t="s">
        <v>311</v>
      </c>
      <c r="X370" s="138">
        <v>0.23599999999999999</v>
      </c>
      <c r="Y370" s="225">
        <v>0.24199999999999999</v>
      </c>
    </row>
    <row r="371" spans="1:25" ht="13.5" customHeight="1" x14ac:dyDescent="0.2">
      <c r="A371" s="1105"/>
      <c r="B371" s="391">
        <f>南八幡!B371</f>
        <v>46075</v>
      </c>
      <c r="C371" s="434" t="str">
        <f t="shared" si="40"/>
        <v>(日)</v>
      </c>
      <c r="D371" s="560" t="s">
        <v>419</v>
      </c>
      <c r="E371" s="503"/>
      <c r="F371" s="504">
        <v>13</v>
      </c>
      <c r="G371" s="11">
        <v>9.6</v>
      </c>
      <c r="H371" s="221">
        <v>9.8000000000000007</v>
      </c>
      <c r="I371" s="12">
        <v>6.5</v>
      </c>
      <c r="J371" s="219">
        <v>6</v>
      </c>
      <c r="K371" s="11">
        <v>7.96</v>
      </c>
      <c r="L371" s="219">
        <v>7.93</v>
      </c>
      <c r="M371" s="842"/>
      <c r="N371" s="221"/>
      <c r="O371" s="220"/>
      <c r="P371" s="220"/>
      <c r="Q371" s="895"/>
      <c r="R371" s="507"/>
      <c r="S371" s="779"/>
      <c r="T371" s="593"/>
      <c r="U371" s="80"/>
      <c r="V371" s="3" t="s">
        <v>197</v>
      </c>
      <c r="W371" s="921" t="s">
        <v>311</v>
      </c>
      <c r="X371" s="136">
        <v>15.3</v>
      </c>
      <c r="Y371" s="224">
        <v>14.3</v>
      </c>
    </row>
    <row r="372" spans="1:25" x14ac:dyDescent="0.2">
      <c r="A372" s="1105"/>
      <c r="B372" s="391">
        <f>南八幡!B372</f>
        <v>46076</v>
      </c>
      <c r="C372" s="434" t="str">
        <f t="shared" si="40"/>
        <v>(月)</v>
      </c>
      <c r="D372" s="560" t="s">
        <v>420</v>
      </c>
      <c r="E372" s="503"/>
      <c r="F372" s="504">
        <v>17.2</v>
      </c>
      <c r="G372" s="11">
        <v>12.5</v>
      </c>
      <c r="H372" s="221">
        <v>12.3</v>
      </c>
      <c r="I372" s="12">
        <v>8</v>
      </c>
      <c r="J372" s="219">
        <v>5.8</v>
      </c>
      <c r="K372" s="11">
        <v>8</v>
      </c>
      <c r="L372" s="219">
        <v>7.98</v>
      </c>
      <c r="M372" s="842"/>
      <c r="N372" s="221"/>
      <c r="O372" s="220"/>
      <c r="P372" s="220"/>
      <c r="Q372" s="895"/>
      <c r="R372" s="507"/>
      <c r="S372" s="779"/>
      <c r="T372" s="593"/>
      <c r="U372" s="80"/>
      <c r="V372" s="3" t="s">
        <v>17</v>
      </c>
      <c r="W372" s="921" t="s">
        <v>311</v>
      </c>
      <c r="X372" s="136">
        <v>40.6</v>
      </c>
      <c r="Y372" s="224">
        <v>40.1</v>
      </c>
    </row>
    <row r="373" spans="1:25" x14ac:dyDescent="0.2">
      <c r="A373" s="1105"/>
      <c r="B373" s="391">
        <f>南八幡!B373</f>
        <v>46077</v>
      </c>
      <c r="C373" s="434" t="str">
        <f t="shared" si="40"/>
        <v>(火)</v>
      </c>
      <c r="D373" s="560" t="s">
        <v>420</v>
      </c>
      <c r="E373" s="503">
        <v>1</v>
      </c>
      <c r="F373" s="504">
        <v>12.4</v>
      </c>
      <c r="G373" s="11">
        <v>13.2</v>
      </c>
      <c r="H373" s="221">
        <v>13.6</v>
      </c>
      <c r="I373" s="12">
        <v>12</v>
      </c>
      <c r="J373" s="219">
        <v>5.6</v>
      </c>
      <c r="K373" s="11">
        <v>7.92</v>
      </c>
      <c r="L373" s="219">
        <v>8</v>
      </c>
      <c r="M373" s="842">
        <v>36.299999999999997</v>
      </c>
      <c r="N373" s="221">
        <v>36.299999999999997</v>
      </c>
      <c r="O373" s="220">
        <v>140</v>
      </c>
      <c r="P373" s="220">
        <v>106</v>
      </c>
      <c r="Q373" s="895">
        <v>16</v>
      </c>
      <c r="R373" s="507">
        <v>268</v>
      </c>
      <c r="S373" s="779">
        <v>0.35</v>
      </c>
      <c r="T373" s="593"/>
      <c r="U373" s="80"/>
      <c r="V373" s="3" t="s">
        <v>198</v>
      </c>
      <c r="W373" s="921" t="s">
        <v>184</v>
      </c>
      <c r="X373" s="274">
        <v>13</v>
      </c>
      <c r="Y373" s="286">
        <v>14</v>
      </c>
    </row>
    <row r="374" spans="1:25" x14ac:dyDescent="0.2">
      <c r="A374" s="1105"/>
      <c r="B374" s="391">
        <f>南八幡!B374</f>
        <v>46078</v>
      </c>
      <c r="C374" s="434" t="str">
        <f t="shared" si="40"/>
        <v>(水)</v>
      </c>
      <c r="D374" s="560" t="s">
        <v>418</v>
      </c>
      <c r="E374" s="503">
        <v>88</v>
      </c>
      <c r="F374" s="504">
        <v>10.199999999999999</v>
      </c>
      <c r="G374" s="11">
        <v>12.4</v>
      </c>
      <c r="H374" s="221">
        <v>13.4</v>
      </c>
      <c r="I374" s="12">
        <v>49.8</v>
      </c>
      <c r="J374" s="219">
        <v>6.5</v>
      </c>
      <c r="K374" s="11">
        <v>7.69</v>
      </c>
      <c r="L374" s="219">
        <v>7.94</v>
      </c>
      <c r="M374" s="842">
        <v>13.5</v>
      </c>
      <c r="N374" s="221">
        <v>35.299999999999997</v>
      </c>
      <c r="O374" s="220">
        <v>140</v>
      </c>
      <c r="P374" s="220">
        <v>108</v>
      </c>
      <c r="Q374" s="895">
        <v>16</v>
      </c>
      <c r="R374" s="507">
        <v>263</v>
      </c>
      <c r="S374" s="779">
        <v>0.33</v>
      </c>
      <c r="T374" s="593">
        <v>8961</v>
      </c>
      <c r="U374" s="80"/>
      <c r="V374" s="3" t="s">
        <v>199</v>
      </c>
      <c r="W374" s="921" t="s">
        <v>311</v>
      </c>
      <c r="X374" s="274">
        <v>4</v>
      </c>
      <c r="Y374" s="286">
        <v>4</v>
      </c>
    </row>
    <row r="375" spans="1:25" x14ac:dyDescent="0.2">
      <c r="A375" s="1105"/>
      <c r="B375" s="391">
        <f>南八幡!B375</f>
        <v>46079</v>
      </c>
      <c r="C375" s="434" t="str">
        <f t="shared" si="40"/>
        <v>(木)</v>
      </c>
      <c r="D375" s="560" t="s">
        <v>420</v>
      </c>
      <c r="E375" s="503"/>
      <c r="F375" s="504">
        <v>7.9</v>
      </c>
      <c r="G375" s="11">
        <v>9.8000000000000007</v>
      </c>
      <c r="H375" s="221">
        <v>9.8000000000000007</v>
      </c>
      <c r="I375" s="12">
        <v>49.5</v>
      </c>
      <c r="J375" s="219">
        <v>4.5</v>
      </c>
      <c r="K375" s="11">
        <v>7.57</v>
      </c>
      <c r="L375" s="219">
        <v>7.11</v>
      </c>
      <c r="M375" s="842">
        <v>19.2</v>
      </c>
      <c r="N375" s="221">
        <v>19.3</v>
      </c>
      <c r="O375" s="220">
        <v>38</v>
      </c>
      <c r="P375" s="220">
        <v>56.1</v>
      </c>
      <c r="Q375" s="895">
        <v>20</v>
      </c>
      <c r="R375" s="507">
        <v>147</v>
      </c>
      <c r="S375" s="779">
        <v>0.15</v>
      </c>
      <c r="T375" s="593">
        <v>12332</v>
      </c>
      <c r="U375" s="80"/>
      <c r="V375" s="3"/>
      <c r="W375" s="921"/>
      <c r="X375" s="288"/>
      <c r="Y375" s="287"/>
    </row>
    <row r="376" spans="1:25" x14ac:dyDescent="0.2">
      <c r="A376" s="1105"/>
      <c r="B376" s="391">
        <f>南八幡!B376</f>
        <v>46080</v>
      </c>
      <c r="C376" s="434" t="str">
        <f t="shared" si="40"/>
        <v>(金)</v>
      </c>
      <c r="D376" s="560" t="s">
        <v>420</v>
      </c>
      <c r="E376" s="503"/>
      <c r="F376" s="504">
        <v>10.7</v>
      </c>
      <c r="G376" s="11">
        <v>10.6</v>
      </c>
      <c r="H376" s="221">
        <v>10.6</v>
      </c>
      <c r="I376" s="12">
        <v>24.7</v>
      </c>
      <c r="J376" s="219">
        <v>2.7</v>
      </c>
      <c r="K376" s="11">
        <v>7.67</v>
      </c>
      <c r="L376" s="219">
        <v>7.38</v>
      </c>
      <c r="M376" s="842">
        <v>25.2</v>
      </c>
      <c r="N376" s="221">
        <v>24.9</v>
      </c>
      <c r="O376" s="220">
        <v>70</v>
      </c>
      <c r="P376" s="220">
        <v>74.099999999999994</v>
      </c>
      <c r="Q376" s="895">
        <v>18</v>
      </c>
      <c r="R376" s="507">
        <v>189</v>
      </c>
      <c r="S376" s="779">
        <v>0.18</v>
      </c>
      <c r="T376" s="593">
        <v>7333</v>
      </c>
      <c r="U376" s="80"/>
      <c r="V376" s="3"/>
      <c r="W376" s="921"/>
      <c r="X376" s="288"/>
      <c r="Y376" s="287"/>
    </row>
    <row r="377" spans="1:25" x14ac:dyDescent="0.2">
      <c r="A377" s="1105"/>
      <c r="B377" s="391">
        <f>南八幡!B377</f>
        <v>46081</v>
      </c>
      <c r="C377" s="434" t="str">
        <f t="shared" si="40"/>
        <v>(土)</v>
      </c>
      <c r="D377" s="591" t="s">
        <v>419</v>
      </c>
      <c r="E377" s="537"/>
      <c r="F377" s="538">
        <v>13.7</v>
      </c>
      <c r="G377" s="307">
        <v>12.2</v>
      </c>
      <c r="H377" s="541">
        <v>12.3</v>
      </c>
      <c r="I377" s="540">
        <v>16.399999999999999</v>
      </c>
      <c r="J377" s="539">
        <v>5.9</v>
      </c>
      <c r="K377" s="307">
        <v>7.67</v>
      </c>
      <c r="L377" s="539">
        <v>7.46</v>
      </c>
      <c r="M377" s="843"/>
      <c r="N377" s="541"/>
      <c r="O377" s="542"/>
      <c r="P377" s="542"/>
      <c r="Q377" s="896"/>
      <c r="R377" s="544"/>
      <c r="S377" s="783"/>
      <c r="T377" s="594">
        <v>4777</v>
      </c>
      <c r="U377" s="80"/>
      <c r="V377" s="289"/>
      <c r="W377" s="346"/>
      <c r="X377" s="291"/>
      <c r="Y377" s="290"/>
    </row>
    <row r="378" spans="1:25" x14ac:dyDescent="0.2">
      <c r="A378" s="1105"/>
      <c r="B378" s="1051" t="s">
        <v>238</v>
      </c>
      <c r="C378" s="1051"/>
      <c r="D378" s="508"/>
      <c r="E378" s="493">
        <f>MAX(E350:E377)</f>
        <v>88</v>
      </c>
      <c r="F378" s="509">
        <f t="shared" ref="F378:T378" si="41">IF(COUNT(F350:F377)=0,"",MAX(F350:F377))</f>
        <v>17.2</v>
      </c>
      <c r="G378" s="10">
        <f t="shared" si="41"/>
        <v>13.2</v>
      </c>
      <c r="H378" s="218">
        <f t="shared" si="41"/>
        <v>13.6</v>
      </c>
      <c r="I378" s="495">
        <f t="shared" si="41"/>
        <v>49.8</v>
      </c>
      <c r="J378" s="496">
        <f t="shared" si="41"/>
        <v>8.8000000000000007</v>
      </c>
      <c r="K378" s="10">
        <f t="shared" si="41"/>
        <v>8.0399999999999991</v>
      </c>
      <c r="L378" s="218">
        <f t="shared" si="41"/>
        <v>8.09</v>
      </c>
      <c r="M378" s="841">
        <f t="shared" si="41"/>
        <v>36.799999999999997</v>
      </c>
      <c r="N378" s="496">
        <f t="shared" si="41"/>
        <v>36.6</v>
      </c>
      <c r="O378" s="497">
        <f t="shared" si="41"/>
        <v>140</v>
      </c>
      <c r="P378" s="497">
        <f t="shared" si="41"/>
        <v>108</v>
      </c>
      <c r="Q378" s="897">
        <f t="shared" si="41"/>
        <v>21</v>
      </c>
      <c r="R378" s="513">
        <f t="shared" si="41"/>
        <v>270</v>
      </c>
      <c r="S378" s="787">
        <f t="shared" si="41"/>
        <v>0.43</v>
      </c>
      <c r="T378" s="515">
        <f t="shared" si="41"/>
        <v>12332</v>
      </c>
      <c r="U378" s="108"/>
      <c r="V378" s="9" t="s">
        <v>23</v>
      </c>
      <c r="W378" s="82" t="s">
        <v>24</v>
      </c>
      <c r="X378" s="1" t="s">
        <v>24</v>
      </c>
      <c r="Y378" s="335" t="s">
        <v>24</v>
      </c>
    </row>
    <row r="379" spans="1:25" x14ac:dyDescent="0.2">
      <c r="A379" s="1105"/>
      <c r="B379" s="1052" t="s">
        <v>239</v>
      </c>
      <c r="C379" s="1052"/>
      <c r="D379" s="229"/>
      <c r="E379" s="230"/>
      <c r="F379" s="516">
        <f t="shared" ref="F379:S379" si="42">IF(COUNT(F350:F377)=0,"",MIN(F350:F377))</f>
        <v>-0.8</v>
      </c>
      <c r="G379" s="11">
        <f t="shared" si="42"/>
        <v>5</v>
      </c>
      <c r="H379" s="219">
        <f t="shared" si="42"/>
        <v>5.6</v>
      </c>
      <c r="I379" s="12">
        <f t="shared" si="42"/>
        <v>2.6</v>
      </c>
      <c r="J379" s="221">
        <f t="shared" si="42"/>
        <v>2.7</v>
      </c>
      <c r="K379" s="11">
        <f t="shared" si="42"/>
        <v>7.57</v>
      </c>
      <c r="L379" s="219">
        <f t="shared" si="42"/>
        <v>7.11</v>
      </c>
      <c r="M379" s="842">
        <f t="shared" si="42"/>
        <v>13.5</v>
      </c>
      <c r="N379" s="221">
        <f t="shared" si="42"/>
        <v>19.3</v>
      </c>
      <c r="O379" s="220">
        <f t="shared" si="42"/>
        <v>38</v>
      </c>
      <c r="P379" s="220">
        <f t="shared" si="42"/>
        <v>56.1</v>
      </c>
      <c r="Q379" s="893">
        <f t="shared" si="42"/>
        <v>15</v>
      </c>
      <c r="R379" s="520">
        <f t="shared" si="42"/>
        <v>147</v>
      </c>
      <c r="S379" s="792">
        <f t="shared" si="42"/>
        <v>0.15</v>
      </c>
      <c r="T379" s="596"/>
      <c r="U379" s="80"/>
      <c r="V379" s="749" t="s">
        <v>301</v>
      </c>
      <c r="W379" s="750"/>
      <c r="X379" s="750"/>
      <c r="Y379" s="751"/>
    </row>
    <row r="380" spans="1:25" x14ac:dyDescent="0.2">
      <c r="A380" s="1105"/>
      <c r="B380" s="1052" t="s">
        <v>240</v>
      </c>
      <c r="C380" s="1052"/>
      <c r="D380" s="418"/>
      <c r="E380" s="231"/>
      <c r="F380" s="523">
        <f t="shared" ref="F380:S380" si="43">IF(COUNT(F350:F377)=0,"",AVERAGE(F350:F377))</f>
        <v>8.3071428571428552</v>
      </c>
      <c r="G380" s="307">
        <f t="shared" si="43"/>
        <v>9.2035714285714274</v>
      </c>
      <c r="H380" s="539">
        <f t="shared" si="43"/>
        <v>9.514285714285716</v>
      </c>
      <c r="I380" s="540">
        <f t="shared" si="43"/>
        <v>10.432142857142855</v>
      </c>
      <c r="J380" s="541">
        <f t="shared" si="43"/>
        <v>5.1071428571428585</v>
      </c>
      <c r="K380" s="307">
        <f t="shared" si="43"/>
        <v>7.8939285714285692</v>
      </c>
      <c r="L380" s="539">
        <f t="shared" si="43"/>
        <v>7.8735714285714291</v>
      </c>
      <c r="M380" s="843">
        <f t="shared" si="43"/>
        <v>31.905555555555559</v>
      </c>
      <c r="N380" s="541">
        <f t="shared" si="43"/>
        <v>33.449999999999996</v>
      </c>
      <c r="O380" s="542">
        <f t="shared" si="43"/>
        <v>126</v>
      </c>
      <c r="P380" s="542">
        <f t="shared" si="43"/>
        <v>96.811111111111103</v>
      </c>
      <c r="Q380" s="893">
        <f t="shared" si="43"/>
        <v>16.555555555555557</v>
      </c>
      <c r="R380" s="524">
        <f t="shared" si="43"/>
        <v>243.38888888888889</v>
      </c>
      <c r="S380" s="792">
        <f t="shared" si="43"/>
        <v>0.32333333333333325</v>
      </c>
      <c r="T380" s="597"/>
      <c r="U380" s="80"/>
      <c r="V380" s="752"/>
      <c r="W380" s="920"/>
      <c r="X380" s="753"/>
      <c r="Y380" s="754"/>
    </row>
    <row r="381" spans="1:25" x14ac:dyDescent="0.2">
      <c r="A381" s="1106"/>
      <c r="B381" s="1053" t="s">
        <v>241</v>
      </c>
      <c r="C381" s="1053"/>
      <c r="D381" s="396"/>
      <c r="E381" s="526">
        <f>SUM(E350:E377)</f>
        <v>122</v>
      </c>
      <c r="F381" s="232"/>
      <c r="G381" s="232"/>
      <c r="H381" s="390"/>
      <c r="I381" s="232"/>
      <c r="J381" s="390"/>
      <c r="K381" s="529"/>
      <c r="L381" s="598"/>
      <c r="M381" s="553"/>
      <c r="N381" s="554"/>
      <c r="O381" s="532"/>
      <c r="P381" s="533"/>
      <c r="Q381" s="903"/>
      <c r="R381" s="234"/>
      <c r="S381" s="812"/>
      <c r="T381" s="762">
        <f>SUM(T350:T377)</f>
        <v>42278</v>
      </c>
      <c r="U381" s="80"/>
      <c r="V381" s="755"/>
      <c r="W381" s="922"/>
      <c r="X381" s="756"/>
      <c r="Y381" s="757"/>
    </row>
    <row r="382" spans="1:25" ht="13.5" customHeight="1" x14ac:dyDescent="0.2">
      <c r="A382" s="1104" t="s">
        <v>250</v>
      </c>
      <c r="B382" s="329">
        <f>南八幡!B382</f>
        <v>46082</v>
      </c>
      <c r="C382" s="433" t="str">
        <f>IF(B382="","",IF(WEEKDAY(B382)=1,"(日)",IF(WEEKDAY(B382)=2,"(月)",IF(WEEKDAY(B382)=3,"(火)",IF(WEEKDAY(B382)=4,"(水)",IF(WEEKDAY(B382)=5,"(木)",IF(WEEKDAY(B382)=6,"(金)","(土)")))))))</f>
        <v>(日)</v>
      </c>
      <c r="D382" s="492" t="s">
        <v>419</v>
      </c>
      <c r="E382" s="493"/>
      <c r="F382" s="494">
        <v>11.9</v>
      </c>
      <c r="G382" s="10">
        <v>11.9</v>
      </c>
      <c r="H382" s="218">
        <v>12.3</v>
      </c>
      <c r="I382" s="495">
        <v>12.2</v>
      </c>
      <c r="J382" s="496">
        <v>9.6999999999999993</v>
      </c>
      <c r="K382" s="10">
        <v>7.74</v>
      </c>
      <c r="L382" s="218">
        <v>7.7</v>
      </c>
      <c r="M382" s="841"/>
      <c r="N382" s="496"/>
      <c r="O382" s="497"/>
      <c r="P382" s="497"/>
      <c r="Q382" s="897"/>
      <c r="R382" s="501"/>
      <c r="S382" s="775"/>
      <c r="T382" s="501">
        <v>1222</v>
      </c>
      <c r="U382" s="80"/>
      <c r="V382" s="376" t="s">
        <v>284</v>
      </c>
      <c r="W382" s="361"/>
      <c r="X382" s="997">
        <v>46092</v>
      </c>
      <c r="Y382" s="998"/>
    </row>
    <row r="383" spans="1:25" x14ac:dyDescent="0.2">
      <c r="A383" s="1105"/>
      <c r="B383" s="391">
        <f>南八幡!B383</f>
        <v>46083</v>
      </c>
      <c r="C383" s="434" t="str">
        <f t="shared" ref="C383:C412" si="44">IF(B383="","",IF(WEEKDAY(B383)=1,"(日)",IF(WEEKDAY(B383)=2,"(月)",IF(WEEKDAY(B383)=3,"(火)",IF(WEEKDAY(B383)=4,"(水)",IF(WEEKDAY(B383)=5,"(木)",IF(WEEKDAY(B383)=6,"(金)","(土)")))))))</f>
        <v>(月)</v>
      </c>
      <c r="D383" s="502" t="s">
        <v>420</v>
      </c>
      <c r="E383" s="503"/>
      <c r="F383" s="504">
        <v>10.5</v>
      </c>
      <c r="G383" s="11">
        <v>13</v>
      </c>
      <c r="H383" s="219">
        <v>13.4</v>
      </c>
      <c r="I383" s="12">
        <v>6.1</v>
      </c>
      <c r="J383" s="221">
        <v>7</v>
      </c>
      <c r="K383" s="11">
        <v>7.86</v>
      </c>
      <c r="L383" s="219">
        <v>7.89</v>
      </c>
      <c r="M383" s="842">
        <v>33.299999999999997</v>
      </c>
      <c r="N383" s="221">
        <v>33.200000000000003</v>
      </c>
      <c r="O383" s="220">
        <v>130</v>
      </c>
      <c r="P383" s="220">
        <v>104</v>
      </c>
      <c r="Q383" s="895">
        <v>13</v>
      </c>
      <c r="R383" s="507">
        <v>248</v>
      </c>
      <c r="S383" s="779">
        <v>0.45</v>
      </c>
      <c r="T383" s="507"/>
      <c r="U383" s="80"/>
      <c r="V383" s="377" t="s">
        <v>2</v>
      </c>
      <c r="W383" s="362" t="s">
        <v>303</v>
      </c>
      <c r="X383" s="364">
        <v>7.3</v>
      </c>
      <c r="Y383" s="360"/>
    </row>
    <row r="384" spans="1:25" x14ac:dyDescent="0.2">
      <c r="A384" s="1105"/>
      <c r="B384" s="391">
        <f>南八幡!B384</f>
        <v>46084</v>
      </c>
      <c r="C384" s="434" t="str">
        <f t="shared" si="44"/>
        <v>(火)</v>
      </c>
      <c r="D384" s="502" t="s">
        <v>418</v>
      </c>
      <c r="E384" s="503">
        <v>24</v>
      </c>
      <c r="F384" s="504">
        <v>7.7</v>
      </c>
      <c r="G384" s="11">
        <v>12</v>
      </c>
      <c r="H384" s="219">
        <v>12.6</v>
      </c>
      <c r="I384" s="12">
        <v>5.5</v>
      </c>
      <c r="J384" s="221">
        <v>6.1</v>
      </c>
      <c r="K384" s="11">
        <v>7.92</v>
      </c>
      <c r="L384" s="219">
        <v>7.93</v>
      </c>
      <c r="M384" s="842">
        <v>34.299999999999997</v>
      </c>
      <c r="N384" s="221">
        <v>34.200000000000003</v>
      </c>
      <c r="O384" s="220">
        <v>140</v>
      </c>
      <c r="P384" s="220">
        <v>106</v>
      </c>
      <c r="Q384" s="895">
        <v>13</v>
      </c>
      <c r="R384" s="507">
        <v>269</v>
      </c>
      <c r="S384" s="779">
        <v>0.38</v>
      </c>
      <c r="T384" s="507"/>
      <c r="U384" s="80"/>
      <c r="V384" s="4" t="s">
        <v>19</v>
      </c>
      <c r="W384" s="5" t="s">
        <v>20</v>
      </c>
      <c r="X384" s="6" t="s">
        <v>21</v>
      </c>
      <c r="Y384" s="5" t="s">
        <v>22</v>
      </c>
    </row>
    <row r="385" spans="1:25" x14ac:dyDescent="0.2">
      <c r="A385" s="1105"/>
      <c r="B385" s="391">
        <f>南八幡!B385</f>
        <v>46085</v>
      </c>
      <c r="C385" s="434" t="str">
        <f t="shared" si="44"/>
        <v>(水)</v>
      </c>
      <c r="D385" s="502" t="s">
        <v>420</v>
      </c>
      <c r="E385" s="503">
        <v>31</v>
      </c>
      <c r="F385" s="504">
        <v>7.9</v>
      </c>
      <c r="G385" s="11">
        <v>8.8000000000000007</v>
      </c>
      <c r="H385" s="219">
        <v>9.1</v>
      </c>
      <c r="I385" s="12">
        <v>118.5</v>
      </c>
      <c r="J385" s="221">
        <v>2</v>
      </c>
      <c r="K385" s="11">
        <v>7.57</v>
      </c>
      <c r="L385" s="219">
        <v>7.24</v>
      </c>
      <c r="M385" s="842">
        <v>13.5</v>
      </c>
      <c r="N385" s="221">
        <v>16.5</v>
      </c>
      <c r="O385" s="220">
        <v>63</v>
      </c>
      <c r="P385" s="220">
        <v>70.099999999999994</v>
      </c>
      <c r="Q385" s="895">
        <v>12</v>
      </c>
      <c r="R385" s="507">
        <v>137</v>
      </c>
      <c r="S385" s="779">
        <v>0.17</v>
      </c>
      <c r="T385" s="507">
        <v>11091</v>
      </c>
      <c r="U385" s="80"/>
      <c r="V385" s="2" t="s">
        <v>182</v>
      </c>
      <c r="W385" s="398" t="s">
        <v>11</v>
      </c>
      <c r="X385" s="10">
        <v>9</v>
      </c>
      <c r="Y385" s="218">
        <v>9.4</v>
      </c>
    </row>
    <row r="386" spans="1:25" x14ac:dyDescent="0.2">
      <c r="A386" s="1105"/>
      <c r="B386" s="391">
        <f>南八幡!B386</f>
        <v>46086</v>
      </c>
      <c r="C386" s="434" t="str">
        <f t="shared" si="44"/>
        <v>(木)</v>
      </c>
      <c r="D386" s="502" t="s">
        <v>419</v>
      </c>
      <c r="E386" s="503"/>
      <c r="F386" s="504">
        <v>9.8000000000000007</v>
      </c>
      <c r="G386" s="11">
        <v>9</v>
      </c>
      <c r="H386" s="219">
        <v>9</v>
      </c>
      <c r="I386" s="12">
        <v>15.5</v>
      </c>
      <c r="J386" s="221">
        <v>3.9</v>
      </c>
      <c r="K386" s="11">
        <v>7.71</v>
      </c>
      <c r="L386" s="219">
        <v>7.34</v>
      </c>
      <c r="M386" s="842">
        <v>22.7</v>
      </c>
      <c r="N386" s="221">
        <v>22.3</v>
      </c>
      <c r="O386" s="220">
        <v>57</v>
      </c>
      <c r="P386" s="220">
        <v>68.099999999999994</v>
      </c>
      <c r="Q386" s="895">
        <v>18</v>
      </c>
      <c r="R386" s="507">
        <v>169</v>
      </c>
      <c r="S386" s="779">
        <v>0.23</v>
      </c>
      <c r="T386" s="507">
        <v>7475</v>
      </c>
      <c r="U386" s="80"/>
      <c r="V386" s="3" t="s">
        <v>183</v>
      </c>
      <c r="W386" s="921" t="s">
        <v>184</v>
      </c>
      <c r="X386" s="11">
        <v>2.5</v>
      </c>
      <c r="Y386" s="219">
        <v>3.5</v>
      </c>
    </row>
    <row r="387" spans="1:25" x14ac:dyDescent="0.2">
      <c r="A387" s="1105"/>
      <c r="B387" s="391">
        <f>南八幡!B387</f>
        <v>46087</v>
      </c>
      <c r="C387" s="434" t="str">
        <f t="shared" si="44"/>
        <v>(金)</v>
      </c>
      <c r="D387" s="502" t="s">
        <v>420</v>
      </c>
      <c r="E387" s="503"/>
      <c r="F387" s="504">
        <v>8.3000000000000007</v>
      </c>
      <c r="G387" s="11">
        <v>10</v>
      </c>
      <c r="H387" s="219">
        <v>10.1</v>
      </c>
      <c r="I387" s="12">
        <v>10.1</v>
      </c>
      <c r="J387" s="221">
        <v>3.4</v>
      </c>
      <c r="K387" s="11">
        <v>7.77</v>
      </c>
      <c r="L387" s="219">
        <v>7.49</v>
      </c>
      <c r="M387" s="842">
        <v>28</v>
      </c>
      <c r="N387" s="221">
        <v>27.7</v>
      </c>
      <c r="O387" s="220">
        <v>93</v>
      </c>
      <c r="P387" s="220">
        <v>92.1</v>
      </c>
      <c r="Q387" s="895">
        <v>15</v>
      </c>
      <c r="R387" s="507">
        <v>201</v>
      </c>
      <c r="S387" s="779">
        <v>0.23</v>
      </c>
      <c r="T387" s="507">
        <v>3522</v>
      </c>
      <c r="U387" s="80"/>
      <c r="V387" s="3" t="s">
        <v>12</v>
      </c>
      <c r="W387" s="921"/>
      <c r="X387" s="11">
        <v>7.9</v>
      </c>
      <c r="Y387" s="219">
        <v>7.93</v>
      </c>
    </row>
    <row r="388" spans="1:25" x14ac:dyDescent="0.2">
      <c r="A388" s="1105"/>
      <c r="B388" s="391">
        <f>南八幡!B388</f>
        <v>46088</v>
      </c>
      <c r="C388" s="434" t="str">
        <f t="shared" si="44"/>
        <v>(土)</v>
      </c>
      <c r="D388" s="502" t="s">
        <v>419</v>
      </c>
      <c r="E388" s="503">
        <v>2</v>
      </c>
      <c r="F388" s="504">
        <v>15.6</v>
      </c>
      <c r="G388" s="11">
        <v>11.9</v>
      </c>
      <c r="H388" s="219">
        <v>11.7</v>
      </c>
      <c r="I388" s="12">
        <v>10.7</v>
      </c>
      <c r="J388" s="221">
        <v>8</v>
      </c>
      <c r="K388" s="11">
        <v>7.86</v>
      </c>
      <c r="L388" s="219">
        <v>7.83</v>
      </c>
      <c r="M388" s="842"/>
      <c r="N388" s="221"/>
      <c r="O388" s="220"/>
      <c r="P388" s="220"/>
      <c r="Q388" s="895"/>
      <c r="R388" s="507"/>
      <c r="S388" s="779"/>
      <c r="T388" s="507"/>
      <c r="U388" s="80"/>
      <c r="V388" s="3" t="s">
        <v>185</v>
      </c>
      <c r="W388" s="921" t="s">
        <v>13</v>
      </c>
      <c r="X388" s="11">
        <v>34.6</v>
      </c>
      <c r="Y388" s="219">
        <v>34.4</v>
      </c>
    </row>
    <row r="389" spans="1:25" x14ac:dyDescent="0.2">
      <c r="A389" s="1105"/>
      <c r="B389" s="391">
        <f>南八幡!B389</f>
        <v>46089</v>
      </c>
      <c r="C389" s="434" t="str">
        <f t="shared" si="44"/>
        <v>(日)</v>
      </c>
      <c r="D389" s="502" t="s">
        <v>419</v>
      </c>
      <c r="E389" s="503"/>
      <c r="F389" s="504">
        <v>7.5</v>
      </c>
      <c r="G389" s="11">
        <v>10.4</v>
      </c>
      <c r="H389" s="219">
        <v>11</v>
      </c>
      <c r="I389" s="12">
        <v>9.4</v>
      </c>
      <c r="J389" s="221">
        <v>7.9</v>
      </c>
      <c r="K389" s="11">
        <v>7.91</v>
      </c>
      <c r="L389" s="219">
        <v>7.89</v>
      </c>
      <c r="M389" s="842"/>
      <c r="N389" s="221"/>
      <c r="O389" s="220"/>
      <c r="P389" s="220"/>
      <c r="Q389" s="895"/>
      <c r="R389" s="507"/>
      <c r="S389" s="779"/>
      <c r="T389" s="507"/>
      <c r="U389" s="80"/>
      <c r="V389" s="3" t="s">
        <v>186</v>
      </c>
      <c r="W389" s="921" t="s">
        <v>311</v>
      </c>
      <c r="X389" s="274">
        <v>140</v>
      </c>
      <c r="Y389" s="220">
        <v>130</v>
      </c>
    </row>
    <row r="390" spans="1:25" x14ac:dyDescent="0.2">
      <c r="A390" s="1105"/>
      <c r="B390" s="391">
        <f>南八幡!B390</f>
        <v>46090</v>
      </c>
      <c r="C390" s="434" t="str">
        <f t="shared" si="44"/>
        <v>(月)</v>
      </c>
      <c r="D390" s="502" t="s">
        <v>420</v>
      </c>
      <c r="E390" s="503"/>
      <c r="F390" s="504">
        <v>7.3</v>
      </c>
      <c r="G390" s="11">
        <v>9.8000000000000007</v>
      </c>
      <c r="H390" s="219">
        <v>10.4</v>
      </c>
      <c r="I390" s="12">
        <v>3.1</v>
      </c>
      <c r="J390" s="221">
        <v>4</v>
      </c>
      <c r="K390" s="11">
        <v>7.84</v>
      </c>
      <c r="L390" s="219">
        <v>7.85</v>
      </c>
      <c r="M390" s="842">
        <v>33</v>
      </c>
      <c r="N390" s="221">
        <v>32.799999999999997</v>
      </c>
      <c r="O390" s="220">
        <v>130</v>
      </c>
      <c r="P390" s="220">
        <v>104</v>
      </c>
      <c r="Q390" s="895">
        <v>13</v>
      </c>
      <c r="R390" s="507">
        <v>246</v>
      </c>
      <c r="S390" s="779">
        <v>0.36</v>
      </c>
      <c r="T390" s="507"/>
      <c r="U390" s="80"/>
      <c r="V390" s="3" t="s">
        <v>187</v>
      </c>
      <c r="W390" s="921" t="s">
        <v>311</v>
      </c>
      <c r="X390" s="274">
        <v>108</v>
      </c>
      <c r="Y390" s="220">
        <v>108</v>
      </c>
    </row>
    <row r="391" spans="1:25" x14ac:dyDescent="0.2">
      <c r="A391" s="1105"/>
      <c r="B391" s="391">
        <f>南八幡!B391</f>
        <v>46091</v>
      </c>
      <c r="C391" s="434" t="str">
        <f t="shared" si="44"/>
        <v>(火)</v>
      </c>
      <c r="D391" s="502" t="s">
        <v>420</v>
      </c>
      <c r="E391" s="503"/>
      <c r="F391" s="504">
        <v>4.8</v>
      </c>
      <c r="G391" s="11">
        <v>10.4</v>
      </c>
      <c r="H391" s="219">
        <v>11</v>
      </c>
      <c r="I391" s="12">
        <v>3.7</v>
      </c>
      <c r="J391" s="221">
        <v>4.4000000000000004</v>
      </c>
      <c r="K391" s="11">
        <v>7.9</v>
      </c>
      <c r="L391" s="219">
        <v>7.9</v>
      </c>
      <c r="M391" s="842">
        <v>33.799999999999997</v>
      </c>
      <c r="N391" s="221">
        <v>33.799999999999997</v>
      </c>
      <c r="O391" s="220">
        <v>130</v>
      </c>
      <c r="P391" s="220">
        <v>102</v>
      </c>
      <c r="Q391" s="895">
        <v>13</v>
      </c>
      <c r="R391" s="507">
        <v>258</v>
      </c>
      <c r="S391" s="779">
        <v>0.34</v>
      </c>
      <c r="T391" s="507"/>
      <c r="U391" s="80"/>
      <c r="V391" s="3" t="s">
        <v>188</v>
      </c>
      <c r="W391" s="921" t="s">
        <v>311</v>
      </c>
      <c r="X391" s="274">
        <v>74.099999999999994</v>
      </c>
      <c r="Y391" s="220">
        <v>76.099999999999994</v>
      </c>
    </row>
    <row r="392" spans="1:25" x14ac:dyDescent="0.2">
      <c r="A392" s="1105"/>
      <c r="B392" s="391">
        <f>南八幡!B392</f>
        <v>46092</v>
      </c>
      <c r="C392" s="434" t="str">
        <f t="shared" si="44"/>
        <v>(水)</v>
      </c>
      <c r="D392" s="502" t="s">
        <v>419</v>
      </c>
      <c r="E392" s="503"/>
      <c r="F392" s="504">
        <v>7.3</v>
      </c>
      <c r="G392" s="11">
        <v>9</v>
      </c>
      <c r="H392" s="219">
        <v>9.4</v>
      </c>
      <c r="I392" s="12">
        <v>2.5</v>
      </c>
      <c r="J392" s="221">
        <v>3.5</v>
      </c>
      <c r="K392" s="11">
        <v>7.9</v>
      </c>
      <c r="L392" s="219">
        <v>7.93</v>
      </c>
      <c r="M392" s="842">
        <v>34.6</v>
      </c>
      <c r="N392" s="221">
        <v>34.4</v>
      </c>
      <c r="O392" s="220">
        <v>130</v>
      </c>
      <c r="P392" s="220">
        <v>108</v>
      </c>
      <c r="Q392" s="895">
        <v>13</v>
      </c>
      <c r="R392" s="507">
        <v>246</v>
      </c>
      <c r="S392" s="779">
        <v>0.34</v>
      </c>
      <c r="T392" s="507"/>
      <c r="U392" s="80"/>
      <c r="V392" s="3" t="s">
        <v>189</v>
      </c>
      <c r="W392" s="921" t="s">
        <v>311</v>
      </c>
      <c r="X392" s="274">
        <v>33.9</v>
      </c>
      <c r="Y392" s="220">
        <v>31.9</v>
      </c>
    </row>
    <row r="393" spans="1:25" x14ac:dyDescent="0.2">
      <c r="A393" s="1105"/>
      <c r="B393" s="391">
        <f>南八幡!B393</f>
        <v>46093</v>
      </c>
      <c r="C393" s="434" t="str">
        <f t="shared" si="44"/>
        <v>(木)</v>
      </c>
      <c r="D393" s="502" t="s">
        <v>419</v>
      </c>
      <c r="E393" s="503"/>
      <c r="F393" s="504">
        <v>7.5</v>
      </c>
      <c r="G393" s="11">
        <v>10.4</v>
      </c>
      <c r="H393" s="219">
        <v>10.7</v>
      </c>
      <c r="I393" s="12">
        <v>3.1</v>
      </c>
      <c r="J393" s="221">
        <v>3.6</v>
      </c>
      <c r="K393" s="11">
        <v>7.91</v>
      </c>
      <c r="L393" s="219">
        <v>7.95</v>
      </c>
      <c r="M393" s="842">
        <v>35.200000000000003</v>
      </c>
      <c r="N393" s="221">
        <v>35.200000000000003</v>
      </c>
      <c r="O393" s="220">
        <v>140</v>
      </c>
      <c r="P393" s="220">
        <v>106</v>
      </c>
      <c r="Q393" s="895">
        <v>14</v>
      </c>
      <c r="R393" s="507">
        <v>262</v>
      </c>
      <c r="S393" s="779">
        <v>0.44</v>
      </c>
      <c r="T393" s="507"/>
      <c r="U393" s="80"/>
      <c r="V393" s="3" t="s">
        <v>190</v>
      </c>
      <c r="W393" s="921" t="s">
        <v>311</v>
      </c>
      <c r="X393" s="137">
        <v>13</v>
      </c>
      <c r="Y393" s="221">
        <v>13</v>
      </c>
    </row>
    <row r="394" spans="1:25" x14ac:dyDescent="0.2">
      <c r="A394" s="1105"/>
      <c r="B394" s="391">
        <f>南八幡!B394</f>
        <v>46094</v>
      </c>
      <c r="C394" s="434" t="str">
        <f t="shared" si="44"/>
        <v>(金)</v>
      </c>
      <c r="D394" s="502" t="s">
        <v>420</v>
      </c>
      <c r="E394" s="503"/>
      <c r="F394" s="504">
        <v>7.1</v>
      </c>
      <c r="G394" s="11">
        <v>10</v>
      </c>
      <c r="H394" s="219">
        <v>10.7</v>
      </c>
      <c r="I394" s="12">
        <v>3.6</v>
      </c>
      <c r="J394" s="221">
        <v>3.6</v>
      </c>
      <c r="K394" s="11">
        <v>7.92</v>
      </c>
      <c r="L394" s="219">
        <v>7.95</v>
      </c>
      <c r="M394" s="842">
        <v>35.299999999999997</v>
      </c>
      <c r="N394" s="221">
        <v>35.299999999999997</v>
      </c>
      <c r="O394" s="220">
        <v>150</v>
      </c>
      <c r="P394" s="220">
        <v>108</v>
      </c>
      <c r="Q394" s="895">
        <v>17</v>
      </c>
      <c r="R394" s="507">
        <v>262</v>
      </c>
      <c r="S394" s="779">
        <v>0.28000000000000003</v>
      </c>
      <c r="T394" s="507"/>
      <c r="U394" s="80"/>
      <c r="V394" s="3" t="s">
        <v>191</v>
      </c>
      <c r="W394" s="921" t="s">
        <v>311</v>
      </c>
      <c r="X394" s="139">
        <v>236</v>
      </c>
      <c r="Y394" s="222">
        <v>246</v>
      </c>
    </row>
    <row r="395" spans="1:25" x14ac:dyDescent="0.2">
      <c r="A395" s="1105"/>
      <c r="B395" s="391">
        <f>南八幡!B395</f>
        <v>46095</v>
      </c>
      <c r="C395" s="434" t="str">
        <f t="shared" si="44"/>
        <v>(土)</v>
      </c>
      <c r="D395" s="502" t="s">
        <v>419</v>
      </c>
      <c r="E395" s="503"/>
      <c r="F395" s="504">
        <v>8.6999999999999993</v>
      </c>
      <c r="G395" s="11">
        <v>9.3000000000000007</v>
      </c>
      <c r="H395" s="219">
        <v>9.1999999999999993</v>
      </c>
      <c r="I395" s="12">
        <v>4.2</v>
      </c>
      <c r="J395" s="221">
        <v>3.9</v>
      </c>
      <c r="K395" s="11">
        <v>8.01</v>
      </c>
      <c r="L395" s="219">
        <v>8</v>
      </c>
      <c r="M395" s="842"/>
      <c r="N395" s="221"/>
      <c r="O395" s="220"/>
      <c r="P395" s="220"/>
      <c r="Q395" s="895"/>
      <c r="R395" s="507"/>
      <c r="S395" s="779"/>
      <c r="T395" s="507"/>
      <c r="U395" s="80"/>
      <c r="V395" s="3" t="s">
        <v>192</v>
      </c>
      <c r="W395" s="921" t="s">
        <v>311</v>
      </c>
      <c r="X395" s="138">
        <v>0.36</v>
      </c>
      <c r="Y395" s="223">
        <v>0.34</v>
      </c>
    </row>
    <row r="396" spans="1:25" x14ac:dyDescent="0.2">
      <c r="A396" s="1105"/>
      <c r="B396" s="391">
        <f>南八幡!B396</f>
        <v>46096</v>
      </c>
      <c r="C396" s="434" t="str">
        <f t="shared" si="44"/>
        <v>(日)</v>
      </c>
      <c r="D396" s="502" t="s">
        <v>419</v>
      </c>
      <c r="E396" s="503"/>
      <c r="F396" s="504">
        <v>10.8</v>
      </c>
      <c r="G396" s="11">
        <v>10.8</v>
      </c>
      <c r="H396" s="219">
        <v>10.9</v>
      </c>
      <c r="I396" s="12">
        <v>4.9000000000000004</v>
      </c>
      <c r="J396" s="221">
        <v>4.5</v>
      </c>
      <c r="K396" s="11">
        <v>7.97</v>
      </c>
      <c r="L396" s="219">
        <v>7.95</v>
      </c>
      <c r="M396" s="842"/>
      <c r="N396" s="221"/>
      <c r="O396" s="220"/>
      <c r="P396" s="220"/>
      <c r="Q396" s="895"/>
      <c r="R396" s="507"/>
      <c r="S396" s="779"/>
      <c r="T396" s="507"/>
      <c r="U396" s="80"/>
      <c r="V396" s="3" t="s">
        <v>14</v>
      </c>
      <c r="W396" s="921" t="s">
        <v>311</v>
      </c>
      <c r="X396" s="136">
        <v>4</v>
      </c>
      <c r="Y396" s="224">
        <v>3.7</v>
      </c>
    </row>
    <row r="397" spans="1:25" x14ac:dyDescent="0.2">
      <c r="A397" s="1105"/>
      <c r="B397" s="391">
        <f>南八幡!B397</f>
        <v>46097</v>
      </c>
      <c r="C397" s="434" t="str">
        <f t="shared" si="44"/>
        <v>(月)</v>
      </c>
      <c r="D397" s="502" t="s">
        <v>420</v>
      </c>
      <c r="E397" s="503"/>
      <c r="F397" s="504">
        <v>8.5</v>
      </c>
      <c r="G397" s="11">
        <v>12</v>
      </c>
      <c r="H397" s="219">
        <v>12.4</v>
      </c>
      <c r="I397" s="12">
        <v>3.5</v>
      </c>
      <c r="J397" s="221">
        <v>3.8</v>
      </c>
      <c r="K397" s="11">
        <v>7.95</v>
      </c>
      <c r="L397" s="219">
        <v>8.02</v>
      </c>
      <c r="M397" s="842">
        <v>35.799999999999997</v>
      </c>
      <c r="N397" s="221">
        <v>36</v>
      </c>
      <c r="O397" s="220">
        <v>140</v>
      </c>
      <c r="P397" s="220">
        <v>110</v>
      </c>
      <c r="Q397" s="895">
        <v>14</v>
      </c>
      <c r="R397" s="507">
        <v>267</v>
      </c>
      <c r="S397" s="779">
        <v>0.3</v>
      </c>
      <c r="T397" s="507"/>
      <c r="U397" s="80"/>
      <c r="V397" s="3" t="s">
        <v>15</v>
      </c>
      <c r="W397" s="921" t="s">
        <v>311</v>
      </c>
      <c r="X397" s="136">
        <v>2.2999999999999998</v>
      </c>
      <c r="Y397" s="224">
        <v>2</v>
      </c>
    </row>
    <row r="398" spans="1:25" x14ac:dyDescent="0.2">
      <c r="A398" s="1105"/>
      <c r="B398" s="391">
        <f>南八幡!B398</f>
        <v>46098</v>
      </c>
      <c r="C398" s="434" t="str">
        <f t="shared" si="44"/>
        <v>(火)</v>
      </c>
      <c r="D398" s="502" t="s">
        <v>420</v>
      </c>
      <c r="E398" s="503"/>
      <c r="F398" s="504">
        <v>9.9</v>
      </c>
      <c r="G398" s="11">
        <v>12</v>
      </c>
      <c r="H398" s="219">
        <v>12.2</v>
      </c>
      <c r="I398" s="12">
        <v>3.2</v>
      </c>
      <c r="J398" s="221">
        <v>3.5</v>
      </c>
      <c r="K398" s="11">
        <v>7.94</v>
      </c>
      <c r="L398" s="219">
        <v>8</v>
      </c>
      <c r="M398" s="842">
        <v>35.299999999999997</v>
      </c>
      <c r="N398" s="221">
        <v>35.4</v>
      </c>
      <c r="O398" s="220">
        <v>140</v>
      </c>
      <c r="P398" s="220">
        <v>108</v>
      </c>
      <c r="Q398" s="895">
        <v>15</v>
      </c>
      <c r="R398" s="507">
        <v>272</v>
      </c>
      <c r="S398" s="779">
        <v>0.54</v>
      </c>
      <c r="T398" s="507">
        <v>285</v>
      </c>
      <c r="U398" s="80"/>
      <c r="V398" s="3" t="s">
        <v>193</v>
      </c>
      <c r="W398" s="921" t="s">
        <v>311</v>
      </c>
      <c r="X398" s="136">
        <v>9.3000000000000007</v>
      </c>
      <c r="Y398" s="224">
        <v>9.3000000000000007</v>
      </c>
    </row>
    <row r="399" spans="1:25" x14ac:dyDescent="0.2">
      <c r="A399" s="1105"/>
      <c r="B399" s="391">
        <f>南八幡!B399</f>
        <v>46099</v>
      </c>
      <c r="C399" s="434" t="str">
        <f t="shared" si="44"/>
        <v>(水)</v>
      </c>
      <c r="D399" s="502" t="s">
        <v>419</v>
      </c>
      <c r="E399" s="503"/>
      <c r="F399" s="504">
        <v>12.5</v>
      </c>
      <c r="G399" s="11">
        <v>11.9</v>
      </c>
      <c r="H399" s="219">
        <v>12</v>
      </c>
      <c r="I399" s="12">
        <v>2.6</v>
      </c>
      <c r="J399" s="221">
        <v>3.1</v>
      </c>
      <c r="K399" s="11">
        <v>7.97</v>
      </c>
      <c r="L399" s="219">
        <v>8.02</v>
      </c>
      <c r="M399" s="842">
        <v>35.799999999999997</v>
      </c>
      <c r="N399" s="221">
        <v>35.700000000000003</v>
      </c>
      <c r="O399" s="220">
        <v>140</v>
      </c>
      <c r="P399" s="220">
        <v>106</v>
      </c>
      <c r="Q399" s="895">
        <v>14</v>
      </c>
      <c r="R399" s="507">
        <v>259</v>
      </c>
      <c r="S399" s="779">
        <v>0.36</v>
      </c>
      <c r="T399" s="507">
        <v>647</v>
      </c>
      <c r="U399" s="80"/>
      <c r="V399" s="3" t="s">
        <v>194</v>
      </c>
      <c r="W399" s="921" t="s">
        <v>311</v>
      </c>
      <c r="X399" s="138">
        <v>3.6999999999999998E-2</v>
      </c>
      <c r="Y399" s="225">
        <v>0.04</v>
      </c>
    </row>
    <row r="400" spans="1:25" x14ac:dyDescent="0.2">
      <c r="A400" s="1105"/>
      <c r="B400" s="391">
        <f>南八幡!B400</f>
        <v>46100</v>
      </c>
      <c r="C400" s="434" t="str">
        <f t="shared" si="44"/>
        <v>(木)</v>
      </c>
      <c r="D400" s="502" t="s">
        <v>420</v>
      </c>
      <c r="E400" s="503">
        <v>2</v>
      </c>
      <c r="F400" s="504">
        <v>16.3</v>
      </c>
      <c r="G400" s="11">
        <v>14.8</v>
      </c>
      <c r="H400" s="219">
        <v>14.7</v>
      </c>
      <c r="I400" s="12">
        <v>2.2000000000000002</v>
      </c>
      <c r="J400" s="221">
        <v>2.7</v>
      </c>
      <c r="K400" s="11">
        <v>7.95</v>
      </c>
      <c r="L400" s="219">
        <v>7.98</v>
      </c>
      <c r="M400" s="842">
        <v>34.5</v>
      </c>
      <c r="N400" s="221">
        <v>35.5</v>
      </c>
      <c r="O400" s="220">
        <v>140</v>
      </c>
      <c r="P400" s="220">
        <v>100</v>
      </c>
      <c r="Q400" s="895">
        <v>14</v>
      </c>
      <c r="R400" s="507">
        <v>260</v>
      </c>
      <c r="S400" s="779">
        <v>0.33</v>
      </c>
      <c r="T400" s="507"/>
      <c r="U400" s="80"/>
      <c r="V400" s="3" t="s">
        <v>16</v>
      </c>
      <c r="W400" s="921" t="s">
        <v>311</v>
      </c>
      <c r="X400" s="138">
        <v>0.8</v>
      </c>
      <c r="Y400" s="225">
        <v>0.89</v>
      </c>
    </row>
    <row r="401" spans="1:25" x14ac:dyDescent="0.2">
      <c r="A401" s="1105"/>
      <c r="B401" s="391">
        <f>南八幡!B401</f>
        <v>46101</v>
      </c>
      <c r="C401" s="434" t="str">
        <f t="shared" si="44"/>
        <v>(金)</v>
      </c>
      <c r="D401" s="502" t="s">
        <v>420</v>
      </c>
      <c r="E401" s="503"/>
      <c r="F401" s="504">
        <v>11.8</v>
      </c>
      <c r="G401" s="11">
        <v>13.8</v>
      </c>
      <c r="H401" s="219">
        <v>14.2</v>
      </c>
      <c r="I401" s="12">
        <v>4</v>
      </c>
      <c r="J401" s="221">
        <v>4.3</v>
      </c>
      <c r="K401" s="11">
        <v>7.95</v>
      </c>
      <c r="L401" s="219">
        <v>7.94</v>
      </c>
      <c r="M401" s="842"/>
      <c r="N401" s="221"/>
      <c r="O401" s="220"/>
      <c r="P401" s="220"/>
      <c r="Q401" s="895"/>
      <c r="R401" s="507"/>
      <c r="S401" s="779"/>
      <c r="T401" s="507"/>
      <c r="U401" s="80"/>
      <c r="V401" s="3" t="s">
        <v>195</v>
      </c>
      <c r="W401" s="921" t="s">
        <v>311</v>
      </c>
      <c r="X401" s="138">
        <v>1.1399999999999999</v>
      </c>
      <c r="Y401" s="225">
        <v>1.1000000000000001</v>
      </c>
    </row>
    <row r="402" spans="1:25" x14ac:dyDescent="0.2">
      <c r="A402" s="1105"/>
      <c r="B402" s="391">
        <f>南八幡!B402</f>
        <v>46102</v>
      </c>
      <c r="C402" s="434" t="str">
        <f t="shared" si="44"/>
        <v>(土)</v>
      </c>
      <c r="D402" s="502" t="s">
        <v>419</v>
      </c>
      <c r="E402" s="503"/>
      <c r="F402" s="504">
        <v>8.9</v>
      </c>
      <c r="G402" s="11">
        <v>11.6</v>
      </c>
      <c r="H402" s="219">
        <v>12.1</v>
      </c>
      <c r="I402" s="12">
        <v>4.5999999999999996</v>
      </c>
      <c r="J402" s="221">
        <v>4.4000000000000004</v>
      </c>
      <c r="K402" s="11">
        <v>7.99</v>
      </c>
      <c r="L402" s="219">
        <v>7.98</v>
      </c>
      <c r="M402" s="842"/>
      <c r="N402" s="221"/>
      <c r="O402" s="220"/>
      <c r="P402" s="220"/>
      <c r="Q402" s="895"/>
      <c r="R402" s="507"/>
      <c r="S402" s="779"/>
      <c r="T402" s="507">
        <v>334</v>
      </c>
      <c r="U402" s="80"/>
      <c r="V402" s="3" t="s">
        <v>196</v>
      </c>
      <c r="W402" s="921" t="s">
        <v>311</v>
      </c>
      <c r="X402" s="138">
        <v>0.20499999999999999</v>
      </c>
      <c r="Y402" s="225">
        <v>0.20899999999999999</v>
      </c>
    </row>
    <row r="403" spans="1:25" x14ac:dyDescent="0.2">
      <c r="A403" s="1105"/>
      <c r="B403" s="391">
        <f>南八幡!B403</f>
        <v>46103</v>
      </c>
      <c r="C403" s="434" t="str">
        <f t="shared" si="44"/>
        <v>(日)</v>
      </c>
      <c r="D403" s="502" t="s">
        <v>419</v>
      </c>
      <c r="E403" s="503"/>
      <c r="F403" s="504">
        <v>10.8</v>
      </c>
      <c r="G403" s="11">
        <v>12</v>
      </c>
      <c r="H403" s="219">
        <v>12.6</v>
      </c>
      <c r="I403" s="12">
        <v>4.3</v>
      </c>
      <c r="J403" s="221">
        <v>4</v>
      </c>
      <c r="K403" s="11">
        <v>7.99</v>
      </c>
      <c r="L403" s="219">
        <v>8.01</v>
      </c>
      <c r="M403" s="842"/>
      <c r="N403" s="221"/>
      <c r="O403" s="220"/>
      <c r="P403" s="220"/>
      <c r="Q403" s="895"/>
      <c r="R403" s="507"/>
      <c r="S403" s="779"/>
      <c r="T403" s="507"/>
      <c r="U403" s="80"/>
      <c r="V403" s="3" t="s">
        <v>197</v>
      </c>
      <c r="W403" s="921" t="s">
        <v>311</v>
      </c>
      <c r="X403" s="136">
        <v>15.7</v>
      </c>
      <c r="Y403" s="224">
        <v>15.7</v>
      </c>
    </row>
    <row r="404" spans="1:25" x14ac:dyDescent="0.2">
      <c r="A404" s="1105"/>
      <c r="B404" s="391">
        <f>南八幡!B404</f>
        <v>46104</v>
      </c>
      <c r="C404" s="434" t="str">
        <f t="shared" si="44"/>
        <v>(月)</v>
      </c>
      <c r="D404" s="502" t="s">
        <v>418</v>
      </c>
      <c r="E404" s="503">
        <v>2</v>
      </c>
      <c r="F404" s="504">
        <v>10.7</v>
      </c>
      <c r="G404" s="11">
        <v>13.3</v>
      </c>
      <c r="H404" s="219">
        <v>13.6</v>
      </c>
      <c r="I404" s="12">
        <v>3.1</v>
      </c>
      <c r="J404" s="221">
        <v>3.7</v>
      </c>
      <c r="K404" s="11">
        <v>7.97</v>
      </c>
      <c r="L404" s="219">
        <v>8.0500000000000007</v>
      </c>
      <c r="M404" s="842">
        <v>35.700000000000003</v>
      </c>
      <c r="N404" s="221">
        <v>35.700000000000003</v>
      </c>
      <c r="O404" s="220">
        <v>140</v>
      </c>
      <c r="P404" s="220">
        <v>104</v>
      </c>
      <c r="Q404" s="895">
        <v>14</v>
      </c>
      <c r="R404" s="507">
        <v>262</v>
      </c>
      <c r="S404" s="779">
        <v>0.42</v>
      </c>
      <c r="T404" s="507"/>
      <c r="U404" s="80"/>
      <c r="V404" s="3" t="s">
        <v>17</v>
      </c>
      <c r="W404" s="921" t="s">
        <v>311</v>
      </c>
      <c r="X404" s="136">
        <v>39.6</v>
      </c>
      <c r="Y404" s="224">
        <v>39</v>
      </c>
    </row>
    <row r="405" spans="1:25" x14ac:dyDescent="0.2">
      <c r="A405" s="1105"/>
      <c r="B405" s="391">
        <f>南八幡!B405</f>
        <v>46105</v>
      </c>
      <c r="C405" s="434" t="str">
        <f t="shared" si="44"/>
        <v>(火)</v>
      </c>
      <c r="D405" s="502" t="s">
        <v>419</v>
      </c>
      <c r="E405" s="503"/>
      <c r="F405" s="504">
        <v>12.7</v>
      </c>
      <c r="G405" s="11">
        <v>12.6</v>
      </c>
      <c r="H405" s="219">
        <v>13</v>
      </c>
      <c r="I405" s="12">
        <v>3.8</v>
      </c>
      <c r="J405" s="221">
        <v>4</v>
      </c>
      <c r="K405" s="11">
        <v>7.96</v>
      </c>
      <c r="L405" s="219">
        <v>8</v>
      </c>
      <c r="M405" s="842">
        <v>35.1</v>
      </c>
      <c r="N405" s="221">
        <v>34.700000000000003</v>
      </c>
      <c r="O405" s="220">
        <v>140</v>
      </c>
      <c r="P405" s="220">
        <v>102</v>
      </c>
      <c r="Q405" s="895">
        <v>14</v>
      </c>
      <c r="R405" s="507">
        <v>250</v>
      </c>
      <c r="S405" s="779">
        <v>0.36</v>
      </c>
      <c r="T405" s="507"/>
      <c r="U405" s="80"/>
      <c r="V405" s="3" t="s">
        <v>198</v>
      </c>
      <c r="W405" s="921" t="s">
        <v>184</v>
      </c>
      <c r="X405" s="274">
        <v>14</v>
      </c>
      <c r="Y405" s="286">
        <v>14</v>
      </c>
    </row>
    <row r="406" spans="1:25" x14ac:dyDescent="0.2">
      <c r="A406" s="1105"/>
      <c r="B406" s="391">
        <f>南八幡!B406</f>
        <v>46106</v>
      </c>
      <c r="C406" s="434" t="str">
        <f t="shared" si="44"/>
        <v>(水)</v>
      </c>
      <c r="D406" s="502" t="s">
        <v>420</v>
      </c>
      <c r="E406" s="503">
        <v>11</v>
      </c>
      <c r="F406" s="504">
        <v>15.1</v>
      </c>
      <c r="G406" s="11">
        <v>13.2</v>
      </c>
      <c r="H406" s="219">
        <v>13.8</v>
      </c>
      <c r="I406" s="12">
        <v>2.7</v>
      </c>
      <c r="J406" s="221">
        <v>3.7</v>
      </c>
      <c r="K406" s="11">
        <v>7.93</v>
      </c>
      <c r="L406" s="219">
        <v>8.02</v>
      </c>
      <c r="M406" s="842">
        <v>35.700000000000003</v>
      </c>
      <c r="N406" s="221">
        <v>36</v>
      </c>
      <c r="O406" s="220">
        <v>150</v>
      </c>
      <c r="P406" s="220">
        <v>108</v>
      </c>
      <c r="Q406" s="895">
        <v>14</v>
      </c>
      <c r="R406" s="507">
        <v>267</v>
      </c>
      <c r="S406" s="779">
        <v>0.38</v>
      </c>
      <c r="T406" s="507"/>
      <c r="U406" s="80"/>
      <c r="V406" s="3" t="s">
        <v>199</v>
      </c>
      <c r="W406" s="921" t="s">
        <v>311</v>
      </c>
      <c r="X406" s="274">
        <v>5</v>
      </c>
      <c r="Y406" s="286">
        <v>5</v>
      </c>
    </row>
    <row r="407" spans="1:25" x14ac:dyDescent="0.2">
      <c r="A407" s="1105"/>
      <c r="B407" s="391">
        <f>南八幡!B407</f>
        <v>46107</v>
      </c>
      <c r="C407" s="434" t="str">
        <f t="shared" si="44"/>
        <v>(木)</v>
      </c>
      <c r="D407" s="502" t="s">
        <v>418</v>
      </c>
      <c r="E407" s="503">
        <v>14</v>
      </c>
      <c r="F407" s="504">
        <v>11.3</v>
      </c>
      <c r="G407" s="11">
        <v>13</v>
      </c>
      <c r="H407" s="219">
        <v>13.2</v>
      </c>
      <c r="I407" s="12">
        <v>5.0999999999999996</v>
      </c>
      <c r="J407" s="221">
        <v>5.0999999999999996</v>
      </c>
      <c r="K407" s="11">
        <v>7.83</v>
      </c>
      <c r="L407" s="219">
        <v>7.84</v>
      </c>
      <c r="M407" s="842">
        <v>26.3</v>
      </c>
      <c r="N407" s="221">
        <v>28.1</v>
      </c>
      <c r="O407" s="220">
        <v>110</v>
      </c>
      <c r="P407" s="220">
        <v>88.1</v>
      </c>
      <c r="Q407" s="895">
        <v>12</v>
      </c>
      <c r="R407" s="507">
        <v>211</v>
      </c>
      <c r="S407" s="779">
        <v>0.32</v>
      </c>
      <c r="T407" s="507">
        <v>2102</v>
      </c>
      <c r="U407" s="80"/>
      <c r="V407" s="3"/>
      <c r="W407" s="921"/>
      <c r="X407" s="288"/>
      <c r="Y407" s="287"/>
    </row>
    <row r="408" spans="1:25" x14ac:dyDescent="0.2">
      <c r="A408" s="1105"/>
      <c r="B408" s="391">
        <f>南八幡!B408</f>
        <v>46108</v>
      </c>
      <c r="C408" s="434" t="str">
        <f t="shared" si="44"/>
        <v>(金)</v>
      </c>
      <c r="D408" s="536" t="s">
        <v>420</v>
      </c>
      <c r="E408" s="537">
        <v>2</v>
      </c>
      <c r="F408" s="538">
        <v>14</v>
      </c>
      <c r="G408" s="307">
        <v>12.6</v>
      </c>
      <c r="H408" s="539">
        <v>12.4</v>
      </c>
      <c r="I408" s="540">
        <v>12.9</v>
      </c>
      <c r="J408" s="541">
        <v>5.2</v>
      </c>
      <c r="K408" s="307">
        <v>7.71</v>
      </c>
      <c r="L408" s="539">
        <v>7.44</v>
      </c>
      <c r="M408" s="843">
        <v>22.1</v>
      </c>
      <c r="N408" s="541">
        <v>22</v>
      </c>
      <c r="O408" s="542">
        <v>60</v>
      </c>
      <c r="P408" s="542">
        <v>62.1</v>
      </c>
      <c r="Q408" s="896">
        <v>16</v>
      </c>
      <c r="R408" s="544">
        <v>182</v>
      </c>
      <c r="S408" s="783">
        <v>0.43</v>
      </c>
      <c r="T408" s="544">
        <v>2103</v>
      </c>
      <c r="U408" s="80"/>
      <c r="V408" s="3"/>
      <c r="W408" s="921"/>
      <c r="X408" s="288"/>
      <c r="Y408" s="287"/>
    </row>
    <row r="409" spans="1:25" x14ac:dyDescent="0.2">
      <c r="A409" s="1105"/>
      <c r="B409" s="391">
        <f>南八幡!B409</f>
        <v>46109</v>
      </c>
      <c r="C409" s="434" t="str">
        <f t="shared" si="44"/>
        <v>(土)</v>
      </c>
      <c r="D409" s="536" t="s">
        <v>420</v>
      </c>
      <c r="E409" s="537">
        <v>1</v>
      </c>
      <c r="F409" s="538">
        <v>13.2</v>
      </c>
      <c r="G409" s="307">
        <v>13.5</v>
      </c>
      <c r="H409" s="539">
        <v>13.4</v>
      </c>
      <c r="I409" s="540">
        <v>8.1</v>
      </c>
      <c r="J409" s="541">
        <v>7.7</v>
      </c>
      <c r="K409" s="307">
        <v>7.74</v>
      </c>
      <c r="L409" s="539">
        <v>7.73</v>
      </c>
      <c r="M409" s="843"/>
      <c r="N409" s="541"/>
      <c r="O409" s="542"/>
      <c r="P409" s="542"/>
      <c r="Q409" s="896"/>
      <c r="R409" s="544"/>
      <c r="S409" s="783"/>
      <c r="T409" s="544"/>
      <c r="U409" s="80"/>
      <c r="V409" s="289"/>
      <c r="W409" s="346"/>
      <c r="X409" s="291"/>
      <c r="Y409" s="290"/>
    </row>
    <row r="410" spans="1:25" x14ac:dyDescent="0.2">
      <c r="A410" s="1105"/>
      <c r="B410" s="391">
        <f>南八幡!B410</f>
        <v>46110</v>
      </c>
      <c r="C410" s="434" t="str">
        <f t="shared" si="44"/>
        <v>(日)</v>
      </c>
      <c r="D410" s="536" t="s">
        <v>419</v>
      </c>
      <c r="E410" s="537"/>
      <c r="F410" s="538">
        <v>18.2</v>
      </c>
      <c r="G410" s="307">
        <v>14.3</v>
      </c>
      <c r="H410" s="539">
        <v>14.7</v>
      </c>
      <c r="I410" s="540">
        <v>6.2</v>
      </c>
      <c r="J410" s="541">
        <v>6</v>
      </c>
      <c r="K410" s="307">
        <v>7.82</v>
      </c>
      <c r="L410" s="539">
        <v>7.79</v>
      </c>
      <c r="M410" s="843"/>
      <c r="N410" s="541"/>
      <c r="O410" s="542"/>
      <c r="P410" s="542"/>
      <c r="Q410" s="896"/>
      <c r="R410" s="544"/>
      <c r="S410" s="783"/>
      <c r="T410" s="544"/>
      <c r="U410" s="80"/>
      <c r="V410" s="9" t="s">
        <v>23</v>
      </c>
      <c r="W410" s="82" t="s">
        <v>24</v>
      </c>
      <c r="X410" s="1" t="s">
        <v>24</v>
      </c>
      <c r="Y410" s="335" t="s">
        <v>24</v>
      </c>
    </row>
    <row r="411" spans="1:25" x14ac:dyDescent="0.2">
      <c r="A411" s="1105"/>
      <c r="B411" s="391">
        <f>南八幡!B411</f>
        <v>46111</v>
      </c>
      <c r="C411" s="434" t="str">
        <f t="shared" si="44"/>
        <v>(月)</v>
      </c>
      <c r="D411" s="536" t="s">
        <v>420</v>
      </c>
      <c r="E411" s="537"/>
      <c r="F411" s="538">
        <v>15.7</v>
      </c>
      <c r="G411" s="307">
        <v>15.8</v>
      </c>
      <c r="H411" s="539">
        <v>16.3</v>
      </c>
      <c r="I411" s="540">
        <v>3.2</v>
      </c>
      <c r="J411" s="541">
        <v>3.8</v>
      </c>
      <c r="K411" s="307">
        <v>7.83</v>
      </c>
      <c r="L411" s="539">
        <v>7.88</v>
      </c>
      <c r="M411" s="843">
        <v>31.9</v>
      </c>
      <c r="N411" s="541">
        <v>31.5</v>
      </c>
      <c r="O411" s="542">
        <v>120</v>
      </c>
      <c r="P411" s="542">
        <v>94.1</v>
      </c>
      <c r="Q411" s="896">
        <v>13</v>
      </c>
      <c r="R411" s="544">
        <v>242</v>
      </c>
      <c r="S411" s="783">
        <v>0.67</v>
      </c>
      <c r="T411" s="544"/>
      <c r="U411" s="80"/>
      <c r="V411" s="749" t="s">
        <v>301</v>
      </c>
      <c r="W411" s="750"/>
      <c r="X411" s="750"/>
      <c r="Y411" s="751"/>
    </row>
    <row r="412" spans="1:25" x14ac:dyDescent="0.2">
      <c r="A412" s="1105"/>
      <c r="B412" s="391">
        <f>南八幡!B412</f>
        <v>46112</v>
      </c>
      <c r="C412" s="434" t="str">
        <f t="shared" si="44"/>
        <v>(火)</v>
      </c>
      <c r="D412" s="573" t="s">
        <v>418</v>
      </c>
      <c r="E412" s="526">
        <v>9</v>
      </c>
      <c r="F412" s="564">
        <v>15.2</v>
      </c>
      <c r="G412" s="368">
        <v>15.8</v>
      </c>
      <c r="H412" s="298">
        <v>16.2</v>
      </c>
      <c r="I412" s="566">
        <v>3.2</v>
      </c>
      <c r="J412" s="565">
        <v>3.8</v>
      </c>
      <c r="K412" s="368">
        <v>7.87</v>
      </c>
      <c r="L412" s="298">
        <v>7.93</v>
      </c>
      <c r="M412" s="844">
        <v>33.299999999999997</v>
      </c>
      <c r="N412" s="565">
        <v>33.1</v>
      </c>
      <c r="O412" s="567">
        <v>140</v>
      </c>
      <c r="P412" s="567">
        <v>108</v>
      </c>
      <c r="Q412" s="900">
        <v>13</v>
      </c>
      <c r="R412" s="569">
        <v>250</v>
      </c>
      <c r="S412" s="819">
        <v>0.37</v>
      </c>
      <c r="T412" s="569"/>
      <c r="U412" s="80"/>
      <c r="V412" s="752"/>
      <c r="W412" s="920"/>
      <c r="X412" s="753"/>
      <c r="Y412" s="754"/>
    </row>
    <row r="413" spans="1:25" x14ac:dyDescent="0.2">
      <c r="A413" s="1105"/>
      <c r="B413" s="1051" t="s">
        <v>238</v>
      </c>
      <c r="C413" s="1051"/>
      <c r="D413" s="786"/>
      <c r="E413" s="493">
        <f>MAX(E382:E412)</f>
        <v>31</v>
      </c>
      <c r="F413" s="509">
        <f t="shared" ref="F413:T413" si="45">IF(COUNT(F382:F412)=0,"",MAX(F382:F412))</f>
        <v>18.2</v>
      </c>
      <c r="G413" s="10">
        <f t="shared" si="45"/>
        <v>15.8</v>
      </c>
      <c r="H413" s="218">
        <f t="shared" si="45"/>
        <v>16.3</v>
      </c>
      <c r="I413" s="495">
        <f t="shared" si="45"/>
        <v>118.5</v>
      </c>
      <c r="J413" s="496">
        <f t="shared" si="45"/>
        <v>9.6999999999999993</v>
      </c>
      <c r="K413" s="10">
        <f t="shared" si="45"/>
        <v>8.01</v>
      </c>
      <c r="L413" s="218">
        <f t="shared" si="45"/>
        <v>8.0500000000000007</v>
      </c>
      <c r="M413" s="841">
        <f t="shared" si="45"/>
        <v>35.799999999999997</v>
      </c>
      <c r="N413" s="496">
        <f t="shared" si="45"/>
        <v>36</v>
      </c>
      <c r="O413" s="497">
        <f t="shared" si="45"/>
        <v>150</v>
      </c>
      <c r="P413" s="497">
        <f t="shared" si="45"/>
        <v>110</v>
      </c>
      <c r="Q413" s="897">
        <f t="shared" si="45"/>
        <v>18</v>
      </c>
      <c r="R413" s="513">
        <f t="shared" si="45"/>
        <v>272</v>
      </c>
      <c r="S413" s="787">
        <f t="shared" si="45"/>
        <v>0.67</v>
      </c>
      <c r="T413" s="515">
        <f t="shared" si="45"/>
        <v>11091</v>
      </c>
      <c r="U413" s="83"/>
      <c r="V413" s="752"/>
      <c r="W413" s="920"/>
      <c r="X413" s="753"/>
      <c r="Y413" s="754"/>
    </row>
    <row r="414" spans="1:25" x14ac:dyDescent="0.2">
      <c r="A414" s="1105"/>
      <c r="B414" s="1052" t="s">
        <v>239</v>
      </c>
      <c r="C414" s="1052"/>
      <c r="D414" s="790"/>
      <c r="E414" s="791"/>
      <c r="F414" s="516">
        <f t="shared" ref="F414:S414" si="46">IF(COUNT(F382:F412)=0,"",MIN(F382:F412))</f>
        <v>4.8</v>
      </c>
      <c r="G414" s="11">
        <f t="shared" si="46"/>
        <v>8.8000000000000007</v>
      </c>
      <c r="H414" s="219">
        <f t="shared" si="46"/>
        <v>9</v>
      </c>
      <c r="I414" s="12">
        <f t="shared" si="46"/>
        <v>2.2000000000000002</v>
      </c>
      <c r="J414" s="221">
        <f t="shared" si="46"/>
        <v>2</v>
      </c>
      <c r="K414" s="11">
        <f t="shared" si="46"/>
        <v>7.57</v>
      </c>
      <c r="L414" s="219">
        <f t="shared" si="46"/>
        <v>7.24</v>
      </c>
      <c r="M414" s="842">
        <f t="shared" si="46"/>
        <v>13.5</v>
      </c>
      <c r="N414" s="221">
        <f t="shared" si="46"/>
        <v>16.5</v>
      </c>
      <c r="O414" s="220">
        <f t="shared" si="46"/>
        <v>57</v>
      </c>
      <c r="P414" s="220">
        <f t="shared" si="46"/>
        <v>62.1</v>
      </c>
      <c r="Q414" s="893">
        <f t="shared" si="46"/>
        <v>12</v>
      </c>
      <c r="R414" s="520">
        <f t="shared" si="46"/>
        <v>137</v>
      </c>
      <c r="S414" s="792">
        <f t="shared" si="46"/>
        <v>0.17</v>
      </c>
      <c r="T414" s="846"/>
      <c r="U414" s="83"/>
      <c r="V414" s="752"/>
      <c r="W414" s="920"/>
      <c r="X414" s="753"/>
      <c r="Y414" s="754"/>
    </row>
    <row r="415" spans="1:25" x14ac:dyDescent="0.2">
      <c r="A415" s="1105"/>
      <c r="B415" s="1052" t="s">
        <v>240</v>
      </c>
      <c r="C415" s="1052"/>
      <c r="D415" s="795"/>
      <c r="E415" s="796"/>
      <c r="F415" s="523">
        <f t="shared" ref="F415:S415" si="47">IF(COUNT(F382:F412)=0,"",AVERAGE(F382:F412))</f>
        <v>10.887096774193546</v>
      </c>
      <c r="G415" s="307">
        <f t="shared" si="47"/>
        <v>11.900000000000004</v>
      </c>
      <c r="H415" s="539">
        <f t="shared" si="47"/>
        <v>12.203225806451609</v>
      </c>
      <c r="I415" s="540">
        <f t="shared" si="47"/>
        <v>9.2193548387096733</v>
      </c>
      <c r="J415" s="541">
        <f t="shared" si="47"/>
        <v>4.6548387096774198</v>
      </c>
      <c r="K415" s="307">
        <f t="shared" si="47"/>
        <v>7.8770967741935509</v>
      </c>
      <c r="L415" s="539">
        <f t="shared" si="47"/>
        <v>7.8538709677419352</v>
      </c>
      <c r="M415" s="843">
        <f t="shared" si="47"/>
        <v>31.676190476190477</v>
      </c>
      <c r="N415" s="541">
        <f t="shared" si="47"/>
        <v>31.861904761904764</v>
      </c>
      <c r="O415" s="542">
        <f t="shared" si="47"/>
        <v>123</v>
      </c>
      <c r="P415" s="542">
        <f t="shared" si="47"/>
        <v>98.028571428571425</v>
      </c>
      <c r="Q415" s="898">
        <f t="shared" si="47"/>
        <v>14</v>
      </c>
      <c r="R415" s="550">
        <f t="shared" si="47"/>
        <v>239.04761904761904</v>
      </c>
      <c r="S415" s="815">
        <f t="shared" si="47"/>
        <v>0.3666666666666667</v>
      </c>
      <c r="T415" s="847"/>
      <c r="U415" s="83"/>
      <c r="V415" s="752"/>
      <c r="W415" s="920"/>
      <c r="X415" s="753"/>
      <c r="Y415" s="754"/>
    </row>
    <row r="416" spans="1:25" x14ac:dyDescent="0.2">
      <c r="A416" s="1106"/>
      <c r="B416" s="1053" t="s">
        <v>241</v>
      </c>
      <c r="C416" s="1053"/>
      <c r="D416" s="799"/>
      <c r="E416" s="526">
        <f>SUM(E382:E412)</f>
        <v>98</v>
      </c>
      <c r="F416" s="800"/>
      <c r="G416" s="800"/>
      <c r="H416" s="801"/>
      <c r="I416" s="800"/>
      <c r="J416" s="801"/>
      <c r="K416" s="830"/>
      <c r="L416" s="802"/>
      <c r="M416" s="913"/>
      <c r="N416" s="914"/>
      <c r="O416" s="915"/>
      <c r="P416" s="915"/>
      <c r="Q416" s="916"/>
      <c r="R416" s="803"/>
      <c r="S416" s="804"/>
      <c r="T416" s="764">
        <f>SUM(T382:T412)</f>
        <v>28781</v>
      </c>
      <c r="U416" s="83"/>
      <c r="V416" s="617"/>
      <c r="W416" s="923"/>
      <c r="X416" s="618"/>
      <c r="Y416" s="334"/>
    </row>
    <row r="417" spans="1:22" x14ac:dyDescent="0.2">
      <c r="A417" s="1112" t="s">
        <v>245</v>
      </c>
      <c r="B417" s="1051" t="s">
        <v>238</v>
      </c>
      <c r="C417" s="1051"/>
      <c r="D417" s="508"/>
      <c r="E417" s="493">
        <f t="shared" ref="E417:T417" si="48">MAX(E$4:E$33,E$38:E$68,E$73:E$102,E$107:E$137,E$142:E$172,E$177:E$206,E$211:E$241,E$246:E$275,E$280:E$310,E$315:E$345,E$350:E$377,E$382:E$412)</f>
        <v>211</v>
      </c>
      <c r="F417" s="493">
        <f t="shared" si="48"/>
        <v>36.1</v>
      </c>
      <c r="G417" s="904">
        <f t="shared" si="48"/>
        <v>26.5</v>
      </c>
      <c r="H417" s="905">
        <f t="shared" si="48"/>
        <v>27.2</v>
      </c>
      <c r="I417" s="906">
        <f t="shared" si="48"/>
        <v>166.1</v>
      </c>
      <c r="J417" s="907">
        <f t="shared" si="48"/>
        <v>14.2</v>
      </c>
      <c r="K417" s="904">
        <f t="shared" si="48"/>
        <v>8.11</v>
      </c>
      <c r="L417" s="905">
        <f t="shared" si="48"/>
        <v>8.15</v>
      </c>
      <c r="M417" s="904">
        <f t="shared" si="48"/>
        <v>36.799999999999997</v>
      </c>
      <c r="N417" s="905">
        <f t="shared" si="48"/>
        <v>39.700000000000003</v>
      </c>
      <c r="O417" s="511">
        <f t="shared" si="48"/>
        <v>150</v>
      </c>
      <c r="P417" s="511">
        <f t="shared" si="48"/>
        <v>114</v>
      </c>
      <c r="Q417" s="493">
        <f t="shared" si="48"/>
        <v>21</v>
      </c>
      <c r="R417" s="511">
        <f t="shared" si="48"/>
        <v>320</v>
      </c>
      <c r="S417" s="775">
        <f t="shared" si="48"/>
        <v>0.92</v>
      </c>
      <c r="T417" s="911">
        <f t="shared" si="48"/>
        <v>20664</v>
      </c>
    </row>
    <row r="418" spans="1:22" s="1" customFormat="1" ht="13.5" customHeight="1" x14ac:dyDescent="0.2">
      <c r="A418" s="1113"/>
      <c r="B418" s="1052" t="s">
        <v>239</v>
      </c>
      <c r="C418" s="1052"/>
      <c r="D418" s="229"/>
      <c r="E418" s="230"/>
      <c r="F418" s="198">
        <f t="shared" ref="F418:S418" si="49">MIN(F$4:F$33,F$38:F$68,F$73:F$102,F$107:F$137,F$142:F$172,F$177:F$206,F$211:F$241,F$246:F$275,F$280:F$310,F$315:F$345,F$350:F$377,F$382:F$412)</f>
        <v>-0.8</v>
      </c>
      <c r="G418" s="880">
        <f t="shared" si="49"/>
        <v>5</v>
      </c>
      <c r="H418" s="879">
        <f t="shared" si="49"/>
        <v>5.6</v>
      </c>
      <c r="I418" s="882">
        <f t="shared" si="49"/>
        <v>2</v>
      </c>
      <c r="J418" s="881">
        <f t="shared" si="49"/>
        <v>2</v>
      </c>
      <c r="K418" s="880">
        <f t="shared" si="49"/>
        <v>7.01</v>
      </c>
      <c r="L418" s="879">
        <f t="shared" si="49"/>
        <v>6.43</v>
      </c>
      <c r="M418" s="880">
        <f t="shared" si="49"/>
        <v>13</v>
      </c>
      <c r="N418" s="879">
        <f t="shared" si="49"/>
        <v>16</v>
      </c>
      <c r="O418" s="417">
        <f t="shared" si="49"/>
        <v>38</v>
      </c>
      <c r="P418" s="417">
        <f t="shared" si="49"/>
        <v>32</v>
      </c>
      <c r="Q418" s="198">
        <f t="shared" si="49"/>
        <v>10</v>
      </c>
      <c r="R418" s="417">
        <f t="shared" si="49"/>
        <v>122</v>
      </c>
      <c r="S418" s="829">
        <f t="shared" si="49"/>
        <v>0.15</v>
      </c>
      <c r="T418" s="863"/>
      <c r="U418" s="80"/>
      <c r="V418" s="109"/>
    </row>
    <row r="419" spans="1:22" s="1" customFormat="1" ht="13.5" customHeight="1" x14ac:dyDescent="0.2">
      <c r="A419" s="1113"/>
      <c r="B419" s="1052" t="s">
        <v>240</v>
      </c>
      <c r="C419" s="1052"/>
      <c r="D419" s="418"/>
      <c r="E419" s="231"/>
      <c r="F419" s="198">
        <f t="shared" ref="F419:S419" si="50">AVERAGE(F$4:F$33,F$38:F$68,F$73:F$102,F$107:F$137,F$142:F$172,F$177:F$206,F$211:F$241,F$246:F$275,F$280:F$310,F$315:F$345,F$350:F$377,F$382:F$412)</f>
        <v>18.462739726027394</v>
      </c>
      <c r="G419" s="880">
        <f t="shared" si="50"/>
        <v>16.669589041095897</v>
      </c>
      <c r="H419" s="879">
        <f t="shared" si="50"/>
        <v>16.817534246575335</v>
      </c>
      <c r="I419" s="882">
        <f t="shared" si="50"/>
        <v>12.334082191780826</v>
      </c>
      <c r="J419" s="881">
        <f t="shared" si="50"/>
        <v>7.0460273972602678</v>
      </c>
      <c r="K419" s="880">
        <f t="shared" si="50"/>
        <v>7.8315342465753366</v>
      </c>
      <c r="L419" s="879">
        <f t="shared" si="50"/>
        <v>7.8042465753424652</v>
      </c>
      <c r="M419" s="880">
        <f t="shared" si="50"/>
        <v>31.612396694214894</v>
      </c>
      <c r="N419" s="879">
        <f t="shared" si="50"/>
        <v>31.984297520661148</v>
      </c>
      <c r="O419" s="417">
        <f t="shared" si="50"/>
        <v>124.25619834710744</v>
      </c>
      <c r="P419" s="417">
        <f t="shared" si="50"/>
        <v>91.647520661157088</v>
      </c>
      <c r="Q419" s="198">
        <f t="shared" si="50"/>
        <v>14.607438016528926</v>
      </c>
      <c r="R419" s="417">
        <f t="shared" si="50"/>
        <v>245.97107438016528</v>
      </c>
      <c r="S419" s="829">
        <f t="shared" si="50"/>
        <v>0.44045454545454565</v>
      </c>
      <c r="T419" s="864"/>
      <c r="U419" s="80"/>
      <c r="V419" s="109"/>
    </row>
    <row r="420" spans="1:22" s="1" customFormat="1" ht="13.5" customHeight="1" x14ac:dyDescent="0.2">
      <c r="A420" s="1114"/>
      <c r="B420" s="1052" t="s">
        <v>241</v>
      </c>
      <c r="C420" s="1052"/>
      <c r="D420" s="420"/>
      <c r="E420" s="198">
        <f>SUM(E$4:E$33,E$38:E$68,E$73:E$102,E$107:E$137,E$142:E$172,E$177:E$206,E$211:E$241,E$246:E$275,E$280:E$310,E$315:E$345,E$350:E$377,E$382:E$412)</f>
        <v>1242</v>
      </c>
      <c r="F420" s="232"/>
      <c r="G420" s="233"/>
      <c r="H420" s="527"/>
      <c r="I420" s="232"/>
      <c r="J420" s="390"/>
      <c r="K420" s="233"/>
      <c r="L420" s="421"/>
      <c r="M420" s="232"/>
      <c r="N420" s="555"/>
      <c r="O420" s="390"/>
      <c r="P420" s="390"/>
      <c r="Q420" s="899"/>
      <c r="R420" s="812"/>
      <c r="S420" s="804"/>
      <c r="T420" s="862">
        <f>SUM(T$4:T$33,T$38:T$68,T$73:T$102,T$107:T$137,T$142:T$172,T$177:T$206,T$211:T$241,T$246:T$275,T$280:T$310,T$315:T$345,T$350:T$377,T$382:T$412)</f>
        <v>549863</v>
      </c>
      <c r="U420" s="80"/>
      <c r="V420" s="109"/>
    </row>
    <row r="421" spans="1:22" s="1" customFormat="1" ht="13.5" customHeight="1" x14ac:dyDescent="0.2">
      <c r="A421" s="394"/>
      <c r="B421" s="1053" t="s">
        <v>244</v>
      </c>
      <c r="C421" s="1053"/>
      <c r="D421" s="854">
        <f>COUNTIF(E$4:E$33,"&gt;0")+COUNTIF(E$38:E$68,"&gt;0")+COUNTIF(E$73:E$102,"&gt;0")+COUNTIF(E$107:E$137,"&gt;0")+COUNTIF(E$142:E$172,"&gt;0")+COUNTIF(E$177:E$206,"&gt;0")+COUNTIF(E$211:E$241,"&gt;0")+COUNTIF(E$246:E$275,"&gt;0")+COUNTIF(E$280:E$310,"&gt;0")+COUNTIF(E$315:E$345,"&gt;0")+COUNTIF(E$350:E$377,"&gt;0")+COUNTIF(E$382:E$412,"&gt;0")</f>
        <v>95</v>
      </c>
      <c r="E421" s="104"/>
      <c r="F421" s="105"/>
      <c r="G421" s="105"/>
      <c r="H421" s="105"/>
      <c r="I421" s="106"/>
      <c r="J421" s="106"/>
      <c r="K421" s="107"/>
      <c r="L421" s="107"/>
      <c r="M421" s="106"/>
      <c r="N421" s="106"/>
      <c r="O421" s="105"/>
      <c r="P421" s="105"/>
      <c r="Q421" s="106"/>
      <c r="R421" s="108"/>
      <c r="S421" s="107"/>
      <c r="T421" s="108"/>
      <c r="U421" s="80"/>
      <c r="V421" s="109"/>
    </row>
    <row r="422" spans="1:22" s="1" customFormat="1" ht="13.5" customHeight="1" x14ac:dyDescent="0.2">
      <c r="U422" s="80"/>
      <c r="V422" s="109"/>
    </row>
  </sheetData>
  <mergeCells count="68">
    <mergeCell ref="B421:C421"/>
    <mergeCell ref="A382:A416"/>
    <mergeCell ref="B413:C413"/>
    <mergeCell ref="B414:C414"/>
    <mergeCell ref="B415:C415"/>
    <mergeCell ref="B416:C416"/>
    <mergeCell ref="A417:A420"/>
    <mergeCell ref="B417:C417"/>
    <mergeCell ref="B418:C418"/>
    <mergeCell ref="B419:C419"/>
    <mergeCell ref="B420:C420"/>
    <mergeCell ref="A315:A349"/>
    <mergeCell ref="B346:C346"/>
    <mergeCell ref="B347:C347"/>
    <mergeCell ref="B348:C348"/>
    <mergeCell ref="B349:C349"/>
    <mergeCell ref="A350:A381"/>
    <mergeCell ref="B378:C378"/>
    <mergeCell ref="B379:C379"/>
    <mergeCell ref="B380:C380"/>
    <mergeCell ref="B381:C381"/>
    <mergeCell ref="A246:A279"/>
    <mergeCell ref="B276:C276"/>
    <mergeCell ref="B277:C277"/>
    <mergeCell ref="B278:C278"/>
    <mergeCell ref="B279:C279"/>
    <mergeCell ref="A280:A314"/>
    <mergeCell ref="B311:C311"/>
    <mergeCell ref="B312:C312"/>
    <mergeCell ref="B313:C313"/>
    <mergeCell ref="B314:C314"/>
    <mergeCell ref="A177:A210"/>
    <mergeCell ref="B207:C207"/>
    <mergeCell ref="B208:C208"/>
    <mergeCell ref="B209:C209"/>
    <mergeCell ref="B210:C210"/>
    <mergeCell ref="A211:A245"/>
    <mergeCell ref="B242:C242"/>
    <mergeCell ref="B243:C243"/>
    <mergeCell ref="B244:C244"/>
    <mergeCell ref="B245:C245"/>
    <mergeCell ref="A107:A141"/>
    <mergeCell ref="B138:C138"/>
    <mergeCell ref="B139:C139"/>
    <mergeCell ref="B140:C140"/>
    <mergeCell ref="B141:C141"/>
    <mergeCell ref="A142:A176"/>
    <mergeCell ref="B173:C173"/>
    <mergeCell ref="B174:C174"/>
    <mergeCell ref="B175:C175"/>
    <mergeCell ref="B176:C176"/>
    <mergeCell ref="A4:A37"/>
    <mergeCell ref="G2:H2"/>
    <mergeCell ref="A73:A106"/>
    <mergeCell ref="B103:C103"/>
    <mergeCell ref="B104:C104"/>
    <mergeCell ref="B105:C105"/>
    <mergeCell ref="B106:C106"/>
    <mergeCell ref="A38:A72"/>
    <mergeCell ref="B69:C69"/>
    <mergeCell ref="B70:C70"/>
    <mergeCell ref="B71:C71"/>
    <mergeCell ref="B72:C72"/>
    <mergeCell ref="B1:E1"/>
    <mergeCell ref="I2:J2"/>
    <mergeCell ref="K2:L2"/>
    <mergeCell ref="M2:N2"/>
    <mergeCell ref="V2:Y3"/>
  </mergeCells>
  <phoneticPr fontId="4"/>
  <conditionalFormatting sqref="D349">
    <cfRule type="expression" dxfId="32" priority="60" stopIfTrue="1">
      <formula>$A$1=1</formula>
    </cfRule>
  </conditionalFormatting>
  <conditionalFormatting sqref="D381">
    <cfRule type="expression" dxfId="31" priority="59" stopIfTrue="1">
      <formula>$A$1=1</formula>
    </cfRule>
  </conditionalFormatting>
  <conditionalFormatting sqref="D416">
    <cfRule type="expression" dxfId="30" priority="40" stopIfTrue="1">
      <formula>$A$1=1</formula>
    </cfRule>
  </conditionalFormatting>
  <conditionalFormatting sqref="D420">
    <cfRule type="expression" dxfId="29" priority="2" stopIfTrue="1">
      <formula>$A$1=1</formula>
    </cfRule>
  </conditionalFormatting>
  <conditionalFormatting sqref="F420:P420">
    <cfRule type="expression" dxfId="28" priority="3" stopIfTrue="1">
      <formula>$A$1=1</formula>
    </cfRule>
  </conditionalFormatting>
  <conditionalFormatting sqref="F34:S36 F37:P37 F69:S71 F72:P72 F103:S105 F106:P106 F138:S140 F141:P141 F173:S175 F176:P176 F207:S209 F210:P210 F242:S244 F245:P245 F276:S278 F279:P279 D281:S310 F311:S313 F314:P314 F346:S348 F349:P349 F378:S380 F381:P381 F413:S415 F416:P416 S417:S419">
    <cfRule type="expression" dxfId="27" priority="63" stopIfTrue="1">
      <formula>$A$1=1</formula>
    </cfRule>
  </conditionalFormatting>
  <conditionalFormatting sqref="T34:T37">
    <cfRule type="expression" dxfId="26" priority="42" stopIfTrue="1">
      <formula>$A$1=1</formula>
    </cfRule>
  </conditionalFormatting>
  <conditionalFormatting sqref="T69:T72">
    <cfRule type="expression" dxfId="25" priority="56" stopIfTrue="1">
      <formula>$A$1=1</formula>
    </cfRule>
  </conditionalFormatting>
  <conditionalFormatting sqref="T103:T106">
    <cfRule type="expression" dxfId="24" priority="32" stopIfTrue="1">
      <formula>$A$1=1</formula>
    </cfRule>
  </conditionalFormatting>
  <conditionalFormatting sqref="T138:T141">
    <cfRule type="expression" dxfId="23" priority="50" stopIfTrue="1">
      <formula>$A$1=1</formula>
    </cfRule>
  </conditionalFormatting>
  <conditionalFormatting sqref="T173:T176">
    <cfRule type="expression" dxfId="22" priority="48" stopIfTrue="1">
      <formula>$A$1=1</formula>
    </cfRule>
  </conditionalFormatting>
  <conditionalFormatting sqref="T207:T210">
    <cfRule type="expression" dxfId="21" priority="52" stopIfTrue="1">
      <formula>$A$1=1</formula>
    </cfRule>
  </conditionalFormatting>
  <conditionalFormatting sqref="T242:T245">
    <cfRule type="expression" dxfId="20" priority="46" stopIfTrue="1">
      <formula>$A$1=1</formula>
    </cfRule>
  </conditionalFormatting>
  <conditionalFormatting sqref="T276:T279">
    <cfRule type="expression" dxfId="19" priority="30" stopIfTrue="1">
      <formula>$A$1=1</formula>
    </cfRule>
  </conditionalFormatting>
  <conditionalFormatting sqref="T311:T314">
    <cfRule type="expression" dxfId="18" priority="34" stopIfTrue="1">
      <formula>$A$1=1</formula>
    </cfRule>
  </conditionalFormatting>
  <conditionalFormatting sqref="T346:T349">
    <cfRule type="expression" dxfId="17" priority="44" stopIfTrue="1">
      <formula>$A$1=1</formula>
    </cfRule>
  </conditionalFormatting>
  <conditionalFormatting sqref="T378:T381">
    <cfRule type="expression" dxfId="16" priority="4" stopIfTrue="1">
      <formula>$A$1=1</formula>
    </cfRule>
  </conditionalFormatting>
  <conditionalFormatting sqref="T413:T416">
    <cfRule type="expression" dxfId="15" priority="39" stopIfTrue="1">
      <formula>$A$1=1</formula>
    </cfRule>
  </conditionalFormatting>
  <conditionalFormatting sqref="T418:T419">
    <cfRule type="expression" dxfId="14" priority="1" stopIfTrue="1">
      <formula>$A$1=1</formula>
    </cfRule>
  </conditionalFormatting>
  <conditionalFormatting sqref="U310:U315">
    <cfRule type="expression" dxfId="13" priority="62" stopIfTrue="1">
      <formula>$A$1=1</formula>
    </cfRule>
  </conditionalFormatting>
  <conditionalFormatting sqref="V314:Y314">
    <cfRule type="expression" dxfId="12" priority="61" stopIfTrue="1">
      <formula>$A$1=1</formula>
    </cfRule>
  </conditionalFormatting>
  <conditionalFormatting sqref="X7:Y28">
    <cfRule type="expression" dxfId="11" priority="64" stopIfTrue="1">
      <formula>$B$1=1</formula>
    </cfRule>
  </conditionalFormatting>
  <conditionalFormatting sqref="X41:Y62">
    <cfRule type="expression" dxfId="10" priority="25" stopIfTrue="1">
      <formula>$B$1=1</formula>
    </cfRule>
  </conditionalFormatting>
  <conditionalFormatting sqref="X76:Y97">
    <cfRule type="expression" dxfId="9" priority="23" stopIfTrue="1">
      <formula>$B$1=1</formula>
    </cfRule>
  </conditionalFormatting>
  <conditionalFormatting sqref="X110:Y131">
    <cfRule type="expression" dxfId="8" priority="21" stopIfTrue="1">
      <formula>$B$1=1</formula>
    </cfRule>
  </conditionalFormatting>
  <conditionalFormatting sqref="X145:Y166">
    <cfRule type="expression" dxfId="7" priority="19" stopIfTrue="1">
      <formula>$B$1=1</formula>
    </cfRule>
  </conditionalFormatting>
  <conditionalFormatting sqref="X180:Y201">
    <cfRule type="expression" dxfId="6" priority="17" stopIfTrue="1">
      <formula>$B$1=1</formula>
    </cfRule>
  </conditionalFormatting>
  <conditionalFormatting sqref="X214:Y235">
    <cfRule type="expression" dxfId="5" priority="15" stopIfTrue="1">
      <formula>$B$1=1</formula>
    </cfRule>
  </conditionalFormatting>
  <conditionalFormatting sqref="X249:Y270">
    <cfRule type="expression" dxfId="4" priority="13" stopIfTrue="1">
      <formula>$B$1=1</formula>
    </cfRule>
  </conditionalFormatting>
  <conditionalFormatting sqref="X283:Y304">
    <cfRule type="expression" dxfId="3" priority="11" stopIfTrue="1">
      <formula>$B$1=1</formula>
    </cfRule>
  </conditionalFormatting>
  <conditionalFormatting sqref="X318:Y339">
    <cfRule type="expression" dxfId="2" priority="9" stopIfTrue="1">
      <formula>$B$1=1</formula>
    </cfRule>
  </conditionalFormatting>
  <conditionalFormatting sqref="X353:Y374">
    <cfRule type="expression" dxfId="1" priority="7" stopIfTrue="1">
      <formula>$B$1=1</formula>
    </cfRule>
  </conditionalFormatting>
  <conditionalFormatting sqref="X385:Y406">
    <cfRule type="expression" dxfId="0" priority="5" stopIfTrue="1">
      <formula>$B$1=1</formula>
    </cfRule>
  </conditionalFormatting>
  <dataValidations count="2">
    <dataValidation imeMode="off" allowBlank="1" showInputMessage="1" showErrorMessage="1" sqref="X2 E4:U33 E281:S310 E382:T412 V18:W28 V29:Y31 V52:W62 V63:Y65 V87:W97 V98:Y100 V121:W131 V132:Y134 V156:W166 V167:Y169 V191:W201 V202:Y204 V225:W235 V236:Y238 V260:W270 V271:Y273 V294:W304 V305:Y307 V329:W339 V340:Y342 V364:W374 V407:Y409 V396:W406 V375:Y377 E371:T377 U371:U412" xr:uid="{00000000-0002-0000-0600-000000000000}"/>
    <dataValidation imeMode="on" allowBlank="1" showInputMessage="1" showErrorMessage="1" sqref="X6:Y6 D4:D33 W66:Y66 W410:Y410 W343:Y343 W378:Y378 V32:V33 D281:D310 W101:Y101 W135:Y135 W170:Y170 W205:Y205 W239:Y239 W274:Y274 W308:Y308 D382:D412 W422:Y422 W32:Y32 V72:Y72 X40:Y40 V66:V67 X75:Y75 V101:V102 V141:Y141 X109:Y109 V135:V136 V176:Y176 X144:Y144 V170:V171 X179:Y179 V205:V206 V245:Y245 X213:Y213 V239:V240 X248:Y248 V274:V275 X282:Y282 V308:V309 X317:Y317 V343:V344 X352:Y352 V378:V379 V416:Y416 X384:Y384 V410:V411 D371:D377" xr:uid="{00000000-0002-0000-0600-000001000000}"/>
  </dataValidations>
  <pageMargins left="0.25" right="0.25" top="0.75" bottom="0.75" header="0.3" footer="0.3"/>
  <pageSetup paperSize="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16383" man="1"/>
    <brk id="381" max="16383" man="1"/>
    <brk id="41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408"/>
  <sheetViews>
    <sheetView view="pageBreakPreview" zoomScale="90" zoomScaleNormal="85" zoomScaleSheetLayoutView="90" workbookViewId="0">
      <pane ySplit="3" topLeftCell="A382" activePane="bottomLeft" state="frozen"/>
      <selection activeCell="AC105" sqref="AC105"/>
      <selection pane="bottomLeft" activeCell="I163" sqref="I163"/>
    </sheetView>
  </sheetViews>
  <sheetFormatPr defaultRowHeight="13.2" x14ac:dyDescent="0.2"/>
  <cols>
    <col min="1" max="1" width="4" customWidth="1"/>
    <col min="2" max="2" width="5.21875" customWidth="1"/>
    <col min="3" max="3" width="5.33203125" customWidth="1"/>
    <col min="10" max="10" width="3.109375" customWidth="1"/>
    <col min="11" max="11" width="12.33203125" customWidth="1"/>
    <col min="12" max="12" width="6.6640625" customWidth="1"/>
    <col min="13" max="14" width="10.6640625" customWidth="1"/>
  </cols>
  <sheetData>
    <row r="1" spans="1:9" ht="19.2" x14ac:dyDescent="0.2">
      <c r="B1" s="312"/>
      <c r="C1" s="312"/>
      <c r="D1" s="382" t="str">
        <f>南八幡!G1</f>
        <v>令和７年度</v>
      </c>
      <c r="E1" s="382"/>
      <c r="F1" s="383"/>
      <c r="G1" s="384"/>
      <c r="H1" s="384"/>
      <c r="I1" s="384"/>
    </row>
    <row r="2" spans="1:9" ht="19.2" x14ac:dyDescent="0.2">
      <c r="B2" s="312"/>
      <c r="C2" s="312"/>
      <c r="D2" s="1150" t="s">
        <v>32</v>
      </c>
      <c r="E2" s="1144"/>
      <c r="F2" s="1144"/>
      <c r="G2" s="1144" t="s">
        <v>33</v>
      </c>
      <c r="H2" s="1144"/>
      <c r="I2" s="1145"/>
    </row>
    <row r="3" spans="1:9" ht="28.8" x14ac:dyDescent="0.2">
      <c r="A3" s="449" t="s">
        <v>336</v>
      </c>
      <c r="B3" s="314" t="s">
        <v>0</v>
      </c>
      <c r="C3" s="322" t="s">
        <v>294</v>
      </c>
      <c r="D3" s="323" t="s">
        <v>298</v>
      </c>
      <c r="E3" s="323" t="s">
        <v>297</v>
      </c>
      <c r="F3" s="271" t="s">
        <v>206</v>
      </c>
      <c r="G3" s="324" t="s">
        <v>298</v>
      </c>
      <c r="H3" s="323" t="s">
        <v>335</v>
      </c>
      <c r="I3" s="272" t="s">
        <v>206</v>
      </c>
    </row>
    <row r="4" spans="1:9" x14ac:dyDescent="0.2">
      <c r="A4" s="1146" t="s">
        <v>293</v>
      </c>
      <c r="B4" s="315">
        <f>南八幡!B4</f>
        <v>45748</v>
      </c>
      <c r="C4" s="315" t="str">
        <f>IF(B4="","",IF(WEEKDAY(B4)=1,"(日)",IF(WEEKDAY(B4)=2,"(月)",IF(WEEKDAY(B4)=3,"(火)",IF(WEEKDAY(B4)=4,"(水)",IF(WEEKDAY(B4)=5,"(木)",IF(WEEKDAY(B4)=6,"(金)","(土)")))))))</f>
        <v>(火)</v>
      </c>
      <c r="D4" s="183">
        <v>15.2</v>
      </c>
      <c r="E4" s="401">
        <v>0.4</v>
      </c>
      <c r="F4" s="184">
        <v>8.26</v>
      </c>
      <c r="G4" s="140">
        <v>15.066660000000001</v>
      </c>
      <c r="H4" s="405">
        <v>0.57037559999999998</v>
      </c>
      <c r="I4" s="141">
        <v>7.5970469999999999</v>
      </c>
    </row>
    <row r="5" spans="1:9" x14ac:dyDescent="0.2">
      <c r="A5" s="1147"/>
      <c r="B5" s="325">
        <f>南八幡!B5</f>
        <v>45749</v>
      </c>
      <c r="C5" s="316" t="str">
        <f t="shared" ref="C5:C33" si="0">IF(B5="","",IF(WEEKDAY(B5)=1,"(日)",IF(WEEKDAY(B5)=2,"(月)",IF(WEEKDAY(B5)=3,"(火)",IF(WEEKDAY(B5)=4,"(水)",IF(WEEKDAY(B5)=5,"(木)",IF(WEEKDAY(B5)=6,"(金)","(土)")))))))</f>
        <v>(水)</v>
      </c>
      <c r="D5" s="185">
        <v>15</v>
      </c>
      <c r="E5" s="402">
        <v>0.3</v>
      </c>
      <c r="F5" s="186">
        <v>8.26</v>
      </c>
      <c r="G5" s="142">
        <v>14.95689</v>
      </c>
      <c r="H5" s="406">
        <v>0.59653590000000001</v>
      </c>
      <c r="I5" s="143">
        <v>7.5843720000000001</v>
      </c>
    </row>
    <row r="6" spans="1:9" x14ac:dyDescent="0.2">
      <c r="A6" s="1147"/>
      <c r="B6" s="325">
        <f>南八幡!B6</f>
        <v>45750</v>
      </c>
      <c r="C6" s="316" t="str">
        <f t="shared" si="0"/>
        <v>(木)</v>
      </c>
      <c r="D6" s="185">
        <v>14.9</v>
      </c>
      <c r="E6" s="402">
        <v>0.3</v>
      </c>
      <c r="F6" s="186">
        <v>8.25</v>
      </c>
      <c r="G6" s="142">
        <v>14.882389999999999</v>
      </c>
      <c r="H6" s="406">
        <v>0.58344450000000003</v>
      </c>
      <c r="I6" s="143">
        <v>7.5891200000000003</v>
      </c>
    </row>
    <row r="7" spans="1:9" x14ac:dyDescent="0.2">
      <c r="A7" s="1147"/>
      <c r="B7" s="325">
        <f>南八幡!B7</f>
        <v>45751</v>
      </c>
      <c r="C7" s="316" t="str">
        <f t="shared" si="0"/>
        <v>(金)</v>
      </c>
      <c r="D7" s="185">
        <v>14.9</v>
      </c>
      <c r="E7" s="402">
        <v>0.3</v>
      </c>
      <c r="F7" s="186">
        <v>8.27</v>
      </c>
      <c r="G7" s="142">
        <v>14.845140000000001</v>
      </c>
      <c r="H7" s="406">
        <v>0.60576870000000005</v>
      </c>
      <c r="I7" s="143">
        <v>7.5758340000000004</v>
      </c>
    </row>
    <row r="8" spans="1:9" x14ac:dyDescent="0.2">
      <c r="A8" s="1147"/>
      <c r="B8" s="325">
        <f>南八幡!B8</f>
        <v>45752</v>
      </c>
      <c r="C8" s="316" t="str">
        <f t="shared" si="0"/>
        <v>(土)</v>
      </c>
      <c r="D8" s="185">
        <v>15.2</v>
      </c>
      <c r="E8" s="402">
        <v>0.3</v>
      </c>
      <c r="F8" s="186">
        <v>8.27</v>
      </c>
      <c r="G8" s="142">
        <v>14.97204</v>
      </c>
      <c r="H8" s="406">
        <v>0.62602469999999999</v>
      </c>
      <c r="I8" s="143">
        <v>7.5663299999999998</v>
      </c>
    </row>
    <row r="9" spans="1:9" x14ac:dyDescent="0.2">
      <c r="A9" s="1147"/>
      <c r="B9" s="325">
        <f>南八幡!B9</f>
        <v>45753</v>
      </c>
      <c r="C9" s="316" t="str">
        <f t="shared" si="0"/>
        <v>(日)</v>
      </c>
      <c r="D9" s="185">
        <v>15.4</v>
      </c>
      <c r="E9" s="402">
        <v>0.3</v>
      </c>
      <c r="F9" s="186">
        <v>8.2899999999999991</v>
      </c>
      <c r="G9" s="142">
        <v>15.000030000000001</v>
      </c>
      <c r="H9" s="406">
        <v>0.62317929999999999</v>
      </c>
      <c r="I9" s="143">
        <v>7.593089</v>
      </c>
    </row>
    <row r="10" spans="1:9" x14ac:dyDescent="0.2">
      <c r="A10" s="1147"/>
      <c r="B10" s="325">
        <f>南八幡!B10</f>
        <v>45754</v>
      </c>
      <c r="C10" s="316" t="str">
        <f t="shared" si="0"/>
        <v>(月)</v>
      </c>
      <c r="D10" s="185">
        <v>15.6</v>
      </c>
      <c r="E10" s="402">
        <v>0.3</v>
      </c>
      <c r="F10" s="186">
        <v>8.2899999999999991</v>
      </c>
      <c r="G10" s="142">
        <v>15.280939999999999</v>
      </c>
      <c r="H10" s="406">
        <v>0.6594854</v>
      </c>
      <c r="I10" s="143">
        <v>7.5619589999999999</v>
      </c>
    </row>
    <row r="11" spans="1:9" x14ac:dyDescent="0.2">
      <c r="A11" s="1147"/>
      <c r="B11" s="325">
        <f>南八幡!B11</f>
        <v>45755</v>
      </c>
      <c r="C11" s="316" t="str">
        <f t="shared" si="0"/>
        <v>(火)</v>
      </c>
      <c r="D11" s="185">
        <v>15.7</v>
      </c>
      <c r="E11" s="402">
        <v>0.3</v>
      </c>
      <c r="F11" s="186">
        <v>8.2899999999999991</v>
      </c>
      <c r="G11" s="142">
        <v>15.39729</v>
      </c>
      <c r="H11" s="406">
        <v>0.64692890000000003</v>
      </c>
      <c r="I11" s="143">
        <v>7.5712289999999998</v>
      </c>
    </row>
    <row r="12" spans="1:9" x14ac:dyDescent="0.2">
      <c r="A12" s="1147"/>
      <c r="B12" s="325">
        <f>南八幡!B12</f>
        <v>45756</v>
      </c>
      <c r="C12" s="316" t="str">
        <f t="shared" si="0"/>
        <v>(水)</v>
      </c>
      <c r="D12" s="185">
        <v>15.9</v>
      </c>
      <c r="E12" s="402">
        <v>0.3</v>
      </c>
      <c r="F12" s="186">
        <v>8.2899999999999991</v>
      </c>
      <c r="G12" s="142">
        <v>15.503729999999999</v>
      </c>
      <c r="H12" s="406">
        <v>0.67255180000000003</v>
      </c>
      <c r="I12" s="143">
        <v>7.5194489999999998</v>
      </c>
    </row>
    <row r="13" spans="1:9" x14ac:dyDescent="0.2">
      <c r="A13" s="1147"/>
      <c r="B13" s="325">
        <f>南八幡!B13</f>
        <v>45757</v>
      </c>
      <c r="C13" s="316" t="str">
        <f t="shared" si="0"/>
        <v>(木)</v>
      </c>
      <c r="D13" s="185">
        <v>16</v>
      </c>
      <c r="E13" s="402">
        <v>0.3</v>
      </c>
      <c r="F13" s="186">
        <v>8.31</v>
      </c>
      <c r="G13" s="142">
        <v>15.615220000000001</v>
      </c>
      <c r="H13" s="406">
        <v>0.66134649999999995</v>
      </c>
      <c r="I13" s="143">
        <v>7.5318269999999998</v>
      </c>
    </row>
    <row r="14" spans="1:9" x14ac:dyDescent="0.2">
      <c r="A14" s="1147"/>
      <c r="B14" s="325">
        <f>南八幡!B14</f>
        <v>45758</v>
      </c>
      <c r="C14" s="316" t="str">
        <f t="shared" si="0"/>
        <v>(金)</v>
      </c>
      <c r="D14" s="185">
        <v>16</v>
      </c>
      <c r="E14" s="402">
        <v>0.3</v>
      </c>
      <c r="F14" s="186">
        <v>8.32</v>
      </c>
      <c r="G14" s="142">
        <v>15.59999</v>
      </c>
      <c r="H14" s="406">
        <v>0.66200519999999996</v>
      </c>
      <c r="I14" s="143">
        <v>7.5715680000000001</v>
      </c>
    </row>
    <row r="15" spans="1:9" x14ac:dyDescent="0.2">
      <c r="A15" s="1147"/>
      <c r="B15" s="325">
        <f>南八幡!B15</f>
        <v>45759</v>
      </c>
      <c r="C15" s="316" t="str">
        <f t="shared" si="0"/>
        <v>(土)</v>
      </c>
      <c r="D15" s="185">
        <v>16.100000000000001</v>
      </c>
      <c r="E15" s="402">
        <v>0.3</v>
      </c>
      <c r="F15" s="186">
        <v>8.32</v>
      </c>
      <c r="G15" s="142">
        <v>15.64601</v>
      </c>
      <c r="H15" s="406">
        <v>0.67168919999999999</v>
      </c>
      <c r="I15" s="143">
        <v>7.5949229999999996</v>
      </c>
    </row>
    <row r="16" spans="1:9" x14ac:dyDescent="0.2">
      <c r="A16" s="1147"/>
      <c r="B16" s="325">
        <f>南八幡!B16</f>
        <v>45760</v>
      </c>
      <c r="C16" s="316" t="str">
        <f t="shared" si="0"/>
        <v>(日)</v>
      </c>
      <c r="D16" s="185">
        <v>15.9</v>
      </c>
      <c r="E16" s="402">
        <v>6</v>
      </c>
      <c r="F16" s="186">
        <v>8.2799999999999994</v>
      </c>
      <c r="G16" s="142">
        <v>15.79485</v>
      </c>
      <c r="H16" s="406">
        <v>0.64279969999999997</v>
      </c>
      <c r="I16" s="143">
        <v>7.5808160000000004</v>
      </c>
    </row>
    <row r="17" spans="1:9" x14ac:dyDescent="0.2">
      <c r="A17" s="1147"/>
      <c r="B17" s="325">
        <f>南八幡!B17</f>
        <v>45761</v>
      </c>
      <c r="C17" s="316" t="str">
        <f t="shared" si="0"/>
        <v>(月)</v>
      </c>
      <c r="D17" s="185">
        <v>16.100000000000001</v>
      </c>
      <c r="E17" s="402">
        <v>0.4</v>
      </c>
      <c r="F17" s="186">
        <v>8.33</v>
      </c>
      <c r="G17" s="142">
        <v>15.786429999999999</v>
      </c>
      <c r="H17" s="406">
        <v>0.61371889999999996</v>
      </c>
      <c r="I17" s="143">
        <v>7.5982950000000002</v>
      </c>
    </row>
    <row r="18" spans="1:9" x14ac:dyDescent="0.2">
      <c r="A18" s="1147"/>
      <c r="B18" s="325">
        <f>南八幡!B18</f>
        <v>45762</v>
      </c>
      <c r="C18" s="316" t="str">
        <f t="shared" si="0"/>
        <v>(火)</v>
      </c>
      <c r="D18" s="185">
        <v>16.100000000000001</v>
      </c>
      <c r="E18" s="402">
        <v>0.3</v>
      </c>
      <c r="F18" s="186">
        <v>8.36</v>
      </c>
      <c r="G18" s="142">
        <v>15.878299999999999</v>
      </c>
      <c r="H18" s="406">
        <v>0.60634489999999996</v>
      </c>
      <c r="I18" s="143">
        <v>7.5859569999999996</v>
      </c>
    </row>
    <row r="19" spans="1:9" x14ac:dyDescent="0.2">
      <c r="A19" s="1147"/>
      <c r="B19" s="325">
        <f>南八幡!B19</f>
        <v>45763</v>
      </c>
      <c r="C19" s="316" t="str">
        <f t="shared" si="0"/>
        <v>(水)</v>
      </c>
      <c r="D19" s="185">
        <v>16.2</v>
      </c>
      <c r="E19" s="402">
        <v>0.3</v>
      </c>
      <c r="F19" s="186">
        <v>8.34</v>
      </c>
      <c r="G19" s="142">
        <v>15.89996</v>
      </c>
      <c r="H19" s="406">
        <v>0.58860650000000003</v>
      </c>
      <c r="I19" s="143">
        <v>7.5977240000000004</v>
      </c>
    </row>
    <row r="20" spans="1:9" x14ac:dyDescent="0.2">
      <c r="A20" s="1147"/>
      <c r="B20" s="325">
        <f>南八幡!B20</f>
        <v>45764</v>
      </c>
      <c r="C20" s="316" t="str">
        <f t="shared" si="0"/>
        <v>(木)</v>
      </c>
      <c r="D20" s="185">
        <v>16.3</v>
      </c>
      <c r="E20" s="402">
        <v>0.3</v>
      </c>
      <c r="F20" s="186">
        <v>8.32</v>
      </c>
      <c r="G20" s="142">
        <v>15.90212</v>
      </c>
      <c r="H20" s="406">
        <v>0.59875979999999995</v>
      </c>
      <c r="I20" s="143">
        <v>7.596082</v>
      </c>
    </row>
    <row r="21" spans="1:9" x14ac:dyDescent="0.2">
      <c r="A21" s="1147"/>
      <c r="B21" s="325">
        <f>南八幡!B21</f>
        <v>45765</v>
      </c>
      <c r="C21" s="316" t="str">
        <f t="shared" si="0"/>
        <v>(金)</v>
      </c>
      <c r="D21" s="185">
        <v>16.5</v>
      </c>
      <c r="E21" s="402">
        <v>0.4</v>
      </c>
      <c r="F21" s="186">
        <v>8.31</v>
      </c>
      <c r="G21" s="142">
        <v>16.034859999999998</v>
      </c>
      <c r="H21" s="406">
        <v>0.58496110000000001</v>
      </c>
      <c r="I21" s="143">
        <v>7.5226300000000004</v>
      </c>
    </row>
    <row r="22" spans="1:9" x14ac:dyDescent="0.2">
      <c r="A22" s="1147"/>
      <c r="B22" s="325">
        <f>南八幡!B22</f>
        <v>45766</v>
      </c>
      <c r="C22" s="316" t="str">
        <f t="shared" si="0"/>
        <v>(土)</v>
      </c>
      <c r="D22" s="185">
        <v>16.600000000000001</v>
      </c>
      <c r="E22" s="402">
        <v>0.3</v>
      </c>
      <c r="F22" s="186">
        <v>8.36</v>
      </c>
      <c r="G22" s="142">
        <v>16.112739999999999</v>
      </c>
      <c r="H22" s="406">
        <v>0.56361240000000001</v>
      </c>
      <c r="I22" s="143">
        <v>7.5504509999999998</v>
      </c>
    </row>
    <row r="23" spans="1:9" x14ac:dyDescent="0.2">
      <c r="A23" s="1147"/>
      <c r="B23" s="325">
        <f>南八幡!B23</f>
        <v>45767</v>
      </c>
      <c r="C23" s="316" t="str">
        <f t="shared" si="0"/>
        <v>(日)</v>
      </c>
      <c r="D23" s="185">
        <v>16.7</v>
      </c>
      <c r="E23" s="402">
        <v>0.4</v>
      </c>
      <c r="F23" s="186">
        <v>8.32</v>
      </c>
      <c r="G23" s="142">
        <v>16.297080000000001</v>
      </c>
      <c r="H23" s="406">
        <v>0.55900000000000005</v>
      </c>
      <c r="I23" s="143">
        <v>7.5891849999999996</v>
      </c>
    </row>
    <row r="24" spans="1:9" x14ac:dyDescent="0.2">
      <c r="A24" s="1147"/>
      <c r="B24" s="325">
        <f>南八幡!B24</f>
        <v>45768</v>
      </c>
      <c r="C24" s="316" t="str">
        <f t="shared" si="0"/>
        <v>(月)</v>
      </c>
      <c r="D24" s="185">
        <v>16.5</v>
      </c>
      <c r="E24" s="402">
        <v>0.3</v>
      </c>
      <c r="F24" s="186">
        <v>8.35</v>
      </c>
      <c r="G24" s="142">
        <v>16.307929999999999</v>
      </c>
      <c r="H24" s="406">
        <v>0.55242979999999997</v>
      </c>
      <c r="I24" s="143">
        <v>7.5286989999999996</v>
      </c>
    </row>
    <row r="25" spans="1:9" x14ac:dyDescent="0.2">
      <c r="A25" s="1147"/>
      <c r="B25" s="325">
        <f>南八幡!B25</f>
        <v>45769</v>
      </c>
      <c r="C25" s="316" t="str">
        <f t="shared" si="0"/>
        <v>(火)</v>
      </c>
      <c r="D25" s="185">
        <v>16.7</v>
      </c>
      <c r="E25" s="402">
        <v>0.4</v>
      </c>
      <c r="F25" s="186">
        <v>8.34</v>
      </c>
      <c r="G25" s="142">
        <v>16.192769999999999</v>
      </c>
      <c r="H25" s="406">
        <v>0.53782810000000003</v>
      </c>
      <c r="I25" s="143">
        <v>7.5038970000000003</v>
      </c>
    </row>
    <row r="26" spans="1:9" x14ac:dyDescent="0.2">
      <c r="A26" s="1147"/>
      <c r="B26" s="325">
        <f>南八幡!B26</f>
        <v>45770</v>
      </c>
      <c r="C26" s="316" t="str">
        <f t="shared" si="0"/>
        <v>(水)</v>
      </c>
      <c r="D26" s="185">
        <v>16.600000000000001</v>
      </c>
      <c r="E26" s="402">
        <v>0.3</v>
      </c>
      <c r="F26" s="186">
        <v>8.35</v>
      </c>
      <c r="G26" s="142">
        <v>16.189260000000001</v>
      </c>
      <c r="H26" s="406">
        <v>0.52097890000000002</v>
      </c>
      <c r="I26" s="143">
        <v>7.5045229999999998</v>
      </c>
    </row>
    <row r="27" spans="1:9" x14ac:dyDescent="0.2">
      <c r="A27" s="1147"/>
      <c r="B27" s="325">
        <f>南八幡!B27</f>
        <v>45771</v>
      </c>
      <c r="C27" s="316" t="str">
        <f t="shared" si="0"/>
        <v>(木)</v>
      </c>
      <c r="D27" s="185">
        <v>16.8</v>
      </c>
      <c r="E27" s="402">
        <v>0.3</v>
      </c>
      <c r="F27" s="186">
        <v>8.32</v>
      </c>
      <c r="G27" s="142">
        <v>16.152249999999999</v>
      </c>
      <c r="H27" s="406">
        <v>0.50603779999999998</v>
      </c>
      <c r="I27" s="143">
        <v>7.5095010000000002</v>
      </c>
    </row>
    <row r="28" spans="1:9" x14ac:dyDescent="0.2">
      <c r="A28" s="1147"/>
      <c r="B28" s="325">
        <f>南八幡!B28</f>
        <v>45772</v>
      </c>
      <c r="C28" s="316" t="str">
        <f t="shared" si="0"/>
        <v>(金)</v>
      </c>
      <c r="D28" s="185">
        <v>16.600000000000001</v>
      </c>
      <c r="E28" s="402">
        <v>0.3</v>
      </c>
      <c r="F28" s="186">
        <v>8.36</v>
      </c>
      <c r="G28" s="142">
        <v>16.11233</v>
      </c>
      <c r="H28" s="406">
        <v>0.50107500000000005</v>
      </c>
      <c r="I28" s="143">
        <v>7.5040040000000001</v>
      </c>
    </row>
    <row r="29" spans="1:9" x14ac:dyDescent="0.2">
      <c r="A29" s="1147"/>
      <c r="B29" s="325">
        <f>南八幡!B29</f>
        <v>45773</v>
      </c>
      <c r="C29" s="316" t="str">
        <f t="shared" si="0"/>
        <v>(土)</v>
      </c>
      <c r="D29" s="185">
        <v>16.8</v>
      </c>
      <c r="E29" s="402">
        <v>0.3</v>
      </c>
      <c r="F29" s="186">
        <v>8.34</v>
      </c>
      <c r="G29" s="142">
        <v>16.139130000000002</v>
      </c>
      <c r="H29" s="406">
        <v>0.53084589999999998</v>
      </c>
      <c r="I29" s="143">
        <v>7.4984729999999997</v>
      </c>
    </row>
    <row r="30" spans="1:9" x14ac:dyDescent="0.2">
      <c r="A30" s="1147"/>
      <c r="B30" s="325">
        <f>南八幡!B30</f>
        <v>45774</v>
      </c>
      <c r="C30" s="316" t="str">
        <f t="shared" si="0"/>
        <v>(日)</v>
      </c>
      <c r="D30" s="185">
        <v>16.7</v>
      </c>
      <c r="E30" s="402">
        <v>0.3</v>
      </c>
      <c r="F30" s="186">
        <v>8.34</v>
      </c>
      <c r="G30" s="142">
        <v>16.18694</v>
      </c>
      <c r="H30" s="406">
        <v>0.56139269999999997</v>
      </c>
      <c r="I30" s="143">
        <v>7.5054350000000003</v>
      </c>
    </row>
    <row r="31" spans="1:9" x14ac:dyDescent="0.2">
      <c r="A31" s="1147"/>
      <c r="B31" s="325">
        <f>南八幡!B31</f>
        <v>45775</v>
      </c>
      <c r="C31" s="316" t="str">
        <f t="shared" si="0"/>
        <v>(月)</v>
      </c>
      <c r="D31" s="185">
        <v>16.899999999999999</v>
      </c>
      <c r="E31" s="402">
        <v>0.3</v>
      </c>
      <c r="F31" s="186">
        <v>8.34</v>
      </c>
      <c r="G31" s="142">
        <v>16.25442</v>
      </c>
      <c r="H31" s="406">
        <v>0.53609130000000005</v>
      </c>
      <c r="I31" s="143">
        <v>7.5101880000000003</v>
      </c>
    </row>
    <row r="32" spans="1:9" x14ac:dyDescent="0.2">
      <c r="A32" s="1147"/>
      <c r="B32" s="325">
        <f>南八幡!B32</f>
        <v>45776</v>
      </c>
      <c r="C32" s="316" t="str">
        <f t="shared" si="0"/>
        <v>(火)</v>
      </c>
      <c r="D32" s="185">
        <v>16.7</v>
      </c>
      <c r="E32" s="402">
        <v>0.3</v>
      </c>
      <c r="F32" s="186">
        <v>8.32</v>
      </c>
      <c r="G32" s="142">
        <v>16.191199999999998</v>
      </c>
      <c r="H32" s="406">
        <v>0.54465929999999996</v>
      </c>
      <c r="I32" s="143">
        <v>7.5044500000000003</v>
      </c>
    </row>
    <row r="33" spans="1:11" x14ac:dyDescent="0.2">
      <c r="A33" s="1147"/>
      <c r="B33" s="325">
        <f>南八幡!B33</f>
        <v>45777</v>
      </c>
      <c r="C33" s="317" t="str">
        <f t="shared" si="0"/>
        <v>(水)</v>
      </c>
      <c r="D33" s="187">
        <v>16.899999999999999</v>
      </c>
      <c r="E33" s="403">
        <v>0.3</v>
      </c>
      <c r="F33" s="188">
        <v>8.32</v>
      </c>
      <c r="G33" s="144">
        <v>16.16611</v>
      </c>
      <c r="H33" s="416">
        <v>0.52952920000000003</v>
      </c>
      <c r="I33" s="145">
        <v>7.5002300000000002</v>
      </c>
    </row>
    <row r="34" spans="1:11" ht="14.4" x14ac:dyDescent="0.2">
      <c r="A34" s="1147"/>
      <c r="B34" s="321" t="s">
        <v>238</v>
      </c>
      <c r="C34" s="320"/>
      <c r="D34" s="146">
        <f>MAX(D4:D33)</f>
        <v>16.899999999999999</v>
      </c>
      <c r="E34" s="404">
        <f t="shared" ref="E34:I34" si="1">MAX(E4:E33)</f>
        <v>6</v>
      </c>
      <c r="F34" s="147">
        <f t="shared" si="1"/>
        <v>8.36</v>
      </c>
      <c r="G34" s="148">
        <f t="shared" si="1"/>
        <v>16.307929999999999</v>
      </c>
      <c r="H34" s="404">
        <f t="shared" si="1"/>
        <v>0.67255180000000003</v>
      </c>
      <c r="I34" s="146">
        <f t="shared" si="1"/>
        <v>7.5982950000000002</v>
      </c>
      <c r="J34" s="96"/>
      <c r="K34" s="96"/>
    </row>
    <row r="35" spans="1:11" ht="14.4" x14ac:dyDescent="0.2">
      <c r="A35" s="1147"/>
      <c r="B35" s="321" t="s">
        <v>239</v>
      </c>
      <c r="C35" s="320"/>
      <c r="D35" s="146">
        <f>MIN(D4:D33)</f>
        <v>14.9</v>
      </c>
      <c r="E35" s="404">
        <f t="shared" ref="E35:I35" si="2">MIN(E4:E33)</f>
        <v>0.3</v>
      </c>
      <c r="F35" s="147">
        <f t="shared" si="2"/>
        <v>8.25</v>
      </c>
      <c r="G35" s="148">
        <f t="shared" si="2"/>
        <v>14.845140000000001</v>
      </c>
      <c r="H35" s="404">
        <f t="shared" si="2"/>
        <v>0.50107500000000005</v>
      </c>
      <c r="I35" s="146">
        <f t="shared" si="2"/>
        <v>7.4984729999999997</v>
      </c>
      <c r="J35" s="96"/>
      <c r="K35" s="96"/>
    </row>
    <row r="36" spans="1:11" ht="14.4" x14ac:dyDescent="0.2">
      <c r="A36" s="1148"/>
      <c r="B36" s="321" t="s">
        <v>240</v>
      </c>
      <c r="C36" s="320"/>
      <c r="D36" s="146">
        <f>ROUND(AVERAGE(D4:D33),1)</f>
        <v>16.100000000000001</v>
      </c>
      <c r="E36" s="404">
        <f t="shared" ref="E36:I36" si="3">ROUND(AVERAGE(E4:E33),1)</f>
        <v>0.5</v>
      </c>
      <c r="F36" s="147">
        <f t="shared" si="3"/>
        <v>8.3000000000000007</v>
      </c>
      <c r="G36" s="148">
        <f t="shared" si="3"/>
        <v>15.7</v>
      </c>
      <c r="H36" s="404">
        <f t="shared" si="3"/>
        <v>0.6</v>
      </c>
      <c r="I36" s="146">
        <f t="shared" si="3"/>
        <v>7.6</v>
      </c>
      <c r="J36" s="96"/>
      <c r="K36" s="96"/>
    </row>
    <row r="37" spans="1:11" ht="14.25" customHeight="1" x14ac:dyDescent="0.2">
      <c r="A37" s="1146" t="s">
        <v>323</v>
      </c>
      <c r="B37" s="315">
        <f>南八幡!B38</f>
        <v>45778</v>
      </c>
      <c r="C37" s="315" t="str">
        <f>IF(B37="","",IF(WEEKDAY(B37)=1,"(日)",IF(WEEKDAY(B37)=2,"(月)",IF(WEEKDAY(B37)=3,"(火)",IF(WEEKDAY(B37)=4,"(水)",IF(WEEKDAY(B37)=5,"(木)",IF(WEEKDAY(B37)=6,"(金)","(土)")))))))</f>
        <v>(木)</v>
      </c>
      <c r="D37" s="141">
        <v>16.8</v>
      </c>
      <c r="E37" s="405">
        <v>0.3</v>
      </c>
      <c r="F37" s="149">
        <v>8.35</v>
      </c>
      <c r="G37" s="140">
        <v>16.196459999999998</v>
      </c>
      <c r="H37" s="405">
        <v>0.50853510000000002</v>
      </c>
      <c r="I37" s="141">
        <v>7.5035489999999996</v>
      </c>
    </row>
    <row r="38" spans="1:11" x14ac:dyDescent="0.2">
      <c r="A38" s="1147"/>
      <c r="B38" s="325">
        <f>南八幡!B39</f>
        <v>45779</v>
      </c>
      <c r="C38" s="316" t="str">
        <f t="shared" ref="C38:C66" si="4">IF(B38="","",IF(WEEKDAY(B38)=1,"(日)",IF(WEEKDAY(B38)=2,"(月)",IF(WEEKDAY(B38)=3,"(火)",IF(WEEKDAY(B38)=4,"(水)",IF(WEEKDAY(B38)=5,"(木)",IF(WEEKDAY(B38)=6,"(金)","(土)")))))))</f>
        <v>(金)</v>
      </c>
      <c r="D38" s="143">
        <v>17</v>
      </c>
      <c r="E38" s="406">
        <v>0.3</v>
      </c>
      <c r="F38" s="150">
        <v>8.31</v>
      </c>
      <c r="G38" s="142">
        <v>16.342169999999999</v>
      </c>
      <c r="H38" s="406">
        <v>0.52630410000000005</v>
      </c>
      <c r="I38" s="143">
        <v>7.5215889999999996</v>
      </c>
    </row>
    <row r="39" spans="1:11" x14ac:dyDescent="0.2">
      <c r="A39" s="1147"/>
      <c r="B39" s="325">
        <f>南八幡!B40</f>
        <v>45780</v>
      </c>
      <c r="C39" s="316" t="str">
        <f t="shared" si="4"/>
        <v>(土)</v>
      </c>
      <c r="D39" s="143">
        <v>16.8</v>
      </c>
      <c r="E39" s="406">
        <v>0.3</v>
      </c>
      <c r="F39" s="150">
        <v>8.35</v>
      </c>
      <c r="G39" s="142">
        <v>16.41893</v>
      </c>
      <c r="H39" s="406">
        <v>0.47785290000000002</v>
      </c>
      <c r="I39" s="143">
        <v>7.5348160000000002</v>
      </c>
    </row>
    <row r="40" spans="1:11" x14ac:dyDescent="0.2">
      <c r="A40" s="1147"/>
      <c r="B40" s="325">
        <f>南八幡!B41</f>
        <v>45781</v>
      </c>
      <c r="C40" s="316" t="str">
        <f t="shared" si="4"/>
        <v>(日)</v>
      </c>
      <c r="D40" s="143">
        <v>17</v>
      </c>
      <c r="E40" s="406">
        <v>0.3</v>
      </c>
      <c r="F40" s="150">
        <v>8.2899999999999991</v>
      </c>
      <c r="G40" s="142">
        <v>16.35502</v>
      </c>
      <c r="H40" s="406">
        <v>0.50931199999999999</v>
      </c>
      <c r="I40" s="143">
        <v>7.5205419999999998</v>
      </c>
    </row>
    <row r="41" spans="1:11" x14ac:dyDescent="0.2">
      <c r="A41" s="1147"/>
      <c r="B41" s="325">
        <f>南八幡!B42</f>
        <v>45782</v>
      </c>
      <c r="C41" s="316" t="str">
        <f t="shared" si="4"/>
        <v>(月)</v>
      </c>
      <c r="D41" s="143">
        <v>16.899999999999999</v>
      </c>
      <c r="E41" s="406">
        <v>0.3</v>
      </c>
      <c r="F41" s="150">
        <v>8.34</v>
      </c>
      <c r="G41" s="142">
        <v>16.529250000000001</v>
      </c>
      <c r="H41" s="406">
        <v>0.52941450000000001</v>
      </c>
      <c r="I41" s="143">
        <v>7.5407450000000003</v>
      </c>
    </row>
    <row r="42" spans="1:11" x14ac:dyDescent="0.2">
      <c r="A42" s="1147"/>
      <c r="B42" s="325">
        <f>南八幡!B43</f>
        <v>45783</v>
      </c>
      <c r="C42" s="316" t="str">
        <f t="shared" si="4"/>
        <v>(火)</v>
      </c>
      <c r="D42" s="143">
        <v>17.100000000000001</v>
      </c>
      <c r="E42" s="406">
        <v>0.3</v>
      </c>
      <c r="F42" s="150">
        <v>8.2899999999999991</v>
      </c>
      <c r="G42" s="142">
        <v>16.597719999999999</v>
      </c>
      <c r="H42" s="406">
        <v>0.48839450000000001</v>
      </c>
      <c r="I42" s="143">
        <v>7.5427710000000001</v>
      </c>
    </row>
    <row r="43" spans="1:11" x14ac:dyDescent="0.2">
      <c r="A43" s="1147"/>
      <c r="B43" s="325">
        <f>南八幡!B44</f>
        <v>45784</v>
      </c>
      <c r="C43" s="316" t="str">
        <f t="shared" si="4"/>
        <v>(水)</v>
      </c>
      <c r="D43" s="143">
        <v>16.8</v>
      </c>
      <c r="E43" s="406">
        <v>0.3</v>
      </c>
      <c r="F43" s="150">
        <v>8.31</v>
      </c>
      <c r="G43" s="142">
        <v>16.161560000000001</v>
      </c>
      <c r="H43" s="406">
        <v>0.51886109999999996</v>
      </c>
      <c r="I43" s="143">
        <v>7.5067060000000003</v>
      </c>
    </row>
    <row r="44" spans="1:11" x14ac:dyDescent="0.2">
      <c r="A44" s="1147"/>
      <c r="B44" s="325">
        <f>南八幡!B45</f>
        <v>45785</v>
      </c>
      <c r="C44" s="316" t="str">
        <f t="shared" si="4"/>
        <v>(木)</v>
      </c>
      <c r="D44" s="143">
        <v>17.100000000000001</v>
      </c>
      <c r="E44" s="406">
        <v>0.4</v>
      </c>
      <c r="F44" s="150">
        <v>8.3000000000000007</v>
      </c>
      <c r="G44" s="142">
        <v>16.29036</v>
      </c>
      <c r="H44" s="406">
        <v>0.50006079999999997</v>
      </c>
      <c r="I44" s="143">
        <v>7.5168340000000002</v>
      </c>
    </row>
    <row r="45" spans="1:11" x14ac:dyDescent="0.2">
      <c r="A45" s="1147"/>
      <c r="B45" s="325">
        <f>南八幡!B46</f>
        <v>45786</v>
      </c>
      <c r="C45" s="316" t="str">
        <f t="shared" si="4"/>
        <v>(金)</v>
      </c>
      <c r="D45" s="143">
        <v>16.899999999999999</v>
      </c>
      <c r="E45" s="406">
        <v>0.3</v>
      </c>
      <c r="F45" s="150">
        <v>8.33</v>
      </c>
      <c r="G45" s="142">
        <v>16.320599999999999</v>
      </c>
      <c r="H45" s="406">
        <v>0.52515140000000005</v>
      </c>
      <c r="I45" s="143">
        <v>7.5067919999999999</v>
      </c>
    </row>
    <row r="46" spans="1:11" x14ac:dyDescent="0.2">
      <c r="A46" s="1147"/>
      <c r="B46" s="325">
        <f>南八幡!B47</f>
        <v>45787</v>
      </c>
      <c r="C46" s="316" t="str">
        <f t="shared" si="4"/>
        <v>(土)</v>
      </c>
      <c r="D46" s="143">
        <v>17.2</v>
      </c>
      <c r="E46" s="406">
        <v>0.3</v>
      </c>
      <c r="F46" s="150">
        <v>8.31</v>
      </c>
      <c r="G46" s="142">
        <v>16.439910000000001</v>
      </c>
      <c r="H46" s="406">
        <v>0.48681449999999998</v>
      </c>
      <c r="I46" s="143">
        <v>7.5333290000000002</v>
      </c>
    </row>
    <row r="47" spans="1:11" x14ac:dyDescent="0.2">
      <c r="A47" s="1147"/>
      <c r="B47" s="325">
        <f>南八幡!B48</f>
        <v>45788</v>
      </c>
      <c r="C47" s="316" t="str">
        <f t="shared" si="4"/>
        <v>(日)</v>
      </c>
      <c r="D47" s="143">
        <v>17</v>
      </c>
      <c r="E47" s="406">
        <v>0.3</v>
      </c>
      <c r="F47" s="150">
        <v>8.32</v>
      </c>
      <c r="G47" s="142">
        <v>16.49607</v>
      </c>
      <c r="H47" s="406">
        <v>0.51251159999999996</v>
      </c>
      <c r="I47" s="143">
        <v>7.5457650000000003</v>
      </c>
    </row>
    <row r="48" spans="1:11" x14ac:dyDescent="0.2">
      <c r="A48" s="1147"/>
      <c r="B48" s="325">
        <f>南八幡!B49</f>
        <v>45789</v>
      </c>
      <c r="C48" s="316" t="str">
        <f t="shared" si="4"/>
        <v>(月)</v>
      </c>
      <c r="D48" s="143">
        <v>17.2</v>
      </c>
      <c r="E48" s="406">
        <v>0.4</v>
      </c>
      <c r="F48" s="150">
        <v>8.31</v>
      </c>
      <c r="G48" s="142">
        <v>16.396550000000001</v>
      </c>
      <c r="H48" s="406">
        <v>0.52070229999999995</v>
      </c>
      <c r="I48" s="143">
        <v>7.518675</v>
      </c>
    </row>
    <row r="49" spans="1:9" x14ac:dyDescent="0.2">
      <c r="A49" s="1147"/>
      <c r="B49" s="325">
        <f>南八幡!B50</f>
        <v>45790</v>
      </c>
      <c r="C49" s="316" t="str">
        <f t="shared" si="4"/>
        <v>(火)</v>
      </c>
      <c r="D49" s="143">
        <v>17</v>
      </c>
      <c r="E49" s="406">
        <v>0.3</v>
      </c>
      <c r="F49" s="150">
        <v>8.2899999999999991</v>
      </c>
      <c r="G49" s="142">
        <v>16.28914</v>
      </c>
      <c r="H49" s="406">
        <v>0.53282949999999996</v>
      </c>
      <c r="I49" s="143">
        <v>7.5012049999999997</v>
      </c>
    </row>
    <row r="50" spans="1:9" x14ac:dyDescent="0.2">
      <c r="A50" s="1147"/>
      <c r="B50" s="325">
        <f>南八幡!B51</f>
        <v>45791</v>
      </c>
      <c r="C50" s="316" t="str">
        <f t="shared" si="4"/>
        <v>(水)</v>
      </c>
      <c r="D50" s="143">
        <v>17.3</v>
      </c>
      <c r="E50" s="406">
        <v>0.4</v>
      </c>
      <c r="F50" s="150">
        <v>8.2899999999999991</v>
      </c>
      <c r="G50" s="142">
        <v>16.31193</v>
      </c>
      <c r="H50" s="406">
        <v>0.51389149999999995</v>
      </c>
      <c r="I50" s="143">
        <v>7.5059469999999999</v>
      </c>
    </row>
    <row r="51" spans="1:9" x14ac:dyDescent="0.2">
      <c r="A51" s="1147"/>
      <c r="B51" s="325">
        <f>南八幡!B52</f>
        <v>45792</v>
      </c>
      <c r="C51" s="316" t="str">
        <f t="shared" si="4"/>
        <v>(木)</v>
      </c>
      <c r="D51" s="143">
        <v>17.2</v>
      </c>
      <c r="E51" s="406">
        <v>0.3</v>
      </c>
      <c r="F51" s="150">
        <v>8.3000000000000007</v>
      </c>
      <c r="G51" s="142">
        <v>16.494980000000002</v>
      </c>
      <c r="H51" s="406">
        <v>0.49846489999999999</v>
      </c>
      <c r="I51" s="143">
        <v>7.5112920000000001</v>
      </c>
    </row>
    <row r="52" spans="1:9" x14ac:dyDescent="0.2">
      <c r="A52" s="1147"/>
      <c r="B52" s="325">
        <f>南八幡!B53</f>
        <v>45793</v>
      </c>
      <c r="C52" s="316" t="str">
        <f t="shared" si="4"/>
        <v>(金)</v>
      </c>
      <c r="D52" s="143">
        <v>17.5</v>
      </c>
      <c r="E52" s="406">
        <v>0.4</v>
      </c>
      <c r="F52" s="150">
        <v>8.2899999999999991</v>
      </c>
      <c r="G52" s="142">
        <v>16.54935</v>
      </c>
      <c r="H52" s="406">
        <v>0.52139809999999998</v>
      </c>
      <c r="I52" s="143">
        <v>7.5047600000000001</v>
      </c>
    </row>
    <row r="53" spans="1:9" x14ac:dyDescent="0.2">
      <c r="A53" s="1147"/>
      <c r="B53" s="325">
        <f>南八幡!B54</f>
        <v>45794</v>
      </c>
      <c r="C53" s="316" t="str">
        <f t="shared" si="4"/>
        <v>(土)</v>
      </c>
      <c r="D53" s="143">
        <v>17.2</v>
      </c>
      <c r="E53" s="406">
        <v>0.4</v>
      </c>
      <c r="F53" s="150">
        <v>8.31</v>
      </c>
      <c r="G53" s="142">
        <v>16.737570000000002</v>
      </c>
      <c r="H53" s="406">
        <v>0.46860289999999999</v>
      </c>
      <c r="I53" s="143">
        <v>7.5481239999999996</v>
      </c>
    </row>
    <row r="54" spans="1:9" x14ac:dyDescent="0.2">
      <c r="A54" s="1147"/>
      <c r="B54" s="325">
        <f>南八幡!B55</f>
        <v>45795</v>
      </c>
      <c r="C54" s="316" t="str">
        <f t="shared" si="4"/>
        <v>(日)</v>
      </c>
      <c r="D54" s="143">
        <v>17.7</v>
      </c>
      <c r="E54" s="406">
        <v>0.4</v>
      </c>
      <c r="F54" s="150">
        <v>8.27</v>
      </c>
      <c r="G54" s="142">
        <v>16.73678</v>
      </c>
      <c r="H54" s="406">
        <v>0.49763079999999998</v>
      </c>
      <c r="I54" s="143">
        <v>7.5358809999999998</v>
      </c>
    </row>
    <row r="55" spans="1:9" x14ac:dyDescent="0.2">
      <c r="A55" s="1147"/>
      <c r="B55" s="325">
        <f>南八幡!B56</f>
        <v>45796</v>
      </c>
      <c r="C55" s="316" t="str">
        <f t="shared" si="4"/>
        <v>(月)</v>
      </c>
      <c r="D55" s="143">
        <v>17.2</v>
      </c>
      <c r="E55" s="406">
        <v>0.4</v>
      </c>
      <c r="F55" s="150">
        <v>8.31</v>
      </c>
      <c r="G55" s="142">
        <v>16.497330000000002</v>
      </c>
      <c r="H55" s="406">
        <v>0.55194469999999995</v>
      </c>
      <c r="I55" s="143">
        <v>7.4708930000000002</v>
      </c>
    </row>
    <row r="56" spans="1:9" x14ac:dyDescent="0.2">
      <c r="A56" s="1147"/>
      <c r="B56" s="325">
        <f>南八幡!B57</f>
        <v>45797</v>
      </c>
      <c r="C56" s="316" t="str">
        <f t="shared" si="4"/>
        <v>(火)</v>
      </c>
      <c r="D56" s="143">
        <v>17.7</v>
      </c>
      <c r="E56" s="406">
        <v>0.4</v>
      </c>
      <c r="F56" s="150">
        <v>8.2899999999999991</v>
      </c>
      <c r="G56" s="142">
        <v>16.471209999999999</v>
      </c>
      <c r="H56" s="406">
        <v>0.57858039999999999</v>
      </c>
      <c r="I56" s="143">
        <v>7.4877320000000003</v>
      </c>
    </row>
    <row r="57" spans="1:9" x14ac:dyDescent="0.2">
      <c r="A57" s="1147"/>
      <c r="B57" s="325">
        <f>南八幡!B58</f>
        <v>45798</v>
      </c>
      <c r="C57" s="316" t="str">
        <f t="shared" si="4"/>
        <v>(水)</v>
      </c>
      <c r="D57" s="143">
        <v>17.399999999999999</v>
      </c>
      <c r="E57" s="406">
        <v>0.4</v>
      </c>
      <c r="F57" s="150">
        <v>8.3000000000000007</v>
      </c>
      <c r="G57" s="142">
        <v>16.60351</v>
      </c>
      <c r="H57" s="406">
        <v>0.55181009999999997</v>
      </c>
      <c r="I57" s="143">
        <v>7.498691</v>
      </c>
    </row>
    <row r="58" spans="1:9" x14ac:dyDescent="0.2">
      <c r="A58" s="1147"/>
      <c r="B58" s="325">
        <f>南八幡!B59</f>
        <v>45799</v>
      </c>
      <c r="C58" s="316" t="str">
        <f t="shared" si="4"/>
        <v>(木)</v>
      </c>
      <c r="D58" s="143">
        <v>18.100000000000001</v>
      </c>
      <c r="E58" s="406">
        <v>0.4</v>
      </c>
      <c r="F58" s="150">
        <v>8.27</v>
      </c>
      <c r="G58" s="142">
        <v>16.81607</v>
      </c>
      <c r="H58" s="406">
        <v>0.51750830000000003</v>
      </c>
      <c r="I58" s="143">
        <v>7.5050809999999997</v>
      </c>
    </row>
    <row r="59" spans="1:9" x14ac:dyDescent="0.2">
      <c r="A59" s="1147"/>
      <c r="B59" s="325">
        <f>南八幡!B60</f>
        <v>45800</v>
      </c>
      <c r="C59" s="316" t="str">
        <f t="shared" si="4"/>
        <v>(金)</v>
      </c>
      <c r="D59" s="143">
        <v>17.399999999999999</v>
      </c>
      <c r="E59" s="406">
        <v>0.4</v>
      </c>
      <c r="F59" s="150">
        <v>8.31</v>
      </c>
      <c r="G59" s="142">
        <v>17.141390000000001</v>
      </c>
      <c r="H59" s="406">
        <v>0.54390280000000002</v>
      </c>
      <c r="I59" s="143">
        <v>7.5248390000000001</v>
      </c>
    </row>
    <row r="60" spans="1:9" x14ac:dyDescent="0.2">
      <c r="A60" s="1147"/>
      <c r="B60" s="325">
        <f>南八幡!B61</f>
        <v>45801</v>
      </c>
      <c r="C60" s="316" t="str">
        <f t="shared" si="4"/>
        <v>(土)</v>
      </c>
      <c r="D60" s="143">
        <v>17.899999999999999</v>
      </c>
      <c r="E60" s="406">
        <v>0.4</v>
      </c>
      <c r="F60" s="150">
        <v>8.27</v>
      </c>
      <c r="G60" s="142">
        <v>16.649049999999999</v>
      </c>
      <c r="H60" s="406">
        <v>0.55934450000000002</v>
      </c>
      <c r="I60" s="143">
        <v>7.4853699999999996</v>
      </c>
    </row>
    <row r="61" spans="1:9" x14ac:dyDescent="0.2">
      <c r="A61" s="1147"/>
      <c r="B61" s="325">
        <f>南八幡!B62</f>
        <v>45802</v>
      </c>
      <c r="C61" s="316" t="str">
        <f t="shared" si="4"/>
        <v>(日)</v>
      </c>
      <c r="D61" s="143">
        <v>17.5</v>
      </c>
      <c r="E61" s="406">
        <v>0.4</v>
      </c>
      <c r="F61" s="150">
        <v>8.2899999999999991</v>
      </c>
      <c r="G61" s="142">
        <v>16.99051</v>
      </c>
      <c r="H61" s="406">
        <v>0.54363570000000005</v>
      </c>
      <c r="I61" s="143">
        <v>7.5141520000000002</v>
      </c>
    </row>
    <row r="62" spans="1:9" x14ac:dyDescent="0.2">
      <c r="A62" s="1147"/>
      <c r="B62" s="325">
        <f>南八幡!B63</f>
        <v>45803</v>
      </c>
      <c r="C62" s="316" t="str">
        <f t="shared" si="4"/>
        <v>(月)</v>
      </c>
      <c r="D62" s="143">
        <v>17.8</v>
      </c>
      <c r="E62" s="406">
        <v>0.4</v>
      </c>
      <c r="F62" s="150">
        <v>8.25</v>
      </c>
      <c r="G62" s="142">
        <v>16.880490000000002</v>
      </c>
      <c r="H62" s="406">
        <v>0.53848300000000004</v>
      </c>
      <c r="I62" s="143">
        <v>7.5209989999999998</v>
      </c>
    </row>
    <row r="63" spans="1:9" x14ac:dyDescent="0.2">
      <c r="A63" s="1147"/>
      <c r="B63" s="325">
        <f>南八幡!B64</f>
        <v>45804</v>
      </c>
      <c r="C63" s="316" t="str">
        <f t="shared" si="4"/>
        <v>(火)</v>
      </c>
      <c r="D63" s="143">
        <v>17.3</v>
      </c>
      <c r="E63" s="406">
        <v>0.3</v>
      </c>
      <c r="F63" s="150">
        <v>8.2200000000000006</v>
      </c>
      <c r="G63" s="142">
        <v>16.60192</v>
      </c>
      <c r="H63" s="406">
        <v>0.52078630000000004</v>
      </c>
      <c r="I63" s="143">
        <v>7.5627420000000001</v>
      </c>
    </row>
    <row r="64" spans="1:9" x14ac:dyDescent="0.2">
      <c r="A64" s="1147"/>
      <c r="B64" s="325">
        <f>南八幡!B65</f>
        <v>45805</v>
      </c>
      <c r="C64" s="316" t="str">
        <f t="shared" si="4"/>
        <v>(水)</v>
      </c>
      <c r="D64" s="143">
        <v>17.7</v>
      </c>
      <c r="E64" s="406">
        <v>0.3</v>
      </c>
      <c r="F64" s="150">
        <v>8.26</v>
      </c>
      <c r="G64" s="142">
        <v>16.42428</v>
      </c>
      <c r="H64" s="406">
        <v>0.55530849999999998</v>
      </c>
      <c r="I64" s="143">
        <v>7.5911970000000002</v>
      </c>
    </row>
    <row r="65" spans="1:11" x14ac:dyDescent="0.2">
      <c r="A65" s="1147"/>
      <c r="B65" s="325">
        <f>南八幡!B66</f>
        <v>45806</v>
      </c>
      <c r="C65" s="316" t="str">
        <f t="shared" si="4"/>
        <v>(木)</v>
      </c>
      <c r="D65" s="143">
        <v>17.3</v>
      </c>
      <c r="E65" s="406">
        <v>0.3</v>
      </c>
      <c r="F65" s="150">
        <v>8.3000000000000007</v>
      </c>
      <c r="G65" s="142">
        <v>16.39536</v>
      </c>
      <c r="H65" s="406">
        <v>0.54194710000000001</v>
      </c>
      <c r="I65" s="143">
        <v>7.5576090000000002</v>
      </c>
    </row>
    <row r="66" spans="1:11" x14ac:dyDescent="0.2">
      <c r="A66" s="1147"/>
      <c r="B66" s="325">
        <f>南八幡!B67</f>
        <v>45807</v>
      </c>
      <c r="C66" s="317" t="str">
        <f t="shared" si="4"/>
        <v>(金)</v>
      </c>
      <c r="D66" s="143">
        <v>17.600000000000001</v>
      </c>
      <c r="E66" s="406">
        <v>0.3</v>
      </c>
      <c r="F66" s="150">
        <v>8.27</v>
      </c>
      <c r="G66" s="142">
        <v>16.433859999999999</v>
      </c>
      <c r="H66" s="406">
        <v>0.55796749999999995</v>
      </c>
      <c r="I66" s="143">
        <v>7.5918000000000001</v>
      </c>
    </row>
    <row r="67" spans="1:11" x14ac:dyDescent="0.2">
      <c r="A67" s="1147"/>
      <c r="B67" s="325">
        <f>南八幡!B68</f>
        <v>45808</v>
      </c>
      <c r="C67" s="326" t="str">
        <f t="shared" ref="C67" si="5">IF(B67="","",IF(WEEKDAY(B67)=1,"(日)",IF(WEEKDAY(B67)=2,"(月)",IF(WEEKDAY(B67)=3,"(火)",IF(WEEKDAY(B67)=4,"(水)",IF(WEEKDAY(B67)=5,"(木)",IF(WEEKDAY(B67)=6,"(金)","(土)")))))))</f>
        <v>(土)</v>
      </c>
      <c r="D67" s="151">
        <v>17.100000000000001</v>
      </c>
      <c r="E67" s="407">
        <v>0.3</v>
      </c>
      <c r="F67" s="152">
        <v>8.3000000000000007</v>
      </c>
      <c r="G67" s="153">
        <v>16.15146</v>
      </c>
      <c r="H67" s="407">
        <v>0.51114340000000003</v>
      </c>
      <c r="I67" s="151">
        <v>7.5869080000000002</v>
      </c>
    </row>
    <row r="68" spans="1:11" ht="14.4" x14ac:dyDescent="0.2">
      <c r="A68" s="1147"/>
      <c r="B68" s="321" t="s">
        <v>238</v>
      </c>
      <c r="C68" s="320"/>
      <c r="D68" s="146">
        <f t="shared" ref="D68:I68" si="6">MAX(D37:D67)</f>
        <v>18.100000000000001</v>
      </c>
      <c r="E68" s="404">
        <f t="shared" si="6"/>
        <v>0.4</v>
      </c>
      <c r="F68" s="147">
        <f t="shared" si="6"/>
        <v>8.35</v>
      </c>
      <c r="G68" s="148">
        <f t="shared" si="6"/>
        <v>17.141390000000001</v>
      </c>
      <c r="H68" s="404">
        <f t="shared" si="6"/>
        <v>0.57858039999999999</v>
      </c>
      <c r="I68" s="146">
        <f t="shared" si="6"/>
        <v>7.5918000000000001</v>
      </c>
      <c r="J68" s="96"/>
      <c r="K68" s="96"/>
    </row>
    <row r="69" spans="1:11" ht="14.4" x14ac:dyDescent="0.2">
      <c r="A69" s="1147"/>
      <c r="B69" s="321" t="s">
        <v>239</v>
      </c>
      <c r="C69" s="320"/>
      <c r="D69" s="146">
        <f t="shared" ref="D69:I69" si="7">MIN(D37:D67)</f>
        <v>16.8</v>
      </c>
      <c r="E69" s="404">
        <f t="shared" si="7"/>
        <v>0.3</v>
      </c>
      <c r="F69" s="147">
        <f t="shared" si="7"/>
        <v>8.2200000000000006</v>
      </c>
      <c r="G69" s="148">
        <f t="shared" si="7"/>
        <v>16.15146</v>
      </c>
      <c r="H69" s="404">
        <f t="shared" si="7"/>
        <v>0.46860289999999999</v>
      </c>
      <c r="I69" s="146">
        <f t="shared" si="7"/>
        <v>7.4708930000000002</v>
      </c>
      <c r="J69" s="96"/>
      <c r="K69" s="96"/>
    </row>
    <row r="70" spans="1:11" ht="14.4" x14ac:dyDescent="0.2">
      <c r="A70" s="1148"/>
      <c r="B70" s="321" t="s">
        <v>240</v>
      </c>
      <c r="C70" s="320"/>
      <c r="D70" s="146">
        <f t="shared" ref="D70:I70" si="8">ROUND(AVERAGE(D37:D67),1)</f>
        <v>17.3</v>
      </c>
      <c r="E70" s="404">
        <f t="shared" si="8"/>
        <v>0.3</v>
      </c>
      <c r="F70" s="147">
        <f t="shared" si="8"/>
        <v>8.3000000000000007</v>
      </c>
      <c r="G70" s="148">
        <f t="shared" si="8"/>
        <v>16.5</v>
      </c>
      <c r="H70" s="404">
        <f t="shared" si="8"/>
        <v>0.5</v>
      </c>
      <c r="I70" s="146">
        <f t="shared" si="8"/>
        <v>7.5</v>
      </c>
      <c r="J70" s="96"/>
      <c r="K70" s="96"/>
    </row>
    <row r="71" spans="1:11" ht="14.25" customHeight="1" x14ac:dyDescent="0.2">
      <c r="A71" s="1146" t="s">
        <v>333</v>
      </c>
      <c r="B71" s="315">
        <f>南八幡!B73</f>
        <v>45809</v>
      </c>
      <c r="C71" s="315" t="str">
        <f>IF(B71="","",IF(WEEKDAY(B71)=1,"(日)",IF(WEEKDAY(B71)=2,"(月)",IF(WEEKDAY(B71)=3,"(火)",IF(WEEKDAY(B71)=4,"(水)",IF(WEEKDAY(B71)=5,"(木)",IF(WEEKDAY(B71)=6,"(金)","(土)")))))))</f>
        <v>(日)</v>
      </c>
      <c r="D71" s="141">
        <v>17.399999999999999</v>
      </c>
      <c r="E71" s="405">
        <v>0.4</v>
      </c>
      <c r="F71" s="425">
        <v>8.26</v>
      </c>
      <c r="G71" s="140">
        <v>16.22306</v>
      </c>
      <c r="H71" s="405">
        <v>0.58043239999999996</v>
      </c>
      <c r="I71" s="141">
        <v>7.5955079999999997</v>
      </c>
    </row>
    <row r="72" spans="1:11" x14ac:dyDescent="0.2">
      <c r="A72" s="1147"/>
      <c r="B72" s="325">
        <f>南八幡!B74</f>
        <v>45810</v>
      </c>
      <c r="C72" s="325" t="str">
        <f t="shared" ref="C72:C100" si="9">IF(B72="","",IF(WEEKDAY(B72)=1,"(日)",IF(WEEKDAY(B72)=2,"(月)",IF(WEEKDAY(B72)=3,"(火)",IF(WEEKDAY(B72)=4,"(水)",IF(WEEKDAY(B72)=5,"(木)",IF(WEEKDAY(B72)=6,"(金)","(土)")))))))</f>
        <v>(月)</v>
      </c>
      <c r="D72" s="143">
        <v>17.2</v>
      </c>
      <c r="E72" s="406">
        <v>0.3</v>
      </c>
      <c r="F72" s="189">
        <v>8.2899999999999991</v>
      </c>
      <c r="G72" s="142">
        <v>16.192309999999999</v>
      </c>
      <c r="H72" s="406">
        <v>0.53352809999999995</v>
      </c>
      <c r="I72" s="143">
        <v>7.5944969999999996</v>
      </c>
    </row>
    <row r="73" spans="1:11" x14ac:dyDescent="0.2">
      <c r="A73" s="1147"/>
      <c r="B73" s="325">
        <f>南八幡!B75</f>
        <v>45811</v>
      </c>
      <c r="C73" s="325" t="str">
        <f t="shared" si="9"/>
        <v>(火)</v>
      </c>
      <c r="D73" s="143">
        <v>17.600000000000001</v>
      </c>
      <c r="E73" s="406">
        <v>0.4</v>
      </c>
      <c r="F73" s="189">
        <v>8.2899999999999991</v>
      </c>
      <c r="G73" s="142">
        <v>16.337700000000002</v>
      </c>
      <c r="H73" s="406">
        <v>0.56385240000000003</v>
      </c>
      <c r="I73" s="143">
        <v>7.5958829999999997</v>
      </c>
    </row>
    <row r="74" spans="1:11" x14ac:dyDescent="0.2">
      <c r="A74" s="1147"/>
      <c r="B74" s="325">
        <f>南八幡!B76</f>
        <v>45812</v>
      </c>
      <c r="C74" s="325" t="str">
        <f t="shared" si="9"/>
        <v>(水)</v>
      </c>
      <c r="D74" s="143">
        <v>17.2</v>
      </c>
      <c r="E74" s="406">
        <v>0.3</v>
      </c>
      <c r="F74" s="189">
        <v>8.24</v>
      </c>
      <c r="G74" s="142">
        <v>16.221730000000001</v>
      </c>
      <c r="H74" s="406">
        <v>0.55466179999999998</v>
      </c>
      <c r="I74" s="143">
        <v>7.5849520000000004</v>
      </c>
    </row>
    <row r="75" spans="1:11" x14ac:dyDescent="0.2">
      <c r="A75" s="1147"/>
      <c r="B75" s="325">
        <f>南八幡!B77</f>
        <v>45813</v>
      </c>
      <c r="C75" s="325" t="str">
        <f t="shared" si="9"/>
        <v>(木)</v>
      </c>
      <c r="D75" s="143">
        <v>17.8</v>
      </c>
      <c r="E75" s="406">
        <v>0.4</v>
      </c>
      <c r="F75" s="189">
        <v>8.24</v>
      </c>
      <c r="G75" s="142">
        <v>16.328800000000001</v>
      </c>
      <c r="H75" s="406">
        <v>0.57450060000000003</v>
      </c>
      <c r="I75" s="143">
        <v>7.5926070000000001</v>
      </c>
    </row>
    <row r="76" spans="1:11" x14ac:dyDescent="0.2">
      <c r="A76" s="1147"/>
      <c r="B76" s="325">
        <f>南八幡!B78</f>
        <v>45814</v>
      </c>
      <c r="C76" s="325" t="str">
        <f t="shared" si="9"/>
        <v>(金)</v>
      </c>
      <c r="D76" s="143">
        <v>17.5</v>
      </c>
      <c r="E76" s="406">
        <v>0.4</v>
      </c>
      <c r="F76" s="189">
        <v>8.2799999999999994</v>
      </c>
      <c r="G76" s="142">
        <v>16.519259999999999</v>
      </c>
      <c r="H76" s="406">
        <v>0.53392450000000002</v>
      </c>
      <c r="I76" s="143">
        <v>7.5881509999999999</v>
      </c>
    </row>
    <row r="77" spans="1:11" x14ac:dyDescent="0.2">
      <c r="A77" s="1147"/>
      <c r="B77" s="325">
        <f>南八幡!B79</f>
        <v>45815</v>
      </c>
      <c r="C77" s="325" t="str">
        <f t="shared" si="9"/>
        <v>(土)</v>
      </c>
      <c r="D77" s="143">
        <v>18.100000000000001</v>
      </c>
      <c r="E77" s="406">
        <v>0.4</v>
      </c>
      <c r="F77" s="189">
        <v>8.23</v>
      </c>
      <c r="G77" s="142">
        <v>16.666699999999999</v>
      </c>
      <c r="H77" s="406">
        <v>0.54790819999999996</v>
      </c>
      <c r="I77" s="143">
        <v>7.6007189999999998</v>
      </c>
    </row>
    <row r="78" spans="1:11" x14ac:dyDescent="0.2">
      <c r="A78" s="1147"/>
      <c r="B78" s="325">
        <f>南八幡!B80</f>
        <v>45816</v>
      </c>
      <c r="C78" s="325" t="str">
        <f t="shared" si="9"/>
        <v>(日)</v>
      </c>
      <c r="D78" s="143">
        <v>17.600000000000001</v>
      </c>
      <c r="E78" s="406">
        <v>0.4</v>
      </c>
      <c r="F78" s="189">
        <v>8.2899999999999991</v>
      </c>
      <c r="G78" s="142">
        <v>16.86064</v>
      </c>
      <c r="H78" s="406">
        <v>0.56937629999999995</v>
      </c>
      <c r="I78" s="143">
        <v>7.6026109999999996</v>
      </c>
    </row>
    <row r="79" spans="1:11" x14ac:dyDescent="0.2">
      <c r="A79" s="1147"/>
      <c r="B79" s="325">
        <f>南八幡!B81</f>
        <v>45817</v>
      </c>
      <c r="C79" s="325" t="str">
        <f t="shared" si="9"/>
        <v>(月)</v>
      </c>
      <c r="D79" s="143">
        <v>18.100000000000001</v>
      </c>
      <c r="E79" s="406">
        <v>0.4</v>
      </c>
      <c r="F79" s="189">
        <v>8.2799999999999994</v>
      </c>
      <c r="G79" s="142">
        <v>17.003039999999999</v>
      </c>
      <c r="H79" s="406">
        <v>0.53262390000000004</v>
      </c>
      <c r="I79" s="143">
        <v>7.5981779999999999</v>
      </c>
    </row>
    <row r="80" spans="1:11" x14ac:dyDescent="0.2">
      <c r="A80" s="1147"/>
      <c r="B80" s="325">
        <f>南八幡!B82</f>
        <v>45818</v>
      </c>
      <c r="C80" s="325" t="str">
        <f t="shared" si="9"/>
        <v>(火)</v>
      </c>
      <c r="D80" s="143">
        <v>17.7</v>
      </c>
      <c r="E80" s="406">
        <v>0.4</v>
      </c>
      <c r="F80" s="189">
        <v>8.23</v>
      </c>
      <c r="G80" s="142">
        <v>16.965070000000001</v>
      </c>
      <c r="H80" s="406">
        <v>0.55635449999999997</v>
      </c>
      <c r="I80" s="143">
        <v>7.6052169999999997</v>
      </c>
    </row>
    <row r="81" spans="1:9" x14ac:dyDescent="0.2">
      <c r="A81" s="1147"/>
      <c r="B81" s="325">
        <f>南八幡!B83</f>
        <v>45819</v>
      </c>
      <c r="C81" s="325" t="str">
        <f t="shared" si="9"/>
        <v>(水)</v>
      </c>
      <c r="D81" s="143">
        <v>18.3</v>
      </c>
      <c r="E81" s="406">
        <v>0.4</v>
      </c>
      <c r="F81" s="189">
        <v>8.25</v>
      </c>
      <c r="G81" s="142">
        <v>16.615570000000002</v>
      </c>
      <c r="H81" s="406">
        <v>0.51475890000000002</v>
      </c>
      <c r="I81" s="143">
        <v>7.5825800000000001</v>
      </c>
    </row>
    <row r="82" spans="1:9" x14ac:dyDescent="0.2">
      <c r="A82" s="1147"/>
      <c r="B82" s="325">
        <f>南八幡!B84</f>
        <v>45820</v>
      </c>
      <c r="C82" s="325" t="str">
        <f t="shared" si="9"/>
        <v>(木)</v>
      </c>
      <c r="D82" s="143">
        <v>17.7</v>
      </c>
      <c r="E82" s="406">
        <v>0.4</v>
      </c>
      <c r="F82" s="189">
        <v>8.1999999999999993</v>
      </c>
      <c r="G82" s="142">
        <v>16.52176</v>
      </c>
      <c r="H82" s="406">
        <v>0.52869120000000003</v>
      </c>
      <c r="I82" s="143">
        <v>7.5902649999999996</v>
      </c>
    </row>
    <row r="83" spans="1:9" x14ac:dyDescent="0.2">
      <c r="A83" s="1147"/>
      <c r="B83" s="325">
        <f>南八幡!B85</f>
        <v>45821</v>
      </c>
      <c r="C83" s="325" t="str">
        <f t="shared" si="9"/>
        <v>(金)</v>
      </c>
      <c r="D83" s="143">
        <v>18.100000000000001</v>
      </c>
      <c r="E83" s="406">
        <v>0.4</v>
      </c>
      <c r="F83" s="189">
        <v>8.23</v>
      </c>
      <c r="G83" s="142">
        <v>16.57441</v>
      </c>
      <c r="H83" s="406">
        <v>0.47609230000000002</v>
      </c>
      <c r="I83" s="143">
        <v>7.593769</v>
      </c>
    </row>
    <row r="84" spans="1:9" x14ac:dyDescent="0.2">
      <c r="A84" s="1147"/>
      <c r="B84" s="325">
        <f>南八幡!B86</f>
        <v>45822</v>
      </c>
      <c r="C84" s="325" t="str">
        <f t="shared" si="9"/>
        <v>(土)</v>
      </c>
      <c r="D84" s="143">
        <v>17.7</v>
      </c>
      <c r="E84" s="406">
        <v>0.4</v>
      </c>
      <c r="F84" s="189">
        <v>8.27</v>
      </c>
      <c r="G84" s="142">
        <v>16.913</v>
      </c>
      <c r="H84" s="406">
        <v>0.48931760000000002</v>
      </c>
      <c r="I84" s="143">
        <v>7.6213179999999996</v>
      </c>
    </row>
    <row r="85" spans="1:9" x14ac:dyDescent="0.2">
      <c r="A85" s="1147"/>
      <c r="B85" s="325">
        <f>南八幡!B87</f>
        <v>45823</v>
      </c>
      <c r="C85" s="325" t="str">
        <f t="shared" si="9"/>
        <v>(日)</v>
      </c>
      <c r="D85" s="143">
        <v>18.399999999999999</v>
      </c>
      <c r="E85" s="406">
        <v>0.4</v>
      </c>
      <c r="F85" s="189">
        <v>8.25</v>
      </c>
      <c r="G85" s="142">
        <v>17.124970000000001</v>
      </c>
      <c r="H85" s="406">
        <v>0.52038099999999998</v>
      </c>
      <c r="I85" s="143">
        <v>7.605683</v>
      </c>
    </row>
    <row r="86" spans="1:9" x14ac:dyDescent="0.2">
      <c r="A86" s="1147"/>
      <c r="B86" s="325">
        <f>南八幡!B88</f>
        <v>45824</v>
      </c>
      <c r="C86" s="325" t="str">
        <f t="shared" si="9"/>
        <v>(月)</v>
      </c>
      <c r="D86" s="143">
        <v>18</v>
      </c>
      <c r="E86" s="406">
        <v>0.4</v>
      </c>
      <c r="F86" s="189">
        <v>8.26</v>
      </c>
      <c r="G86" s="142">
        <v>17.042760000000001</v>
      </c>
      <c r="H86" s="406">
        <v>0.51861650000000004</v>
      </c>
      <c r="I86" s="143">
        <v>7.6080579999999998</v>
      </c>
    </row>
    <row r="87" spans="1:9" x14ac:dyDescent="0.2">
      <c r="A87" s="1147"/>
      <c r="B87" s="325">
        <f>南八幡!B89</f>
        <v>45825</v>
      </c>
      <c r="C87" s="325" t="str">
        <f t="shared" si="9"/>
        <v>(火)</v>
      </c>
      <c r="D87" s="143">
        <v>18.7</v>
      </c>
      <c r="E87" s="406">
        <v>0.4</v>
      </c>
      <c r="F87" s="189">
        <v>8.27</v>
      </c>
      <c r="G87" s="142">
        <v>17.437639999999998</v>
      </c>
      <c r="H87" s="406">
        <v>0.4910774</v>
      </c>
      <c r="I87" s="143">
        <v>7.638668</v>
      </c>
    </row>
    <row r="88" spans="1:9" x14ac:dyDescent="0.2">
      <c r="A88" s="1147"/>
      <c r="B88" s="325">
        <f>南八幡!B90</f>
        <v>45826</v>
      </c>
      <c r="C88" s="325" t="str">
        <f t="shared" si="9"/>
        <v>(水)</v>
      </c>
      <c r="D88" s="143">
        <v>18.2</v>
      </c>
      <c r="E88" s="406">
        <v>0.4</v>
      </c>
      <c r="F88" s="189">
        <v>8.27</v>
      </c>
      <c r="G88" s="142">
        <v>17.60689</v>
      </c>
      <c r="H88" s="406">
        <v>0.52860220000000002</v>
      </c>
      <c r="I88" s="143">
        <v>7.6249589999999996</v>
      </c>
    </row>
    <row r="89" spans="1:9" x14ac:dyDescent="0.2">
      <c r="A89" s="1147"/>
      <c r="B89" s="325">
        <f>南八幡!B91</f>
        <v>45827</v>
      </c>
      <c r="C89" s="325" t="str">
        <f t="shared" si="9"/>
        <v>(木)</v>
      </c>
      <c r="D89" s="143">
        <v>19.100000000000001</v>
      </c>
      <c r="E89" s="406">
        <v>0.4</v>
      </c>
      <c r="F89" s="189">
        <v>8.2100000000000009</v>
      </c>
      <c r="G89" s="142">
        <v>18.186430000000001</v>
      </c>
      <c r="H89" s="406">
        <v>0.56873240000000003</v>
      </c>
      <c r="I89" s="143">
        <v>7.6661349999999997</v>
      </c>
    </row>
    <row r="90" spans="1:9" x14ac:dyDescent="0.2">
      <c r="A90" s="1147"/>
      <c r="B90" s="325">
        <f>南八幡!B92</f>
        <v>45828</v>
      </c>
      <c r="C90" s="325" t="str">
        <f t="shared" si="9"/>
        <v>(金)</v>
      </c>
      <c r="D90" s="143">
        <v>18.399999999999999</v>
      </c>
      <c r="E90" s="406">
        <v>0.4</v>
      </c>
      <c r="F90" s="189">
        <v>8.26</v>
      </c>
      <c r="G90" s="142">
        <v>17.875109999999999</v>
      </c>
      <c r="H90" s="406">
        <v>0.54003109999999999</v>
      </c>
      <c r="I90" s="143">
        <v>7.6119120000000002</v>
      </c>
    </row>
    <row r="91" spans="1:9" x14ac:dyDescent="0.2">
      <c r="A91" s="1147"/>
      <c r="B91" s="325">
        <f>南八幡!B93</f>
        <v>45829</v>
      </c>
      <c r="C91" s="325" t="str">
        <f t="shared" si="9"/>
        <v>(土)</v>
      </c>
      <c r="D91" s="143">
        <v>19.100000000000001</v>
      </c>
      <c r="E91" s="406">
        <v>0.4</v>
      </c>
      <c r="F91" s="189">
        <v>8.24</v>
      </c>
      <c r="G91" s="142">
        <v>18.40654</v>
      </c>
      <c r="H91" s="406">
        <v>0.51976</v>
      </c>
      <c r="I91" s="143">
        <v>7.6516380000000002</v>
      </c>
    </row>
    <row r="92" spans="1:9" x14ac:dyDescent="0.2">
      <c r="A92" s="1147"/>
      <c r="B92" s="325">
        <f>南八幡!B94</f>
        <v>45830</v>
      </c>
      <c r="C92" s="325" t="str">
        <f t="shared" si="9"/>
        <v>(日)</v>
      </c>
      <c r="D92" s="143">
        <v>18.7</v>
      </c>
      <c r="E92" s="406">
        <v>0.4</v>
      </c>
      <c r="F92" s="189">
        <v>8.2899999999999991</v>
      </c>
      <c r="G92" s="142">
        <v>18.161269999999998</v>
      </c>
      <c r="H92" s="406">
        <v>0.53679469999999996</v>
      </c>
      <c r="I92" s="143">
        <v>7.6183449999999997</v>
      </c>
    </row>
    <row r="93" spans="1:9" x14ac:dyDescent="0.2">
      <c r="A93" s="1147"/>
      <c r="B93" s="325">
        <f>南八幡!B95</f>
        <v>45831</v>
      </c>
      <c r="C93" s="325" t="str">
        <f t="shared" si="9"/>
        <v>(月)</v>
      </c>
      <c r="D93" s="143">
        <v>19.399999999999999</v>
      </c>
      <c r="E93" s="406">
        <v>0.4</v>
      </c>
      <c r="F93" s="189">
        <v>8.1999999999999993</v>
      </c>
      <c r="G93" s="142">
        <v>18.992730000000002</v>
      </c>
      <c r="H93" s="406">
        <v>0.55116549999999997</v>
      </c>
      <c r="I93" s="143">
        <v>7.6941240000000004</v>
      </c>
    </row>
    <row r="94" spans="1:9" x14ac:dyDescent="0.2">
      <c r="A94" s="1147"/>
      <c r="B94" s="325">
        <f>南八幡!B96</f>
        <v>45832</v>
      </c>
      <c r="C94" s="325" t="str">
        <f t="shared" si="9"/>
        <v>(火)</v>
      </c>
      <c r="D94" s="143">
        <v>18.7</v>
      </c>
      <c r="E94" s="406">
        <v>0.4</v>
      </c>
      <c r="F94" s="189">
        <v>8.27</v>
      </c>
      <c r="G94" s="142">
        <v>18.497969999999999</v>
      </c>
      <c r="H94" s="406">
        <v>0.63993350000000004</v>
      </c>
      <c r="I94" s="143">
        <v>7.4784290000000002</v>
      </c>
    </row>
    <row r="95" spans="1:9" x14ac:dyDescent="0.2">
      <c r="A95" s="1147"/>
      <c r="B95" s="325">
        <f>南八幡!B97</f>
        <v>45833</v>
      </c>
      <c r="C95" s="325" t="str">
        <f t="shared" si="9"/>
        <v>(水)</v>
      </c>
      <c r="D95" s="143">
        <v>19.5</v>
      </c>
      <c r="E95" s="406">
        <v>0.4</v>
      </c>
      <c r="F95" s="189">
        <v>8.2899999999999991</v>
      </c>
      <c r="G95" s="142">
        <v>18.87236</v>
      </c>
      <c r="H95" s="406">
        <v>0.68253459999999999</v>
      </c>
      <c r="I95" s="143">
        <v>7.5361209999999996</v>
      </c>
    </row>
    <row r="96" spans="1:9" x14ac:dyDescent="0.2">
      <c r="A96" s="1147"/>
      <c r="B96" s="325">
        <f>南八幡!B98</f>
        <v>45834</v>
      </c>
      <c r="C96" s="325" t="str">
        <f t="shared" si="9"/>
        <v>(木)</v>
      </c>
      <c r="D96" s="143">
        <v>18.7</v>
      </c>
      <c r="E96" s="406">
        <v>0.4</v>
      </c>
      <c r="F96" s="189">
        <v>8.2899999999999991</v>
      </c>
      <c r="G96" s="142">
        <v>18.646429999999999</v>
      </c>
      <c r="H96" s="406">
        <v>0.77793400000000001</v>
      </c>
      <c r="I96" s="143">
        <v>7.5074569999999996</v>
      </c>
    </row>
    <row r="97" spans="1:11" x14ac:dyDescent="0.2">
      <c r="A97" s="1147"/>
      <c r="B97" s="325">
        <f>南八幡!B99</f>
        <v>45835</v>
      </c>
      <c r="C97" s="325" t="str">
        <f t="shared" si="9"/>
        <v>(金)</v>
      </c>
      <c r="D97" s="143">
        <v>19.7</v>
      </c>
      <c r="E97" s="406">
        <v>0.4</v>
      </c>
      <c r="F97" s="189">
        <v>8.24</v>
      </c>
      <c r="G97" s="142">
        <v>18.632840000000002</v>
      </c>
      <c r="H97" s="406">
        <v>0.63230620000000004</v>
      </c>
      <c r="I97" s="143">
        <v>7.5173079999999999</v>
      </c>
    </row>
    <row r="98" spans="1:11" x14ac:dyDescent="0.2">
      <c r="A98" s="1147"/>
      <c r="B98" s="325">
        <f>南八幡!B100</f>
        <v>45836</v>
      </c>
      <c r="C98" s="325" t="str">
        <f t="shared" si="9"/>
        <v>(土)</v>
      </c>
      <c r="D98" s="143">
        <v>18.7</v>
      </c>
      <c r="E98" s="406">
        <v>0.4</v>
      </c>
      <c r="F98" s="189">
        <v>8.3000000000000007</v>
      </c>
      <c r="G98" s="142">
        <v>18.67277</v>
      </c>
      <c r="H98" s="406">
        <v>0.60336350000000005</v>
      </c>
      <c r="I98" s="143">
        <v>7.502078</v>
      </c>
    </row>
    <row r="99" spans="1:11" x14ac:dyDescent="0.2">
      <c r="A99" s="1147"/>
      <c r="B99" s="325">
        <f>南八幡!B101</f>
        <v>45837</v>
      </c>
      <c r="C99" s="325" t="str">
        <f t="shared" si="9"/>
        <v>(日)</v>
      </c>
      <c r="D99" s="143">
        <v>19.600000000000001</v>
      </c>
      <c r="E99" s="406">
        <v>0.4</v>
      </c>
      <c r="F99" s="189">
        <v>8.25</v>
      </c>
      <c r="G99" s="142">
        <v>19.434699999999999</v>
      </c>
      <c r="H99" s="406">
        <v>0.59085520000000002</v>
      </c>
      <c r="I99" s="143">
        <v>7.5898899999999996</v>
      </c>
    </row>
    <row r="100" spans="1:11" x14ac:dyDescent="0.2">
      <c r="A100" s="1147"/>
      <c r="B100" s="325">
        <f>南八幡!B102</f>
        <v>45838</v>
      </c>
      <c r="C100" s="326" t="str">
        <f t="shared" si="9"/>
        <v>(月)</v>
      </c>
      <c r="D100" s="151">
        <v>18.899999999999999</v>
      </c>
      <c r="E100" s="407">
        <v>0.4</v>
      </c>
      <c r="F100" s="190">
        <v>8.26</v>
      </c>
      <c r="G100" s="153">
        <v>18.70337</v>
      </c>
      <c r="H100" s="407">
        <v>0.73252430000000002</v>
      </c>
      <c r="I100" s="151">
        <v>7.5201000000000002</v>
      </c>
    </row>
    <row r="101" spans="1:11" ht="14.4" x14ac:dyDescent="0.2">
      <c r="A101" s="1147"/>
      <c r="B101" s="321" t="s">
        <v>238</v>
      </c>
      <c r="C101" s="320"/>
      <c r="D101" s="146">
        <f>MAX(D71:D100)</f>
        <v>19.7</v>
      </c>
      <c r="E101" s="404">
        <f t="shared" ref="E101:I101" si="10">MAX(E71:E100)</f>
        <v>0.4</v>
      </c>
      <c r="F101" s="147">
        <f t="shared" si="10"/>
        <v>8.3000000000000007</v>
      </c>
      <c r="G101" s="148">
        <f t="shared" si="10"/>
        <v>19.434699999999999</v>
      </c>
      <c r="H101" s="404">
        <f t="shared" si="10"/>
        <v>0.77793400000000001</v>
      </c>
      <c r="I101" s="146">
        <f t="shared" si="10"/>
        <v>7.6941240000000004</v>
      </c>
      <c r="J101" s="96"/>
      <c r="K101" s="96"/>
    </row>
    <row r="102" spans="1:11" ht="14.4" x14ac:dyDescent="0.2">
      <c r="A102" s="1147"/>
      <c r="B102" s="321" t="s">
        <v>239</v>
      </c>
      <c r="C102" s="320"/>
      <c r="D102" s="146">
        <f>MIN(D71:D100)</f>
        <v>17.2</v>
      </c>
      <c r="E102" s="404">
        <f t="shared" ref="E102:I102" si="11">MIN(E71:E100)</f>
        <v>0.3</v>
      </c>
      <c r="F102" s="147">
        <f t="shared" si="11"/>
        <v>8.1999999999999993</v>
      </c>
      <c r="G102" s="148">
        <f t="shared" si="11"/>
        <v>16.192309999999999</v>
      </c>
      <c r="H102" s="404">
        <f t="shared" si="11"/>
        <v>0.47609230000000002</v>
      </c>
      <c r="I102" s="146">
        <f t="shared" si="11"/>
        <v>7.4784290000000002</v>
      </c>
      <c r="J102" s="96"/>
      <c r="K102" s="96"/>
    </row>
    <row r="103" spans="1:11" ht="14.4" x14ac:dyDescent="0.2">
      <c r="A103" s="1148"/>
      <c r="B103" s="321" t="s">
        <v>240</v>
      </c>
      <c r="C103" s="320"/>
      <c r="D103" s="146">
        <f>ROUND(AVERAGE(D71:D100),1)</f>
        <v>18.3</v>
      </c>
      <c r="E103" s="404">
        <f t="shared" ref="E103:I103" si="12">ROUND(AVERAGE(E71:E100),1)</f>
        <v>0.4</v>
      </c>
      <c r="F103" s="147">
        <f t="shared" si="12"/>
        <v>8.3000000000000007</v>
      </c>
      <c r="G103" s="148">
        <f t="shared" si="12"/>
        <v>17.5</v>
      </c>
      <c r="H103" s="404">
        <f t="shared" si="12"/>
        <v>0.6</v>
      </c>
      <c r="I103" s="146">
        <f t="shared" si="12"/>
        <v>7.6</v>
      </c>
      <c r="J103" s="96"/>
      <c r="K103" s="96"/>
    </row>
    <row r="104" spans="1:11" ht="14.25" customHeight="1" x14ac:dyDescent="0.2">
      <c r="A104" s="1149" t="s">
        <v>332</v>
      </c>
      <c r="B104" s="315">
        <f>南八幡!B107</f>
        <v>45839</v>
      </c>
      <c r="C104" s="315" t="str">
        <f>IF(B104="","",IF(WEEKDAY(B104)=1,"(日)",IF(WEEKDAY(B104)=2,"(月)",IF(WEEKDAY(B104)=3,"(火)",IF(WEEKDAY(B104)=4,"(水)",IF(WEEKDAY(B104)=5,"(木)",IF(WEEKDAY(B104)=6,"(金)","(土)")))))))</f>
        <v>(火)</v>
      </c>
      <c r="D104" s="154">
        <v>20</v>
      </c>
      <c r="E104" s="408">
        <v>0.4</v>
      </c>
      <c r="F104" s="157">
        <v>8.25</v>
      </c>
      <c r="G104" s="156">
        <v>19.788209999999999</v>
      </c>
      <c r="H104" s="408">
        <v>0.6702536</v>
      </c>
      <c r="I104" s="154">
        <v>7.5836949999999996</v>
      </c>
    </row>
    <row r="105" spans="1:11" x14ac:dyDescent="0.2">
      <c r="A105" s="1149"/>
      <c r="B105" s="325">
        <f>南八幡!B108</f>
        <v>45840</v>
      </c>
      <c r="C105" s="325" t="str">
        <f t="shared" ref="C105:C134" si="13">IF(B105="","",IF(WEEKDAY(B105)=1,"(日)",IF(WEEKDAY(B105)=2,"(月)",IF(WEEKDAY(B105)=3,"(火)",IF(WEEKDAY(B105)=4,"(水)",IF(WEEKDAY(B105)=5,"(木)",IF(WEEKDAY(B105)=6,"(金)","(土)")))))))</f>
        <v>(水)</v>
      </c>
      <c r="D105" s="154">
        <v>18.899999999999999</v>
      </c>
      <c r="E105" s="408">
        <v>0.4</v>
      </c>
      <c r="F105" s="157">
        <v>8.26</v>
      </c>
      <c r="G105" s="156">
        <v>19.231200000000001</v>
      </c>
      <c r="H105" s="408">
        <v>0.57754430000000001</v>
      </c>
      <c r="I105" s="154">
        <v>7.5076689999999999</v>
      </c>
    </row>
    <row r="106" spans="1:11" x14ac:dyDescent="0.2">
      <c r="A106" s="1149"/>
      <c r="B106" s="325">
        <f>南八幡!B109</f>
        <v>45841</v>
      </c>
      <c r="C106" s="325" t="str">
        <f t="shared" si="13"/>
        <v>(木)</v>
      </c>
      <c r="D106" s="154">
        <v>20.100000000000001</v>
      </c>
      <c r="E106" s="408">
        <v>0.4</v>
      </c>
      <c r="F106" s="157">
        <v>8.25</v>
      </c>
      <c r="G106" s="156">
        <v>18.835799999999999</v>
      </c>
      <c r="H106" s="408">
        <v>0.63713030000000004</v>
      </c>
      <c r="I106" s="154">
        <v>7.4978199999999999</v>
      </c>
    </row>
    <row r="107" spans="1:11" x14ac:dyDescent="0.2">
      <c r="A107" s="1149"/>
      <c r="B107" s="325">
        <f>南八幡!B110</f>
        <v>45842</v>
      </c>
      <c r="C107" s="325" t="str">
        <f t="shared" si="13"/>
        <v>(金)</v>
      </c>
      <c r="D107" s="154">
        <v>19</v>
      </c>
      <c r="E107" s="408">
        <v>0.4</v>
      </c>
      <c r="F107" s="157">
        <v>8.3000000000000007</v>
      </c>
      <c r="G107" s="156">
        <v>18.00928</v>
      </c>
      <c r="H107" s="408">
        <v>0.57767250000000003</v>
      </c>
      <c r="I107" s="154">
        <v>7.4521839999999999</v>
      </c>
    </row>
    <row r="108" spans="1:11" x14ac:dyDescent="0.2">
      <c r="A108" s="1149"/>
      <c r="B108" s="325">
        <f>南八幡!B111</f>
        <v>45843</v>
      </c>
      <c r="C108" s="325" t="str">
        <f t="shared" si="13"/>
        <v>(土)</v>
      </c>
      <c r="D108" s="154">
        <v>20.2</v>
      </c>
      <c r="E108" s="408">
        <v>0.4</v>
      </c>
      <c r="F108" s="157">
        <v>8.24</v>
      </c>
      <c r="G108" s="156">
        <v>17.91179</v>
      </c>
      <c r="H108" s="408">
        <v>0.61273880000000003</v>
      </c>
      <c r="I108" s="154">
        <v>7.4501780000000002</v>
      </c>
    </row>
    <row r="109" spans="1:11" x14ac:dyDescent="0.2">
      <c r="A109" s="1149"/>
      <c r="B109" s="325">
        <f>南八幡!B112</f>
        <v>45844</v>
      </c>
      <c r="C109" s="325" t="str">
        <f t="shared" si="13"/>
        <v>(日)</v>
      </c>
      <c r="D109" s="154">
        <v>19.3</v>
      </c>
      <c r="E109" s="408">
        <v>0.4</v>
      </c>
      <c r="F109" s="157">
        <v>8.2899999999999991</v>
      </c>
      <c r="G109" s="156">
        <v>18.198560000000001</v>
      </c>
      <c r="H109" s="408">
        <v>0.5628242</v>
      </c>
      <c r="I109" s="154">
        <v>7.468286</v>
      </c>
    </row>
    <row r="110" spans="1:11" x14ac:dyDescent="0.2">
      <c r="A110" s="1149"/>
      <c r="B110" s="325">
        <f>南八幡!B113</f>
        <v>45845</v>
      </c>
      <c r="C110" s="325" t="str">
        <f t="shared" si="13"/>
        <v>(月)</v>
      </c>
      <c r="D110" s="154">
        <v>20.3</v>
      </c>
      <c r="E110" s="408">
        <v>0.4</v>
      </c>
      <c r="F110" s="157">
        <v>8.27</v>
      </c>
      <c r="G110" s="156">
        <v>18.157730000000001</v>
      </c>
      <c r="H110" s="408">
        <v>0.60734770000000005</v>
      </c>
      <c r="I110" s="154">
        <v>7.4711879999999997</v>
      </c>
    </row>
    <row r="111" spans="1:11" x14ac:dyDescent="0.2">
      <c r="A111" s="1149"/>
      <c r="B111" s="325">
        <f>南八幡!B114</f>
        <v>45846</v>
      </c>
      <c r="C111" s="325" t="str">
        <f t="shared" si="13"/>
        <v>(火)</v>
      </c>
      <c r="D111" s="154">
        <v>19.7</v>
      </c>
      <c r="E111" s="408">
        <v>0.4</v>
      </c>
      <c r="F111" s="157">
        <v>8.2899999999999991</v>
      </c>
      <c r="G111" s="156">
        <v>17.427530000000001</v>
      </c>
      <c r="H111" s="408">
        <v>0.60538650000000005</v>
      </c>
      <c r="I111" s="154">
        <v>7.4302720000000004</v>
      </c>
    </row>
    <row r="112" spans="1:11" x14ac:dyDescent="0.2">
      <c r="A112" s="1149"/>
      <c r="B112" s="325">
        <f>南八幡!B115</f>
        <v>45847</v>
      </c>
      <c r="C112" s="325" t="str">
        <f t="shared" si="13"/>
        <v>(水)</v>
      </c>
      <c r="D112" s="154">
        <v>20.6</v>
      </c>
      <c r="E112" s="408">
        <v>0.4</v>
      </c>
      <c r="F112" s="157">
        <v>8.26</v>
      </c>
      <c r="G112" s="156">
        <v>17.51501</v>
      </c>
      <c r="H112" s="408">
        <v>0.5554962</v>
      </c>
      <c r="I112" s="154">
        <v>7.422822</v>
      </c>
    </row>
    <row r="113" spans="1:9" x14ac:dyDescent="0.2">
      <c r="A113" s="1149"/>
      <c r="B113" s="325">
        <f>南八幡!B116</f>
        <v>45848</v>
      </c>
      <c r="C113" s="325" t="str">
        <f t="shared" si="13"/>
        <v>(木)</v>
      </c>
      <c r="D113" s="154">
        <v>19.399999999999999</v>
      </c>
      <c r="E113" s="408">
        <v>0.4</v>
      </c>
      <c r="F113" s="157">
        <v>8.1999999999999993</v>
      </c>
      <c r="G113" s="156">
        <v>17.866669999999999</v>
      </c>
      <c r="H113" s="408">
        <v>0.65702400000000005</v>
      </c>
      <c r="I113" s="154">
        <v>7.4232670000000001</v>
      </c>
    </row>
    <row r="114" spans="1:9" x14ac:dyDescent="0.2">
      <c r="A114" s="1149"/>
      <c r="B114" s="325">
        <f>南八幡!B117</f>
        <v>45849</v>
      </c>
      <c r="C114" s="325" t="str">
        <f t="shared" si="13"/>
        <v>(金)</v>
      </c>
      <c r="D114" s="154">
        <v>20.2</v>
      </c>
      <c r="E114" s="408">
        <v>0.4</v>
      </c>
      <c r="F114" s="157">
        <v>8.16</v>
      </c>
      <c r="G114" s="156">
        <v>17.690899999999999</v>
      </c>
      <c r="H114" s="408">
        <v>0.59964949999999995</v>
      </c>
      <c r="I114" s="154">
        <v>7.4117889999999997</v>
      </c>
    </row>
    <row r="115" spans="1:9" x14ac:dyDescent="0.2">
      <c r="A115" s="1149"/>
      <c r="B115" s="325">
        <f>南八幡!B118</f>
        <v>45850</v>
      </c>
      <c r="C115" s="325" t="str">
        <f t="shared" si="13"/>
        <v>(土)</v>
      </c>
      <c r="D115" s="154">
        <v>19.2</v>
      </c>
      <c r="E115" s="408">
        <v>0.4</v>
      </c>
      <c r="F115" s="157">
        <v>8.25</v>
      </c>
      <c r="G115" s="156">
        <v>17.628720000000001</v>
      </c>
      <c r="H115" s="408">
        <v>0.64969250000000001</v>
      </c>
      <c r="I115" s="154">
        <v>7.4321929999999998</v>
      </c>
    </row>
    <row r="116" spans="1:9" x14ac:dyDescent="0.2">
      <c r="A116" s="1149"/>
      <c r="B116" s="325">
        <f>南八幡!B119</f>
        <v>45851</v>
      </c>
      <c r="C116" s="325" t="str">
        <f t="shared" si="13"/>
        <v>(日)</v>
      </c>
      <c r="D116" s="154">
        <v>20.2</v>
      </c>
      <c r="E116" s="408">
        <v>0.4</v>
      </c>
      <c r="F116" s="157">
        <v>8.26</v>
      </c>
      <c r="G116" s="156">
        <v>18.226389999999999</v>
      </c>
      <c r="H116" s="408">
        <v>0.7161805</v>
      </c>
      <c r="I116" s="154">
        <v>7.4583529999999998</v>
      </c>
    </row>
    <row r="117" spans="1:9" x14ac:dyDescent="0.2">
      <c r="A117" s="1149"/>
      <c r="B117" s="325">
        <f>南八幡!B120</f>
        <v>45852</v>
      </c>
      <c r="C117" s="325" t="str">
        <f t="shared" si="13"/>
        <v>(月)</v>
      </c>
      <c r="D117" s="154">
        <v>19.100000000000001</v>
      </c>
      <c r="E117" s="408">
        <v>0.4</v>
      </c>
      <c r="F117" s="157">
        <v>8.24</v>
      </c>
      <c r="G117" s="156">
        <v>17.65354</v>
      </c>
      <c r="H117" s="408">
        <v>0.61062150000000004</v>
      </c>
      <c r="I117" s="154">
        <v>7.426266</v>
      </c>
    </row>
    <row r="118" spans="1:9" x14ac:dyDescent="0.2">
      <c r="A118" s="1149"/>
      <c r="B118" s="325">
        <f>南八幡!B121</f>
        <v>45853</v>
      </c>
      <c r="C118" s="325" t="str">
        <f t="shared" si="13"/>
        <v>(火)</v>
      </c>
      <c r="D118" s="154">
        <v>20.2</v>
      </c>
      <c r="E118" s="408">
        <v>0.4</v>
      </c>
      <c r="F118" s="157">
        <v>8.16</v>
      </c>
      <c r="G118" s="156">
        <v>17.254490000000001</v>
      </c>
      <c r="H118" s="408">
        <v>0.61316159999999997</v>
      </c>
      <c r="I118" s="154">
        <v>7.3984610000000002</v>
      </c>
    </row>
    <row r="119" spans="1:9" x14ac:dyDescent="0.2">
      <c r="A119" s="1149"/>
      <c r="B119" s="325">
        <f>南八幡!B122</f>
        <v>45854</v>
      </c>
      <c r="C119" s="325" t="str">
        <f t="shared" si="13"/>
        <v>(水)</v>
      </c>
      <c r="D119" s="154">
        <v>19.2</v>
      </c>
      <c r="E119" s="408">
        <v>0.3</v>
      </c>
      <c r="F119" s="157">
        <v>8.1999999999999993</v>
      </c>
      <c r="G119" s="156">
        <v>17.13053</v>
      </c>
      <c r="H119" s="408">
        <v>0.55841379999999996</v>
      </c>
      <c r="I119" s="154">
        <v>7.4498360000000003</v>
      </c>
    </row>
    <row r="120" spans="1:9" x14ac:dyDescent="0.2">
      <c r="A120" s="1149"/>
      <c r="B120" s="325">
        <f>南八幡!B123</f>
        <v>45855</v>
      </c>
      <c r="C120" s="325" t="str">
        <f t="shared" si="13"/>
        <v>(木)</v>
      </c>
      <c r="D120" s="154">
        <v>20.3</v>
      </c>
      <c r="E120" s="408">
        <v>0.4</v>
      </c>
      <c r="F120" s="157">
        <v>8.2200000000000006</v>
      </c>
      <c r="G120" s="156">
        <v>17.11553</v>
      </c>
      <c r="H120" s="408">
        <v>0.55664930000000001</v>
      </c>
      <c r="I120" s="154">
        <v>7.4342949999999997</v>
      </c>
    </row>
    <row r="121" spans="1:9" x14ac:dyDescent="0.2">
      <c r="A121" s="1149"/>
      <c r="B121" s="325">
        <f>南八幡!B124</f>
        <v>45856</v>
      </c>
      <c r="C121" s="325" t="str">
        <f t="shared" si="13"/>
        <v>(金)</v>
      </c>
      <c r="D121" s="154">
        <v>19.399999999999999</v>
      </c>
      <c r="E121" s="408">
        <v>0.3</v>
      </c>
      <c r="F121" s="157">
        <v>8.26</v>
      </c>
      <c r="G121" s="156">
        <v>17.210439999999998</v>
      </c>
      <c r="H121" s="408">
        <v>0.58350740000000001</v>
      </c>
      <c r="I121" s="154">
        <v>7.4490239999999996</v>
      </c>
    </row>
    <row r="122" spans="1:9" x14ac:dyDescent="0.2">
      <c r="A122" s="1149"/>
      <c r="B122" s="325">
        <f>南八幡!B125</f>
        <v>45857</v>
      </c>
      <c r="C122" s="325" t="str">
        <f t="shared" si="13"/>
        <v>(土)</v>
      </c>
      <c r="D122" s="154">
        <v>20.5</v>
      </c>
      <c r="E122" s="408">
        <v>0.4</v>
      </c>
      <c r="F122" s="157">
        <v>8.23</v>
      </c>
      <c r="G122" s="156">
        <v>17.41619</v>
      </c>
      <c r="H122" s="408">
        <v>0.56085459999999998</v>
      </c>
      <c r="I122" s="154">
        <v>7.4489190000000001</v>
      </c>
    </row>
    <row r="123" spans="1:9" x14ac:dyDescent="0.2">
      <c r="A123" s="1149"/>
      <c r="B123" s="325">
        <f>南八幡!B126</f>
        <v>45858</v>
      </c>
      <c r="C123" s="325" t="str">
        <f t="shared" si="13"/>
        <v>(日)</v>
      </c>
      <c r="D123" s="154">
        <v>19.2</v>
      </c>
      <c r="E123" s="408">
        <v>0.4</v>
      </c>
      <c r="F123" s="157">
        <v>8.2799999999999994</v>
      </c>
      <c r="G123" s="156">
        <v>17.84272</v>
      </c>
      <c r="H123" s="408">
        <v>0.53331399999999995</v>
      </c>
      <c r="I123" s="154">
        <v>7.4810939999999997</v>
      </c>
    </row>
    <row r="124" spans="1:9" x14ac:dyDescent="0.2">
      <c r="A124" s="1149"/>
      <c r="B124" s="325">
        <f>南八幡!B127</f>
        <v>45859</v>
      </c>
      <c r="C124" s="325" t="str">
        <f t="shared" si="13"/>
        <v>(月)</v>
      </c>
      <c r="D124" s="154">
        <v>20.399999999999999</v>
      </c>
      <c r="E124" s="408">
        <v>0.4</v>
      </c>
      <c r="F124" s="157">
        <v>8.2799999999999994</v>
      </c>
      <c r="G124" s="156">
        <v>18.227789999999999</v>
      </c>
      <c r="H124" s="408">
        <v>0.53197320000000003</v>
      </c>
      <c r="I124" s="154">
        <v>7.5012759999999998</v>
      </c>
    </row>
    <row r="125" spans="1:9" x14ac:dyDescent="0.2">
      <c r="A125" s="1149"/>
      <c r="B125" s="325">
        <f>南八幡!B128</f>
        <v>45860</v>
      </c>
      <c r="C125" s="325" t="str">
        <f t="shared" si="13"/>
        <v>(火)</v>
      </c>
      <c r="D125" s="154">
        <v>19.600000000000001</v>
      </c>
      <c r="E125" s="408">
        <v>0.4</v>
      </c>
      <c r="F125" s="157">
        <v>8.27</v>
      </c>
      <c r="G125" s="156">
        <v>17.99765</v>
      </c>
      <c r="H125" s="408">
        <v>0.52583590000000002</v>
      </c>
      <c r="I125" s="154">
        <v>7.4437059999999997</v>
      </c>
    </row>
    <row r="126" spans="1:9" x14ac:dyDescent="0.2">
      <c r="A126" s="1149"/>
      <c r="B126" s="325">
        <f>南八幡!B129</f>
        <v>45861</v>
      </c>
      <c r="C126" s="325" t="str">
        <f t="shared" si="13"/>
        <v>(水)</v>
      </c>
      <c r="D126" s="154">
        <v>20.8</v>
      </c>
      <c r="E126" s="408">
        <v>0.4</v>
      </c>
      <c r="F126" s="157">
        <v>8.26</v>
      </c>
      <c r="G126" s="156">
        <v>17.974019999999999</v>
      </c>
      <c r="H126" s="408">
        <v>0.54800709999999997</v>
      </c>
      <c r="I126" s="154">
        <v>7.4780730000000002</v>
      </c>
    </row>
    <row r="127" spans="1:9" x14ac:dyDescent="0.2">
      <c r="A127" s="1149"/>
      <c r="B127" s="325">
        <f>南八幡!B130</f>
        <v>45862</v>
      </c>
      <c r="C127" s="325" t="str">
        <f t="shared" si="13"/>
        <v>(木)</v>
      </c>
      <c r="D127" s="154">
        <v>19.8</v>
      </c>
      <c r="E127" s="408">
        <v>0.4</v>
      </c>
      <c r="F127" s="157">
        <v>8.31</v>
      </c>
      <c r="G127" s="156">
        <v>17.762170000000001</v>
      </c>
      <c r="H127" s="408">
        <v>0.58770610000000001</v>
      </c>
      <c r="I127" s="154">
        <v>7.4405570000000001</v>
      </c>
    </row>
    <row r="128" spans="1:9" x14ac:dyDescent="0.2">
      <c r="A128" s="1149"/>
      <c r="B128" s="325">
        <f>南八幡!B131</f>
        <v>45863</v>
      </c>
      <c r="C128" s="325" t="str">
        <f t="shared" si="13"/>
        <v>(金)</v>
      </c>
      <c r="D128" s="154">
        <v>20.8</v>
      </c>
      <c r="E128" s="408">
        <v>0.4</v>
      </c>
      <c r="F128" s="157">
        <v>8.2200000000000006</v>
      </c>
      <c r="G128" s="156">
        <v>17.821950000000001</v>
      </c>
      <c r="H128" s="408">
        <v>0.62728050000000002</v>
      </c>
      <c r="I128" s="154">
        <v>7.4233289999999998</v>
      </c>
    </row>
    <row r="129" spans="1:11" x14ac:dyDescent="0.2">
      <c r="A129" s="1149"/>
      <c r="B129" s="325">
        <f>南八幡!B132</f>
        <v>45864</v>
      </c>
      <c r="C129" s="325" t="str">
        <f t="shared" si="13"/>
        <v>(土)</v>
      </c>
      <c r="D129" s="154">
        <v>19.8</v>
      </c>
      <c r="E129" s="408">
        <v>0.4</v>
      </c>
      <c r="F129" s="157">
        <v>8.27</v>
      </c>
      <c r="G129" s="156">
        <v>17.877680000000002</v>
      </c>
      <c r="H129" s="408">
        <v>0.60706349999999998</v>
      </c>
      <c r="I129" s="154">
        <v>7.4296189999999998</v>
      </c>
    </row>
    <row r="130" spans="1:11" x14ac:dyDescent="0.2">
      <c r="A130" s="1149"/>
      <c r="B130" s="325">
        <f>南八幡!B133</f>
        <v>45865</v>
      </c>
      <c r="C130" s="325" t="str">
        <f t="shared" si="13"/>
        <v>(日)</v>
      </c>
      <c r="D130" s="154">
        <v>21.1</v>
      </c>
      <c r="E130" s="408">
        <v>0.4</v>
      </c>
      <c r="F130" s="157">
        <v>8.25</v>
      </c>
      <c r="G130" s="156">
        <v>18.21508</v>
      </c>
      <c r="H130" s="408">
        <v>0.57068059999999998</v>
      </c>
      <c r="I130" s="154">
        <v>7.4376910000000001</v>
      </c>
    </row>
    <row r="131" spans="1:11" x14ac:dyDescent="0.2">
      <c r="A131" s="1149"/>
      <c r="B131" s="325">
        <f>南八幡!B134</f>
        <v>45866</v>
      </c>
      <c r="C131" s="325" t="str">
        <f t="shared" si="13"/>
        <v>(月)</v>
      </c>
      <c r="D131" s="154">
        <v>19.899999999999999</v>
      </c>
      <c r="E131" s="408">
        <v>0.4</v>
      </c>
      <c r="F131" s="157">
        <v>8.3000000000000007</v>
      </c>
      <c r="G131" s="156">
        <v>18.806819999999998</v>
      </c>
      <c r="H131" s="408">
        <v>0.5806441</v>
      </c>
      <c r="I131" s="154">
        <v>7.4617709999999997</v>
      </c>
    </row>
    <row r="132" spans="1:11" x14ac:dyDescent="0.2">
      <c r="A132" s="1149"/>
      <c r="B132" s="325">
        <f>南八幡!B135</f>
        <v>45867</v>
      </c>
      <c r="C132" s="325" t="str">
        <f t="shared" si="13"/>
        <v>(火)</v>
      </c>
      <c r="D132" s="154">
        <v>21</v>
      </c>
      <c r="E132" s="408">
        <v>0.4</v>
      </c>
      <c r="F132" s="157">
        <v>8.25</v>
      </c>
      <c r="G132" s="156">
        <v>18.414670000000001</v>
      </c>
      <c r="H132" s="408">
        <v>0.52709490000000003</v>
      </c>
      <c r="I132" s="154">
        <v>7.4388699999999996</v>
      </c>
    </row>
    <row r="133" spans="1:11" x14ac:dyDescent="0.2">
      <c r="A133" s="1149"/>
      <c r="B133" s="325">
        <f>南八幡!B136</f>
        <v>45868</v>
      </c>
      <c r="C133" s="426" t="str">
        <f t="shared" si="13"/>
        <v>(水)</v>
      </c>
      <c r="D133" s="154">
        <v>19.7</v>
      </c>
      <c r="E133" s="408">
        <v>0.4</v>
      </c>
      <c r="F133" s="157">
        <v>8.26</v>
      </c>
      <c r="G133" s="156">
        <v>18.398720000000001</v>
      </c>
      <c r="H133" s="408">
        <v>0.60406510000000002</v>
      </c>
      <c r="I133" s="154">
        <v>7.439209</v>
      </c>
    </row>
    <row r="134" spans="1:11" x14ac:dyDescent="0.2">
      <c r="A134" s="1149"/>
      <c r="B134" s="325">
        <f>南八幡!B137</f>
        <v>45869</v>
      </c>
      <c r="C134" s="326" t="str">
        <f t="shared" si="13"/>
        <v>(木)</v>
      </c>
      <c r="D134" s="158">
        <v>21.1</v>
      </c>
      <c r="E134" s="409">
        <v>0.4</v>
      </c>
      <c r="F134" s="159">
        <v>8.2200000000000006</v>
      </c>
      <c r="G134" s="160">
        <v>18.08605</v>
      </c>
      <c r="H134" s="409">
        <v>0.54429320000000003</v>
      </c>
      <c r="I134" s="158">
        <v>7.4053440000000004</v>
      </c>
    </row>
    <row r="135" spans="1:11" ht="14.4" x14ac:dyDescent="0.2">
      <c r="A135" s="1149"/>
      <c r="B135" s="321" t="s">
        <v>238</v>
      </c>
      <c r="C135" s="320"/>
      <c r="D135" s="146">
        <f t="shared" ref="D135:I135" si="14">MAX(D104:D134)</f>
        <v>21.1</v>
      </c>
      <c r="E135" s="404">
        <f t="shared" si="14"/>
        <v>0.4</v>
      </c>
      <c r="F135" s="147">
        <f t="shared" si="14"/>
        <v>8.31</v>
      </c>
      <c r="G135" s="148">
        <f t="shared" si="14"/>
        <v>19.788209999999999</v>
      </c>
      <c r="H135" s="404">
        <f t="shared" si="14"/>
        <v>0.7161805</v>
      </c>
      <c r="I135" s="146">
        <f t="shared" si="14"/>
        <v>7.5836949999999996</v>
      </c>
      <c r="J135" s="96"/>
      <c r="K135" s="96"/>
    </row>
    <row r="136" spans="1:11" ht="14.4" x14ac:dyDescent="0.2">
      <c r="A136" s="1149"/>
      <c r="B136" s="321" t="s">
        <v>239</v>
      </c>
      <c r="C136" s="320"/>
      <c r="D136" s="146">
        <f t="shared" ref="D136:I136" si="15">MIN(D104:D134)</f>
        <v>18.899999999999999</v>
      </c>
      <c r="E136" s="404">
        <f t="shared" si="15"/>
        <v>0.3</v>
      </c>
      <c r="F136" s="147">
        <f t="shared" si="15"/>
        <v>8.16</v>
      </c>
      <c r="G136" s="148">
        <f t="shared" si="15"/>
        <v>17.11553</v>
      </c>
      <c r="H136" s="404">
        <f t="shared" si="15"/>
        <v>0.52583590000000002</v>
      </c>
      <c r="I136" s="146">
        <f t="shared" si="15"/>
        <v>7.3984610000000002</v>
      </c>
      <c r="J136" s="96"/>
      <c r="K136" s="96"/>
    </row>
    <row r="137" spans="1:11" ht="14.4" x14ac:dyDescent="0.2">
      <c r="A137" s="1149"/>
      <c r="B137" s="321" t="s">
        <v>240</v>
      </c>
      <c r="C137" s="320"/>
      <c r="D137" s="146">
        <f t="shared" ref="D137:I137" si="16">ROUND(AVERAGE(D104:D134),1)</f>
        <v>20</v>
      </c>
      <c r="E137" s="404">
        <f t="shared" si="16"/>
        <v>0.4</v>
      </c>
      <c r="F137" s="147">
        <f t="shared" si="16"/>
        <v>8.3000000000000007</v>
      </c>
      <c r="G137" s="148">
        <f t="shared" si="16"/>
        <v>18</v>
      </c>
      <c r="H137" s="404">
        <f t="shared" si="16"/>
        <v>0.6</v>
      </c>
      <c r="I137" s="146">
        <f t="shared" si="16"/>
        <v>7.5</v>
      </c>
      <c r="J137" s="96"/>
      <c r="K137" s="96"/>
    </row>
    <row r="138" spans="1:11" x14ac:dyDescent="0.2">
      <c r="A138" s="1149" t="s">
        <v>331</v>
      </c>
      <c r="B138" s="315">
        <f>南八幡!B142</f>
        <v>45870</v>
      </c>
      <c r="C138" s="315" t="str">
        <f>IF(B138="","",IF(WEEKDAY(B138)=1,"(日)",IF(WEEKDAY(B138)=2,"(月)",IF(WEEKDAY(B138)=3,"(火)",IF(WEEKDAY(B138)=4,"(水)",IF(WEEKDAY(B138)=5,"(木)",IF(WEEKDAY(B138)=6,"(金)","(土)")))))))</f>
        <v>(金)</v>
      </c>
      <c r="D138" s="161">
        <v>19.8</v>
      </c>
      <c r="E138" s="410">
        <v>0.4</v>
      </c>
      <c r="F138" s="162">
        <v>8.2200000000000006</v>
      </c>
      <c r="G138" s="163">
        <v>18.307960000000001</v>
      </c>
      <c r="H138" s="410">
        <v>0.60064260000000003</v>
      </c>
      <c r="I138" s="161">
        <v>7.4203089999999996</v>
      </c>
    </row>
    <row r="139" spans="1:11" x14ac:dyDescent="0.2">
      <c r="A139" s="1149"/>
      <c r="B139" s="325">
        <f>南八幡!B143</f>
        <v>45871</v>
      </c>
      <c r="C139" s="325" t="str">
        <f t="shared" ref="C139:C168" si="17">IF(B139="","",IF(WEEKDAY(B139)=1,"(日)",IF(WEEKDAY(B139)=2,"(月)",IF(WEEKDAY(B139)=3,"(火)",IF(WEEKDAY(B139)=4,"(水)",IF(WEEKDAY(B139)=5,"(木)",IF(WEEKDAY(B139)=6,"(金)","(土)")))))))</f>
        <v>(土)</v>
      </c>
      <c r="D139" s="164">
        <v>21</v>
      </c>
      <c r="E139" s="192">
        <v>0.4</v>
      </c>
      <c r="F139" s="165">
        <v>8.2200000000000006</v>
      </c>
      <c r="G139" s="166">
        <v>17.724869999999999</v>
      </c>
      <c r="H139" s="192">
        <v>0.51638589999999995</v>
      </c>
      <c r="I139" s="164">
        <v>7.4137579999999996</v>
      </c>
    </row>
    <row r="140" spans="1:11" x14ac:dyDescent="0.2">
      <c r="A140" s="1149"/>
      <c r="B140" s="325">
        <f>南八幡!B144</f>
        <v>45872</v>
      </c>
      <c r="C140" s="325" t="str">
        <f t="shared" si="17"/>
        <v>(日)</v>
      </c>
      <c r="D140" s="164">
        <v>19.899999999999999</v>
      </c>
      <c r="E140" s="192">
        <v>0.4</v>
      </c>
      <c r="F140" s="165">
        <v>8.24</v>
      </c>
      <c r="G140" s="166">
        <v>18.620930000000001</v>
      </c>
      <c r="H140" s="192">
        <v>0.531995</v>
      </c>
      <c r="I140" s="164">
        <v>7.4731329999999998</v>
      </c>
    </row>
    <row r="141" spans="1:11" x14ac:dyDescent="0.2">
      <c r="A141" s="1149"/>
      <c r="B141" s="325">
        <f>南八幡!B145</f>
        <v>45873</v>
      </c>
      <c r="C141" s="325" t="str">
        <f t="shared" si="17"/>
        <v>(月)</v>
      </c>
      <c r="D141" s="164">
        <v>20.9</v>
      </c>
      <c r="E141" s="192">
        <v>0.4</v>
      </c>
      <c r="F141" s="165">
        <v>8.2200000000000006</v>
      </c>
      <c r="G141" s="166">
        <v>17.884360000000001</v>
      </c>
      <c r="H141" s="192">
        <v>0.57035829999999998</v>
      </c>
      <c r="I141" s="164">
        <v>7.4147049999999997</v>
      </c>
    </row>
    <row r="142" spans="1:11" x14ac:dyDescent="0.2">
      <c r="A142" s="1149"/>
      <c r="B142" s="325">
        <f>南八幡!B146</f>
        <v>45874</v>
      </c>
      <c r="C142" s="325" t="str">
        <f t="shared" si="17"/>
        <v>(火)</v>
      </c>
      <c r="D142" s="164">
        <v>20</v>
      </c>
      <c r="E142" s="192">
        <v>0.4</v>
      </c>
      <c r="F142" s="165">
        <v>8.25</v>
      </c>
      <c r="G142" s="166">
        <v>17.56579</v>
      </c>
      <c r="H142" s="192">
        <v>0.55031390000000002</v>
      </c>
      <c r="I142" s="164">
        <v>7.4139039999999996</v>
      </c>
    </row>
    <row r="143" spans="1:11" x14ac:dyDescent="0.2">
      <c r="A143" s="1149"/>
      <c r="B143" s="325">
        <f>南八幡!B147</f>
        <v>45875</v>
      </c>
      <c r="C143" s="325" t="str">
        <f t="shared" si="17"/>
        <v>(水)</v>
      </c>
      <c r="D143" s="164">
        <v>21.2</v>
      </c>
      <c r="E143" s="192">
        <v>0.4</v>
      </c>
      <c r="F143" s="165">
        <v>8.27</v>
      </c>
      <c r="G143" s="166">
        <v>17.68037</v>
      </c>
      <c r="H143" s="192">
        <v>0.53078190000000003</v>
      </c>
      <c r="I143" s="164">
        <v>7.438402</v>
      </c>
    </row>
    <row r="144" spans="1:11" x14ac:dyDescent="0.2">
      <c r="A144" s="1149"/>
      <c r="B144" s="325">
        <f>南八幡!B148</f>
        <v>45876</v>
      </c>
      <c r="C144" s="325" t="str">
        <f t="shared" si="17"/>
        <v>(木)</v>
      </c>
      <c r="D144" s="164">
        <v>20.100000000000001</v>
      </c>
      <c r="E144" s="192">
        <v>0.4</v>
      </c>
      <c r="F144" s="165">
        <v>8.2200000000000006</v>
      </c>
      <c r="G144" s="166">
        <v>17.52495</v>
      </c>
      <c r="H144" s="192">
        <v>0.49435750000000001</v>
      </c>
      <c r="I144" s="164">
        <v>7.4542440000000001</v>
      </c>
    </row>
    <row r="145" spans="1:9" x14ac:dyDescent="0.2">
      <c r="A145" s="1149"/>
      <c r="B145" s="325">
        <f>南八幡!B149</f>
        <v>45877</v>
      </c>
      <c r="C145" s="325" t="str">
        <f t="shared" si="17"/>
        <v>(金)</v>
      </c>
      <c r="D145" s="164">
        <v>21.1</v>
      </c>
      <c r="E145" s="192">
        <v>0.4</v>
      </c>
      <c r="F145" s="165">
        <v>8.1300000000000008</v>
      </c>
      <c r="G145" s="166">
        <v>17.675650000000001</v>
      </c>
      <c r="H145" s="192">
        <v>0.52157010000000004</v>
      </c>
      <c r="I145" s="164">
        <v>7.4444569999999999</v>
      </c>
    </row>
    <row r="146" spans="1:9" x14ac:dyDescent="0.2">
      <c r="A146" s="1149"/>
      <c r="B146" s="325">
        <f>南八幡!B150</f>
        <v>45878</v>
      </c>
      <c r="C146" s="325" t="str">
        <f t="shared" si="17"/>
        <v>(土)</v>
      </c>
      <c r="D146" s="164">
        <v>19.899999999999999</v>
      </c>
      <c r="E146" s="192">
        <v>0.4</v>
      </c>
      <c r="F146" s="165">
        <v>8.18</v>
      </c>
      <c r="G146" s="166">
        <v>17.613610000000001</v>
      </c>
      <c r="H146" s="192">
        <v>0.57296409999999998</v>
      </c>
      <c r="I146" s="164">
        <v>7.4301389999999996</v>
      </c>
    </row>
    <row r="147" spans="1:9" x14ac:dyDescent="0.2">
      <c r="A147" s="1149"/>
      <c r="B147" s="325">
        <f>南八幡!B151</f>
        <v>45879</v>
      </c>
      <c r="C147" s="325" t="str">
        <f t="shared" si="17"/>
        <v>(日)</v>
      </c>
      <c r="D147" s="164">
        <v>20.8</v>
      </c>
      <c r="E147" s="192">
        <v>0.4</v>
      </c>
      <c r="F147" s="165">
        <v>8.16</v>
      </c>
      <c r="G147" s="166">
        <v>18.048249999999999</v>
      </c>
      <c r="H147" s="192">
        <v>0.60570869999999999</v>
      </c>
      <c r="I147" s="164">
        <v>7.4484700000000004</v>
      </c>
    </row>
    <row r="148" spans="1:9" x14ac:dyDescent="0.2">
      <c r="A148" s="1149"/>
      <c r="B148" s="325">
        <f>南八幡!B152</f>
        <v>45880</v>
      </c>
      <c r="C148" s="325" t="str">
        <f t="shared" si="17"/>
        <v>(月)</v>
      </c>
      <c r="D148" s="164">
        <v>19.8</v>
      </c>
      <c r="E148" s="192">
        <v>0.4</v>
      </c>
      <c r="F148" s="165">
        <v>8.16</v>
      </c>
      <c r="G148" s="166">
        <v>18.02103</v>
      </c>
      <c r="H148" s="192">
        <v>0.56218179999999995</v>
      </c>
      <c r="I148" s="164">
        <v>7.4199549999999999</v>
      </c>
    </row>
    <row r="149" spans="1:9" x14ac:dyDescent="0.2">
      <c r="A149" s="1149"/>
      <c r="B149" s="325">
        <f>南八幡!B153</f>
        <v>45881</v>
      </c>
      <c r="C149" s="325" t="str">
        <f t="shared" si="17"/>
        <v>(火)</v>
      </c>
      <c r="D149" s="164">
        <v>21</v>
      </c>
      <c r="E149" s="192">
        <v>0.4</v>
      </c>
      <c r="F149" s="165">
        <v>8.09</v>
      </c>
      <c r="G149" s="166">
        <v>17.98545</v>
      </c>
      <c r="H149" s="192">
        <v>0.55913570000000001</v>
      </c>
      <c r="I149" s="164">
        <v>7.4544329999999999</v>
      </c>
    </row>
    <row r="150" spans="1:9" x14ac:dyDescent="0.2">
      <c r="A150" s="1149"/>
      <c r="B150" s="325">
        <f>南八幡!B154</f>
        <v>45882</v>
      </c>
      <c r="C150" s="325" t="str">
        <f t="shared" si="17"/>
        <v>(水)</v>
      </c>
      <c r="D150" s="164">
        <v>19.600000000000001</v>
      </c>
      <c r="E150" s="192">
        <v>0.4</v>
      </c>
      <c r="F150" s="193">
        <v>8.14</v>
      </c>
      <c r="G150" s="166">
        <v>18.186399999999999</v>
      </c>
      <c r="H150" s="192">
        <v>0.56696239999999998</v>
      </c>
      <c r="I150" s="164">
        <v>7.4534929999999999</v>
      </c>
    </row>
    <row r="151" spans="1:9" x14ac:dyDescent="0.2">
      <c r="A151" s="1149"/>
      <c r="B151" s="325">
        <f>南八幡!B155</f>
        <v>45883</v>
      </c>
      <c r="C151" s="325" t="str">
        <f t="shared" si="17"/>
        <v>(木)</v>
      </c>
      <c r="D151" s="164">
        <v>20.9</v>
      </c>
      <c r="E151" s="192">
        <v>0.4</v>
      </c>
      <c r="F151" s="165">
        <v>8.11</v>
      </c>
      <c r="G151" s="166">
        <v>18.448989999999998</v>
      </c>
      <c r="H151" s="192">
        <v>0.53046689999999996</v>
      </c>
      <c r="I151" s="164">
        <v>7.4732519999999996</v>
      </c>
    </row>
    <row r="152" spans="1:9" x14ac:dyDescent="0.2">
      <c r="A152" s="1149"/>
      <c r="B152" s="325">
        <f>南八幡!B156</f>
        <v>45884</v>
      </c>
      <c r="C152" s="325" t="str">
        <f t="shared" si="17"/>
        <v>(金)</v>
      </c>
      <c r="D152" s="164">
        <v>19.8</v>
      </c>
      <c r="E152" s="192">
        <v>0.4</v>
      </c>
      <c r="F152" s="165">
        <v>8.17</v>
      </c>
      <c r="G152" s="166">
        <v>18.60877</v>
      </c>
      <c r="H152" s="192">
        <v>0.59768810000000006</v>
      </c>
      <c r="I152" s="164">
        <v>7.4661340000000003</v>
      </c>
    </row>
    <row r="153" spans="1:9" x14ac:dyDescent="0.2">
      <c r="A153" s="1149"/>
      <c r="B153" s="325">
        <f>南八幡!B157</f>
        <v>45885</v>
      </c>
      <c r="C153" s="325" t="str">
        <f t="shared" si="17"/>
        <v>(土)</v>
      </c>
      <c r="D153" s="164">
        <v>21</v>
      </c>
      <c r="E153" s="192">
        <v>0.4</v>
      </c>
      <c r="F153" s="165">
        <v>8.14</v>
      </c>
      <c r="G153" s="166">
        <v>18.2805</v>
      </c>
      <c r="H153" s="192">
        <v>0.57352199999999998</v>
      </c>
      <c r="I153" s="164">
        <v>7.4290339999999997</v>
      </c>
    </row>
    <row r="154" spans="1:9" x14ac:dyDescent="0.2">
      <c r="A154" s="1149"/>
      <c r="B154" s="325">
        <f>南八幡!B158</f>
        <v>45886</v>
      </c>
      <c r="C154" s="325" t="str">
        <f t="shared" si="17"/>
        <v>(日)</v>
      </c>
      <c r="D154" s="164">
        <v>19.8</v>
      </c>
      <c r="E154" s="192">
        <v>0.4</v>
      </c>
      <c r="F154" s="165">
        <v>8.19</v>
      </c>
      <c r="G154" s="166">
        <v>18.31108</v>
      </c>
      <c r="H154" s="192">
        <v>0.61095759999999999</v>
      </c>
      <c r="I154" s="164">
        <v>7.4459600000000004</v>
      </c>
    </row>
    <row r="155" spans="1:9" x14ac:dyDescent="0.2">
      <c r="A155" s="1149"/>
      <c r="B155" s="325">
        <f>南八幡!B159</f>
        <v>45887</v>
      </c>
      <c r="C155" s="325" t="str">
        <f t="shared" si="17"/>
        <v>(月)</v>
      </c>
      <c r="D155" s="164">
        <v>20.9</v>
      </c>
      <c r="E155" s="192">
        <v>0.4</v>
      </c>
      <c r="F155" s="165">
        <v>8.18</v>
      </c>
      <c r="G155" s="166">
        <v>17.885110000000001</v>
      </c>
      <c r="H155" s="192">
        <v>0.61772470000000002</v>
      </c>
      <c r="I155" s="164">
        <v>7.3950500000000003</v>
      </c>
    </row>
    <row r="156" spans="1:9" x14ac:dyDescent="0.2">
      <c r="A156" s="1149"/>
      <c r="B156" s="325">
        <f>南八幡!B160</f>
        <v>45888</v>
      </c>
      <c r="C156" s="325" t="str">
        <f t="shared" si="17"/>
        <v>(火)</v>
      </c>
      <c r="D156" s="164">
        <v>19.899999999999999</v>
      </c>
      <c r="E156" s="192">
        <v>0.4</v>
      </c>
      <c r="F156" s="165">
        <v>8.1999999999999993</v>
      </c>
      <c r="G156" s="166">
        <v>18.13287</v>
      </c>
      <c r="H156" s="192">
        <v>0.59573909999999997</v>
      </c>
      <c r="I156" s="164">
        <v>7.4572240000000001</v>
      </c>
    </row>
    <row r="157" spans="1:9" x14ac:dyDescent="0.2">
      <c r="A157" s="1149"/>
      <c r="B157" s="325">
        <f>南八幡!B161</f>
        <v>45889</v>
      </c>
      <c r="C157" s="325" t="str">
        <f t="shared" si="17"/>
        <v>(水)</v>
      </c>
      <c r="D157" s="164">
        <v>21.2</v>
      </c>
      <c r="E157" s="192">
        <v>0.4</v>
      </c>
      <c r="F157" s="165">
        <v>8.19</v>
      </c>
      <c r="G157" s="166">
        <v>18.240929999999999</v>
      </c>
      <c r="H157" s="192">
        <v>0.59434370000000003</v>
      </c>
      <c r="I157" s="164">
        <v>7.4479420000000003</v>
      </c>
    </row>
    <row r="158" spans="1:9" x14ac:dyDescent="0.2">
      <c r="A158" s="1149"/>
      <c r="B158" s="325">
        <f>南八幡!B162</f>
        <v>45890</v>
      </c>
      <c r="C158" s="325" t="str">
        <f t="shared" si="17"/>
        <v>(木)</v>
      </c>
      <c r="D158" s="164">
        <v>20.100000000000001</v>
      </c>
      <c r="E158" s="192">
        <v>0.4</v>
      </c>
      <c r="F158" s="165">
        <v>8.2100000000000009</v>
      </c>
      <c r="G158" s="166">
        <v>17.597539999999999</v>
      </c>
      <c r="H158" s="192">
        <v>0.52134899999999995</v>
      </c>
      <c r="I158" s="164">
        <v>7.4563139999999999</v>
      </c>
    </row>
    <row r="159" spans="1:9" x14ac:dyDescent="0.2">
      <c r="A159" s="1149"/>
      <c r="B159" s="325">
        <f>南八幡!B163</f>
        <v>45891</v>
      </c>
      <c r="C159" s="325" t="str">
        <f t="shared" si="17"/>
        <v>(金)</v>
      </c>
      <c r="D159" s="164">
        <v>21.2</v>
      </c>
      <c r="E159" s="192">
        <v>0.4</v>
      </c>
      <c r="F159" s="165">
        <v>8.2200000000000006</v>
      </c>
      <c r="G159" s="166">
        <v>18.25121</v>
      </c>
      <c r="H159" s="192">
        <v>0.55879350000000005</v>
      </c>
      <c r="I159" s="164">
        <v>7.4877529999999997</v>
      </c>
    </row>
    <row r="160" spans="1:9" x14ac:dyDescent="0.2">
      <c r="A160" s="1149"/>
      <c r="B160" s="325">
        <f>南八幡!B164</f>
        <v>45892</v>
      </c>
      <c r="C160" s="325" t="str">
        <f t="shared" si="17"/>
        <v>(土)</v>
      </c>
      <c r="D160" s="164">
        <v>19.5</v>
      </c>
      <c r="E160" s="192">
        <v>0.4</v>
      </c>
      <c r="F160" s="165">
        <v>8.2200000000000006</v>
      </c>
      <c r="G160" s="166">
        <v>18.34956</v>
      </c>
      <c r="H160" s="192">
        <v>0.53809479999999998</v>
      </c>
      <c r="I160" s="164">
        <v>7.4484899999999996</v>
      </c>
    </row>
    <row r="161" spans="1:14" x14ac:dyDescent="0.2">
      <c r="A161" s="1149"/>
      <c r="B161" s="325">
        <f>南八幡!B165</f>
        <v>45893</v>
      </c>
      <c r="C161" s="325" t="str">
        <f t="shared" si="17"/>
        <v>(日)</v>
      </c>
      <c r="D161" s="164">
        <v>20.6</v>
      </c>
      <c r="E161" s="192">
        <v>0.4</v>
      </c>
      <c r="F161" s="165">
        <v>8.19</v>
      </c>
      <c r="G161" s="166">
        <v>18.822289999999999</v>
      </c>
      <c r="H161" s="192">
        <v>0.51126389999999999</v>
      </c>
      <c r="I161" s="164">
        <v>7.4886160000000004</v>
      </c>
    </row>
    <row r="162" spans="1:14" x14ac:dyDescent="0.2">
      <c r="A162" s="1149"/>
      <c r="B162" s="325">
        <f>南八幡!B166</f>
        <v>45894</v>
      </c>
      <c r="C162" s="325" t="str">
        <f t="shared" si="17"/>
        <v>(月)</v>
      </c>
      <c r="D162" s="164">
        <v>19.399999999999999</v>
      </c>
      <c r="E162" s="192">
        <v>0.4</v>
      </c>
      <c r="F162" s="165">
        <v>8.2200000000000006</v>
      </c>
      <c r="G162" s="166">
        <v>19.615300000000001</v>
      </c>
      <c r="H162" s="192">
        <v>0.47879310000000003</v>
      </c>
      <c r="I162" s="164">
        <v>7.548432</v>
      </c>
    </row>
    <row r="163" spans="1:14" x14ac:dyDescent="0.2">
      <c r="A163" s="1149"/>
      <c r="B163" s="325">
        <f>南八幡!B167</f>
        <v>45895</v>
      </c>
      <c r="C163" s="325" t="str">
        <f t="shared" si="17"/>
        <v>(火)</v>
      </c>
      <c r="D163" s="164">
        <v>20.8</v>
      </c>
      <c r="E163" s="192">
        <v>0.4</v>
      </c>
      <c r="F163" s="165">
        <v>8.18</v>
      </c>
      <c r="G163" s="166">
        <v>19.557919999999999</v>
      </c>
      <c r="H163" s="192">
        <v>0.51200279999999998</v>
      </c>
      <c r="I163" s="1024" t="s">
        <v>496</v>
      </c>
      <c r="K163" t="s">
        <v>497</v>
      </c>
    </row>
    <row r="164" spans="1:14" x14ac:dyDescent="0.2">
      <c r="A164" s="1149"/>
      <c r="B164" s="325">
        <f>南八幡!B168</f>
        <v>45896</v>
      </c>
      <c r="C164" s="325" t="str">
        <f t="shared" si="17"/>
        <v>(水)</v>
      </c>
      <c r="D164" s="164">
        <v>20.3</v>
      </c>
      <c r="E164" s="192">
        <v>0.4</v>
      </c>
      <c r="F164" s="165">
        <v>8.17</v>
      </c>
      <c r="G164" s="166">
        <v>20.474250000000001</v>
      </c>
      <c r="H164" s="192">
        <v>0.54342069999999998</v>
      </c>
      <c r="I164" s="1024" t="s">
        <v>496</v>
      </c>
    </row>
    <row r="165" spans="1:14" x14ac:dyDescent="0.2">
      <c r="A165" s="1149"/>
      <c r="B165" s="325">
        <f>南八幡!B169</f>
        <v>45897</v>
      </c>
      <c r="C165" s="325" t="str">
        <f t="shared" si="17"/>
        <v>(木)</v>
      </c>
      <c r="D165" s="164">
        <v>20.8</v>
      </c>
      <c r="E165" s="192">
        <v>0.4</v>
      </c>
      <c r="F165" s="165">
        <v>8.07</v>
      </c>
      <c r="G165" s="166">
        <v>19.517910000000001</v>
      </c>
      <c r="H165" s="192">
        <v>0.55134550000000004</v>
      </c>
      <c r="I165" s="1024" t="s">
        <v>496</v>
      </c>
    </row>
    <row r="166" spans="1:14" x14ac:dyDescent="0.2">
      <c r="A166" s="1149"/>
      <c r="B166" s="325">
        <f>南八幡!B170</f>
        <v>45898</v>
      </c>
      <c r="C166" s="325" t="str">
        <f t="shared" si="17"/>
        <v>(金)</v>
      </c>
      <c r="D166" s="164">
        <v>19.399999999999999</v>
      </c>
      <c r="E166" s="192">
        <v>0.4</v>
      </c>
      <c r="F166" s="165">
        <v>8.16</v>
      </c>
      <c r="G166" s="166">
        <v>18.371040000000001</v>
      </c>
      <c r="H166" s="192">
        <v>0.59698249999999997</v>
      </c>
      <c r="I166" s="1024" t="s">
        <v>496</v>
      </c>
    </row>
    <row r="167" spans="1:14" x14ac:dyDescent="0.2">
      <c r="A167" s="1149"/>
      <c r="B167" s="325">
        <f>南八幡!B171</f>
        <v>45899</v>
      </c>
      <c r="C167" s="325" t="str">
        <f t="shared" si="17"/>
        <v>(土)</v>
      </c>
      <c r="D167" s="164">
        <v>20.8</v>
      </c>
      <c r="E167" s="192">
        <v>0.4</v>
      </c>
      <c r="F167" s="165">
        <v>8.19</v>
      </c>
      <c r="G167" s="166">
        <v>19.50817</v>
      </c>
      <c r="H167" s="192">
        <v>0.62613790000000003</v>
      </c>
      <c r="I167" s="164">
        <v>7.4839760000000002</v>
      </c>
    </row>
    <row r="168" spans="1:14" x14ac:dyDescent="0.2">
      <c r="A168" s="1149"/>
      <c r="B168" s="325">
        <f>南八幡!B172</f>
        <v>45900</v>
      </c>
      <c r="C168" s="326" t="str">
        <f t="shared" si="17"/>
        <v>(日)</v>
      </c>
      <c r="D168" s="195">
        <v>19.600000000000001</v>
      </c>
      <c r="E168" s="411">
        <v>0.4</v>
      </c>
      <c r="F168" s="194">
        <v>8.19</v>
      </c>
      <c r="G168" s="168">
        <v>19.629670000000001</v>
      </c>
      <c r="H168" s="413">
        <v>0.59277950000000001</v>
      </c>
      <c r="I168" s="167">
        <v>7.5010130000000004</v>
      </c>
    </row>
    <row r="169" spans="1:14" ht="14.4" x14ac:dyDescent="0.2">
      <c r="A169" s="1149"/>
      <c r="B169" s="321" t="s">
        <v>238</v>
      </c>
      <c r="C169" s="320"/>
      <c r="D169" s="146">
        <f t="shared" ref="D169:I169" si="18">MAX(D138:D168)</f>
        <v>21.2</v>
      </c>
      <c r="E169" s="404">
        <f t="shared" si="18"/>
        <v>0.4</v>
      </c>
      <c r="F169" s="147">
        <f t="shared" si="18"/>
        <v>8.27</v>
      </c>
      <c r="G169" s="148">
        <f t="shared" si="18"/>
        <v>20.474250000000001</v>
      </c>
      <c r="H169" s="404">
        <f t="shared" si="18"/>
        <v>0.62613790000000003</v>
      </c>
      <c r="I169" s="146">
        <f t="shared" si="18"/>
        <v>7.548432</v>
      </c>
      <c r="J169" s="96"/>
      <c r="K169" s="96"/>
    </row>
    <row r="170" spans="1:14" ht="14.4" x14ac:dyDescent="0.2">
      <c r="A170" s="1149"/>
      <c r="B170" s="321" t="s">
        <v>239</v>
      </c>
      <c r="C170" s="320"/>
      <c r="D170" s="146">
        <f t="shared" ref="D170:I170" si="19">MIN(D138:D168)</f>
        <v>19.399999999999999</v>
      </c>
      <c r="E170" s="404">
        <f t="shared" si="19"/>
        <v>0.4</v>
      </c>
      <c r="F170" s="147">
        <f t="shared" si="19"/>
        <v>8.07</v>
      </c>
      <c r="G170" s="148">
        <f t="shared" si="19"/>
        <v>17.52495</v>
      </c>
      <c r="H170" s="404">
        <f t="shared" si="19"/>
        <v>0.47879310000000003</v>
      </c>
      <c r="I170" s="146">
        <f t="shared" si="19"/>
        <v>7.3950500000000003</v>
      </c>
      <c r="J170" s="96"/>
      <c r="K170" s="96"/>
    </row>
    <row r="171" spans="1:14" ht="14.4" x14ac:dyDescent="0.2">
      <c r="A171" s="1149"/>
      <c r="B171" s="321" t="s">
        <v>240</v>
      </c>
      <c r="C171" s="320"/>
      <c r="D171" s="146">
        <f t="shared" ref="D171:I171" si="20">ROUND(AVERAGE(D138:D168),1)</f>
        <v>20.399999999999999</v>
      </c>
      <c r="E171" s="404">
        <f t="shared" si="20"/>
        <v>0.4</v>
      </c>
      <c r="F171" s="147">
        <f t="shared" si="20"/>
        <v>8.1999999999999993</v>
      </c>
      <c r="G171" s="148">
        <f t="shared" si="20"/>
        <v>18.399999999999999</v>
      </c>
      <c r="H171" s="404">
        <f t="shared" si="20"/>
        <v>0.6</v>
      </c>
      <c r="I171" s="146">
        <f t="shared" si="20"/>
        <v>7.5</v>
      </c>
      <c r="J171" s="96"/>
      <c r="K171" s="96"/>
    </row>
    <row r="172" spans="1:14" ht="14.25" customHeight="1" x14ac:dyDescent="0.2">
      <c r="A172" s="1149" t="s">
        <v>330</v>
      </c>
      <c r="B172" s="432">
        <f>南八幡!B177</f>
        <v>45901</v>
      </c>
      <c r="C172" s="432" t="str">
        <f>IF(B172="","",IF(WEEKDAY(B172)=1,"(日)",IF(WEEKDAY(B172)=2,"(月)",IF(WEEKDAY(B172)=3,"(火)",IF(WEEKDAY(B172)=4,"(水)",IF(WEEKDAY(B172)=5,"(木)",IF(WEEKDAY(B172)=6,"(金)","(土)")))))))</f>
        <v>(月)</v>
      </c>
      <c r="D172" s="197">
        <v>20.6</v>
      </c>
      <c r="E172" s="412">
        <v>0.4</v>
      </c>
      <c r="F172" s="196">
        <v>8.1199999999999992</v>
      </c>
      <c r="G172" s="163">
        <v>20.1919</v>
      </c>
      <c r="H172" s="410">
        <v>0.50949279999999997</v>
      </c>
      <c r="I172" s="161">
        <v>7.499574</v>
      </c>
      <c r="K172" s="985"/>
      <c r="L172" s="985"/>
      <c r="M172" s="985"/>
      <c r="N172" s="985"/>
    </row>
    <row r="173" spans="1:14" ht="13.2" customHeight="1" x14ac:dyDescent="0.2">
      <c r="A173" s="1149"/>
      <c r="B173" s="325">
        <f>南八幡!B178</f>
        <v>45902</v>
      </c>
      <c r="C173" s="325" t="str">
        <f t="shared" ref="C173:C201" si="21">IF(B173="","",IF(WEEKDAY(B173)=1,"(日)",IF(WEEKDAY(B173)=2,"(月)",IF(WEEKDAY(B173)=3,"(火)",IF(WEEKDAY(B173)=4,"(水)",IF(WEEKDAY(B173)=5,"(木)",IF(WEEKDAY(B173)=6,"(金)","(土)")))))))</f>
        <v>(火)</v>
      </c>
      <c r="D173" s="164">
        <v>20.399999999999999</v>
      </c>
      <c r="E173" s="192">
        <v>0.4</v>
      </c>
      <c r="F173" s="169">
        <v>8.1199999999999992</v>
      </c>
      <c r="G173" s="166">
        <v>19.159310000000001</v>
      </c>
      <c r="H173" s="192">
        <v>0.54681990000000003</v>
      </c>
      <c r="I173" s="164">
        <v>7.4850120000000002</v>
      </c>
      <c r="K173" s="985"/>
      <c r="L173" s="985"/>
      <c r="M173" s="985"/>
      <c r="N173" s="985"/>
    </row>
    <row r="174" spans="1:14" ht="16.2" x14ac:dyDescent="0.2">
      <c r="A174" s="1149"/>
      <c r="B174" s="325">
        <f>南八幡!B179</f>
        <v>45903</v>
      </c>
      <c r="C174" s="325" t="str">
        <f t="shared" si="21"/>
        <v>(水)</v>
      </c>
      <c r="D174" s="164">
        <v>20.9</v>
      </c>
      <c r="E174" s="192">
        <v>0.4</v>
      </c>
      <c r="F174" s="169">
        <v>8.16</v>
      </c>
      <c r="G174" s="166">
        <v>19.46274</v>
      </c>
      <c r="H174" s="192">
        <v>0.54709180000000002</v>
      </c>
      <c r="I174" s="164">
        <v>7.5071870000000001</v>
      </c>
      <c r="K174" s="985"/>
      <c r="L174" s="985"/>
      <c r="M174" s="981"/>
      <c r="N174" s="981"/>
    </row>
    <row r="175" spans="1:14" x14ac:dyDescent="0.2">
      <c r="A175" s="1149"/>
      <c r="B175" s="325">
        <f>南八幡!B180</f>
        <v>45904</v>
      </c>
      <c r="C175" s="325" t="str">
        <f t="shared" si="21"/>
        <v>(木)</v>
      </c>
      <c r="D175" s="164">
        <v>19.8</v>
      </c>
      <c r="E175" s="192">
        <v>0.4</v>
      </c>
      <c r="F175" s="169">
        <v>8.1300000000000008</v>
      </c>
      <c r="G175" s="166">
        <v>19.527560000000001</v>
      </c>
      <c r="H175" s="192">
        <v>0.51390230000000003</v>
      </c>
      <c r="I175" s="164">
        <v>7.7153989999999997</v>
      </c>
      <c r="K175" s="961"/>
      <c r="L175" s="962"/>
      <c r="M175" s="963"/>
      <c r="N175" s="963"/>
    </row>
    <row r="176" spans="1:14" x14ac:dyDescent="0.2">
      <c r="A176" s="1149"/>
      <c r="B176" s="325">
        <f>南八幡!B181</f>
        <v>45905</v>
      </c>
      <c r="C176" s="325" t="str">
        <f t="shared" si="21"/>
        <v>(金)</v>
      </c>
      <c r="D176" s="164">
        <v>20.8</v>
      </c>
      <c r="E176" s="192">
        <v>0.4</v>
      </c>
      <c r="F176" s="169">
        <v>8.07</v>
      </c>
      <c r="G176" s="166">
        <v>19.174869999999999</v>
      </c>
      <c r="H176" s="192">
        <v>0.52363090000000001</v>
      </c>
      <c r="I176" s="164">
        <v>7.9341650000000001</v>
      </c>
      <c r="K176" s="961"/>
      <c r="L176" s="964"/>
      <c r="M176" s="965"/>
      <c r="N176" s="965"/>
    </row>
    <row r="177" spans="1:14" x14ac:dyDescent="0.2">
      <c r="A177" s="1149"/>
      <c r="B177" s="325">
        <f>南八幡!B182</f>
        <v>45906</v>
      </c>
      <c r="C177" s="325" t="str">
        <f t="shared" si="21"/>
        <v>(土)</v>
      </c>
      <c r="D177" s="164">
        <v>19.2</v>
      </c>
      <c r="E177" s="192">
        <v>0.4</v>
      </c>
      <c r="F177" s="169">
        <v>8.1199999999999992</v>
      </c>
      <c r="G177" s="166">
        <v>18.577649999999998</v>
      </c>
      <c r="H177" s="192">
        <v>0.53342630000000002</v>
      </c>
      <c r="I177" s="164">
        <v>7.9275019999999996</v>
      </c>
      <c r="K177" s="961"/>
      <c r="L177" s="964"/>
      <c r="M177" s="966"/>
      <c r="N177" s="967"/>
    </row>
    <row r="178" spans="1:14" x14ac:dyDescent="0.2">
      <c r="A178" s="1149"/>
      <c r="B178" s="325">
        <f>南八幡!B183</f>
        <v>45907</v>
      </c>
      <c r="C178" s="325" t="str">
        <f t="shared" si="21"/>
        <v>(日)</v>
      </c>
      <c r="D178" s="164">
        <v>20.8</v>
      </c>
      <c r="E178" s="192">
        <v>0.4</v>
      </c>
      <c r="F178" s="169">
        <v>8.09</v>
      </c>
      <c r="G178" s="166">
        <v>18.64509</v>
      </c>
      <c r="H178" s="192">
        <v>0.50468950000000001</v>
      </c>
      <c r="I178" s="164">
        <v>7.9393219999999998</v>
      </c>
      <c r="K178" s="961"/>
      <c r="L178" s="968"/>
      <c r="M178" s="965"/>
      <c r="N178" s="965"/>
    </row>
    <row r="179" spans="1:14" x14ac:dyDescent="0.2">
      <c r="A179" s="1149"/>
      <c r="B179" s="325">
        <f>南八幡!B184</f>
        <v>45908</v>
      </c>
      <c r="C179" s="325" t="str">
        <f t="shared" si="21"/>
        <v>(月)</v>
      </c>
      <c r="D179" s="164">
        <v>19.7</v>
      </c>
      <c r="E179" s="192">
        <v>0.4</v>
      </c>
      <c r="F179" s="169">
        <v>8.1300000000000008</v>
      </c>
      <c r="G179" s="166">
        <v>19.607330000000001</v>
      </c>
      <c r="H179" s="192">
        <v>0.49598940000000002</v>
      </c>
      <c r="I179" s="164">
        <v>8.0944669999999999</v>
      </c>
      <c r="K179" s="961"/>
      <c r="L179" s="969"/>
      <c r="M179" s="965"/>
      <c r="N179" s="965"/>
    </row>
    <row r="180" spans="1:14" x14ac:dyDescent="0.2">
      <c r="A180" s="1149"/>
      <c r="B180" s="325">
        <f>南八幡!B185</f>
        <v>45909</v>
      </c>
      <c r="C180" s="325" t="str">
        <f t="shared" si="21"/>
        <v>(火)</v>
      </c>
      <c r="D180" s="164">
        <v>21.1</v>
      </c>
      <c r="E180" s="192">
        <v>0.4</v>
      </c>
      <c r="F180" s="169">
        <v>8.08</v>
      </c>
      <c r="G180" s="166">
        <v>19.155529999999999</v>
      </c>
      <c r="H180" s="192">
        <v>0.56116909999999998</v>
      </c>
      <c r="I180" s="164">
        <v>8.0818560000000002</v>
      </c>
      <c r="K180" s="961"/>
      <c r="L180" s="968"/>
      <c r="M180" s="970"/>
      <c r="N180" s="970"/>
    </row>
    <row r="181" spans="1:14" x14ac:dyDescent="0.2">
      <c r="A181" s="1149"/>
      <c r="B181" s="325">
        <f>南八幡!B186</f>
        <v>45910</v>
      </c>
      <c r="C181" s="325" t="str">
        <f t="shared" si="21"/>
        <v>(水)</v>
      </c>
      <c r="D181" s="164">
        <v>19.899999999999999</v>
      </c>
      <c r="E181" s="192">
        <v>0.4</v>
      </c>
      <c r="F181" s="169">
        <v>8.09</v>
      </c>
      <c r="G181" s="166">
        <v>20.123650000000001</v>
      </c>
      <c r="H181" s="192">
        <v>0.58189740000000001</v>
      </c>
      <c r="I181" s="164">
        <v>8.1162709999999993</v>
      </c>
      <c r="K181" s="961"/>
      <c r="L181" s="968"/>
      <c r="M181" s="970"/>
      <c r="N181" s="970"/>
    </row>
    <row r="182" spans="1:14" x14ac:dyDescent="0.2">
      <c r="A182" s="1149"/>
      <c r="B182" s="325">
        <f>南八幡!B187</f>
        <v>45911</v>
      </c>
      <c r="C182" s="325" t="str">
        <f t="shared" si="21"/>
        <v>(木)</v>
      </c>
      <c r="D182" s="164">
        <v>20.9</v>
      </c>
      <c r="E182" s="192">
        <v>0.4</v>
      </c>
      <c r="F182" s="169">
        <v>8.0500000000000007</v>
      </c>
      <c r="G182" s="166">
        <v>19.037610000000001</v>
      </c>
      <c r="H182" s="192">
        <v>0.55242239999999998</v>
      </c>
      <c r="I182" s="164">
        <v>8.0374660000000002</v>
      </c>
      <c r="K182" s="961"/>
      <c r="L182" s="968"/>
      <c r="M182" s="970"/>
      <c r="N182" s="970"/>
    </row>
    <row r="183" spans="1:14" x14ac:dyDescent="0.2">
      <c r="A183" s="1149"/>
      <c r="B183" s="325">
        <f>南八幡!B188</f>
        <v>45912</v>
      </c>
      <c r="C183" s="325" t="str">
        <f t="shared" si="21"/>
        <v>(金)</v>
      </c>
      <c r="D183" s="164">
        <v>19.5</v>
      </c>
      <c r="E183" s="192">
        <v>0.4</v>
      </c>
      <c r="F183" s="169">
        <v>8.16</v>
      </c>
      <c r="G183" s="166">
        <v>20.119810000000001</v>
      </c>
      <c r="H183" s="192">
        <v>0.50700999999999996</v>
      </c>
      <c r="I183" s="164">
        <v>8.0988699999999998</v>
      </c>
      <c r="K183" s="961"/>
      <c r="L183" s="968"/>
      <c r="M183" s="970"/>
      <c r="N183" s="970"/>
    </row>
    <row r="184" spans="1:14" x14ac:dyDescent="0.2">
      <c r="A184" s="1149"/>
      <c r="B184" s="325">
        <f>南八幡!B189</f>
        <v>45913</v>
      </c>
      <c r="C184" s="325" t="str">
        <f t="shared" si="21"/>
        <v>(土)</v>
      </c>
      <c r="D184" s="164">
        <v>20.399999999999999</v>
      </c>
      <c r="E184" s="192">
        <v>0.4</v>
      </c>
      <c r="F184" s="169">
        <v>8.1199999999999992</v>
      </c>
      <c r="G184" s="166">
        <v>18.8551</v>
      </c>
      <c r="H184" s="192">
        <v>0.56432519999999997</v>
      </c>
      <c r="I184" s="164">
        <v>8.0689270000000004</v>
      </c>
      <c r="K184" s="961"/>
      <c r="L184" s="968"/>
      <c r="M184" s="965"/>
      <c r="N184" s="965"/>
    </row>
    <row r="185" spans="1:14" x14ac:dyDescent="0.2">
      <c r="A185" s="1149"/>
      <c r="B185" s="325">
        <f>南八幡!B190</f>
        <v>45914</v>
      </c>
      <c r="C185" s="325" t="str">
        <f t="shared" si="21"/>
        <v>(日)</v>
      </c>
      <c r="D185" s="164">
        <v>19.2</v>
      </c>
      <c r="E185" s="192">
        <v>0.4</v>
      </c>
      <c r="F185" s="169">
        <v>8.14</v>
      </c>
      <c r="G185" s="166">
        <v>19.57441</v>
      </c>
      <c r="H185" s="192">
        <v>0.56086009999999997</v>
      </c>
      <c r="I185" s="164">
        <v>8.1159780000000001</v>
      </c>
      <c r="K185" s="961"/>
      <c r="L185" s="968"/>
      <c r="M185" s="971"/>
      <c r="N185" s="971"/>
    </row>
    <row r="186" spans="1:14" x14ac:dyDescent="0.2">
      <c r="A186" s="1149"/>
      <c r="B186" s="325">
        <f>南八幡!B191</f>
        <v>45915</v>
      </c>
      <c r="C186" s="325" t="str">
        <f t="shared" si="21"/>
        <v>(月)</v>
      </c>
      <c r="D186" s="164">
        <v>20.5</v>
      </c>
      <c r="E186" s="192">
        <v>0.4</v>
      </c>
      <c r="F186" s="169">
        <v>8.1</v>
      </c>
      <c r="G186" s="166">
        <v>18.659320000000001</v>
      </c>
      <c r="H186" s="192">
        <v>0.52389450000000004</v>
      </c>
      <c r="I186" s="164">
        <v>8.0434680000000007</v>
      </c>
      <c r="K186" s="961"/>
      <c r="L186" s="968"/>
      <c r="M186" s="972"/>
      <c r="N186" s="972"/>
    </row>
    <row r="187" spans="1:14" x14ac:dyDescent="0.2">
      <c r="A187" s="1149"/>
      <c r="B187" s="325">
        <f>南八幡!B192</f>
        <v>45916</v>
      </c>
      <c r="C187" s="325" t="str">
        <f t="shared" si="21"/>
        <v>(火)</v>
      </c>
      <c r="D187" s="164">
        <v>19.2</v>
      </c>
      <c r="E187" s="192">
        <v>0.6</v>
      </c>
      <c r="F187" s="169">
        <v>8.15</v>
      </c>
      <c r="G187" s="166">
        <v>19.740839999999999</v>
      </c>
      <c r="H187" s="192">
        <v>0.48966680000000001</v>
      </c>
      <c r="I187" s="164">
        <v>8.1500850000000007</v>
      </c>
      <c r="K187" s="961"/>
      <c r="L187" s="968"/>
      <c r="M187" s="973"/>
      <c r="N187" s="973"/>
    </row>
    <row r="188" spans="1:14" x14ac:dyDescent="0.2">
      <c r="A188" s="1149"/>
      <c r="B188" s="325">
        <f>南八幡!B193</f>
        <v>45917</v>
      </c>
      <c r="C188" s="325" t="str">
        <f t="shared" si="21"/>
        <v>(水)</v>
      </c>
      <c r="D188" s="164">
        <v>20.6</v>
      </c>
      <c r="E188" s="192">
        <v>0.5</v>
      </c>
      <c r="F188" s="169">
        <v>8.17</v>
      </c>
      <c r="G188" s="166">
        <v>18.884779999999999</v>
      </c>
      <c r="H188" s="192">
        <v>0.5349874</v>
      </c>
      <c r="I188" s="164">
        <v>8.103745</v>
      </c>
      <c r="K188" s="961"/>
      <c r="L188" s="968"/>
      <c r="M188" s="974"/>
      <c r="N188" s="974"/>
    </row>
    <row r="189" spans="1:14" x14ac:dyDescent="0.2">
      <c r="A189" s="1149"/>
      <c r="B189" s="325">
        <f>南八幡!B194</f>
        <v>45918</v>
      </c>
      <c r="C189" s="325" t="str">
        <f t="shared" si="21"/>
        <v>(木)</v>
      </c>
      <c r="D189" s="164">
        <v>20.3</v>
      </c>
      <c r="E189" s="192">
        <v>0.4</v>
      </c>
      <c r="F189" s="169">
        <v>8.11</v>
      </c>
      <c r="G189" s="166">
        <v>19.60408</v>
      </c>
      <c r="H189" s="192">
        <v>0.55390419999999996</v>
      </c>
      <c r="I189" s="164">
        <v>8.0986329999999995</v>
      </c>
      <c r="K189" s="961"/>
      <c r="L189" s="968"/>
      <c r="M189" s="971"/>
      <c r="N189" s="975"/>
    </row>
    <row r="190" spans="1:14" x14ac:dyDescent="0.2">
      <c r="A190" s="1149"/>
      <c r="B190" s="325">
        <f>南八幡!B195</f>
        <v>45919</v>
      </c>
      <c r="C190" s="325" t="str">
        <f t="shared" si="21"/>
        <v>(金)</v>
      </c>
      <c r="D190" s="164">
        <v>20.5</v>
      </c>
      <c r="E190" s="192">
        <v>0.4</v>
      </c>
      <c r="F190" s="169">
        <v>8.14</v>
      </c>
      <c r="G190" s="166">
        <v>19.0793</v>
      </c>
      <c r="H190" s="192">
        <v>0.52602289999999996</v>
      </c>
      <c r="I190" s="164">
        <v>8.0572599999999994</v>
      </c>
      <c r="K190" s="961"/>
      <c r="L190" s="968"/>
      <c r="M190" s="976"/>
      <c r="N190" s="976"/>
    </row>
    <row r="191" spans="1:14" x14ac:dyDescent="0.2">
      <c r="A191" s="1149"/>
      <c r="B191" s="325">
        <f>南八幡!B196</f>
        <v>45920</v>
      </c>
      <c r="C191" s="325" t="str">
        <f t="shared" si="21"/>
        <v>(土)</v>
      </c>
      <c r="D191" s="164">
        <v>19.5</v>
      </c>
      <c r="E191" s="192">
        <v>0.4</v>
      </c>
      <c r="F191" s="169">
        <v>8.1199999999999992</v>
      </c>
      <c r="G191" s="166">
        <v>19.812989999999999</v>
      </c>
      <c r="H191" s="192">
        <v>0.5268891</v>
      </c>
      <c r="I191" s="164">
        <v>8.0942209999999992</v>
      </c>
      <c r="K191" s="961"/>
      <c r="L191" s="968"/>
      <c r="M191" s="974"/>
      <c r="N191" s="974"/>
    </row>
    <row r="192" spans="1:14" x14ac:dyDescent="0.2">
      <c r="A192" s="1149"/>
      <c r="B192" s="325">
        <f>南八幡!B197</f>
        <v>45921</v>
      </c>
      <c r="C192" s="325" t="str">
        <f t="shared" si="21"/>
        <v>(日)</v>
      </c>
      <c r="D192" s="164">
        <v>20.100000000000001</v>
      </c>
      <c r="E192" s="192">
        <v>0.4</v>
      </c>
      <c r="F192" s="169">
        <v>8.2200000000000006</v>
      </c>
      <c r="G192" s="166">
        <v>19.115120000000001</v>
      </c>
      <c r="H192" s="192">
        <v>0.55461320000000003</v>
      </c>
      <c r="I192" s="164">
        <v>8.1144130000000008</v>
      </c>
      <c r="K192" s="961"/>
      <c r="L192" s="968"/>
      <c r="M192" s="1011"/>
      <c r="N192" s="1011"/>
    </row>
    <row r="193" spans="1:14" x14ac:dyDescent="0.2">
      <c r="A193" s="1149"/>
      <c r="B193" s="325">
        <f>南八幡!B198</f>
        <v>45922</v>
      </c>
      <c r="C193" s="325" t="str">
        <f t="shared" si="21"/>
        <v>(月)</v>
      </c>
      <c r="D193" s="164">
        <v>19.399999999999999</v>
      </c>
      <c r="E193" s="192">
        <v>0.4</v>
      </c>
      <c r="F193" s="169">
        <v>8.31</v>
      </c>
      <c r="G193" s="166">
        <v>19.232790000000001</v>
      </c>
      <c r="H193" s="192">
        <v>0.57626010000000005</v>
      </c>
      <c r="I193" s="164">
        <v>8.0658770000000004</v>
      </c>
      <c r="K193" s="961"/>
      <c r="L193" s="968"/>
      <c r="M193" s="977"/>
      <c r="N193" s="978"/>
    </row>
    <row r="194" spans="1:14" x14ac:dyDescent="0.2">
      <c r="A194" s="1149"/>
      <c r="B194" s="325">
        <f>南八幡!B199</f>
        <v>45923</v>
      </c>
      <c r="C194" s="325" t="str">
        <f t="shared" si="21"/>
        <v>(火)</v>
      </c>
      <c r="D194" s="164">
        <v>20.3</v>
      </c>
      <c r="E194" s="192">
        <v>0.4</v>
      </c>
      <c r="F194" s="169">
        <v>8.2899999999999991</v>
      </c>
      <c r="G194" s="166">
        <v>19.918230000000001</v>
      </c>
      <c r="H194" s="192">
        <v>0.57831489999999997</v>
      </c>
      <c r="I194" s="164">
        <v>8.1282569999999996</v>
      </c>
      <c r="K194" s="961"/>
      <c r="L194" s="968"/>
      <c r="M194" s="979"/>
      <c r="N194" s="979"/>
    </row>
    <row r="195" spans="1:14" x14ac:dyDescent="0.2">
      <c r="A195" s="1149"/>
      <c r="B195" s="325">
        <f>南八幡!B200</f>
        <v>45924</v>
      </c>
      <c r="C195" s="325" t="str">
        <f t="shared" si="21"/>
        <v>(水)</v>
      </c>
      <c r="D195" s="164">
        <v>19.2</v>
      </c>
      <c r="E195" s="192">
        <v>0.4</v>
      </c>
      <c r="F195" s="169">
        <v>7.42</v>
      </c>
      <c r="G195" s="166">
        <v>18.600249999999999</v>
      </c>
      <c r="H195" s="192">
        <v>0.55210760000000003</v>
      </c>
      <c r="I195" s="164">
        <v>8.0622880000000006</v>
      </c>
      <c r="K195" s="961"/>
      <c r="L195" s="968"/>
      <c r="M195" s="971"/>
      <c r="N195" s="977"/>
    </row>
    <row r="196" spans="1:14" x14ac:dyDescent="0.2">
      <c r="A196" s="1149"/>
      <c r="B196" s="325">
        <f>南八幡!B201</f>
        <v>45925</v>
      </c>
      <c r="C196" s="325" t="str">
        <f t="shared" si="21"/>
        <v>(木)</v>
      </c>
      <c r="D196" s="164">
        <v>20.3</v>
      </c>
      <c r="E196" s="192">
        <v>0.4</v>
      </c>
      <c r="F196" s="169">
        <v>8.01</v>
      </c>
      <c r="G196" s="166">
        <v>19.346309999999999</v>
      </c>
      <c r="H196" s="192">
        <v>0.5343466</v>
      </c>
      <c r="I196" s="164">
        <v>8.1236630000000005</v>
      </c>
      <c r="K196" s="961"/>
      <c r="L196" s="968"/>
      <c r="M196" s="974"/>
      <c r="N196" s="974"/>
    </row>
    <row r="197" spans="1:14" x14ac:dyDescent="0.2">
      <c r="A197" s="1149"/>
      <c r="B197" s="325">
        <f>南八幡!B202</f>
        <v>45926</v>
      </c>
      <c r="C197" s="325" t="str">
        <f t="shared" si="21"/>
        <v>(金)</v>
      </c>
      <c r="D197" s="164">
        <v>18.8</v>
      </c>
      <c r="E197" s="192">
        <v>0.4</v>
      </c>
      <c r="F197" s="169">
        <v>8.11</v>
      </c>
      <c r="G197" s="166">
        <v>18.51361</v>
      </c>
      <c r="H197" s="192">
        <v>0.55674029999999997</v>
      </c>
      <c r="I197" s="164">
        <v>8.1195880000000002</v>
      </c>
      <c r="K197" s="961"/>
      <c r="L197" s="968"/>
      <c r="M197" s="978"/>
      <c r="N197" s="975"/>
    </row>
    <row r="198" spans="1:14" x14ac:dyDescent="0.2">
      <c r="A198" s="1149"/>
      <c r="B198" s="325">
        <f>南八幡!B203</f>
        <v>45927</v>
      </c>
      <c r="C198" s="325" t="str">
        <f t="shared" si="21"/>
        <v>(土)</v>
      </c>
      <c r="D198" s="164">
        <v>19.8</v>
      </c>
      <c r="E198" s="192">
        <v>0.4</v>
      </c>
      <c r="F198" s="169">
        <v>7.98</v>
      </c>
      <c r="G198" s="166">
        <v>19.033660000000001</v>
      </c>
      <c r="H198" s="192">
        <v>0.59547150000000004</v>
      </c>
      <c r="I198" s="164">
        <v>7.9507649999999996</v>
      </c>
      <c r="K198" s="961"/>
      <c r="L198" s="968"/>
      <c r="M198" s="971"/>
      <c r="N198" s="975"/>
    </row>
    <row r="199" spans="1:14" x14ac:dyDescent="0.2">
      <c r="A199" s="1149"/>
      <c r="B199" s="325">
        <f>南八幡!B204</f>
        <v>45928</v>
      </c>
      <c r="C199" s="325" t="str">
        <f t="shared" si="21"/>
        <v>(日)</v>
      </c>
      <c r="D199" s="164">
        <v>19.3</v>
      </c>
      <c r="E199" s="192">
        <v>0.4</v>
      </c>
      <c r="F199" s="169">
        <v>8.14</v>
      </c>
      <c r="G199" s="166">
        <v>18.875330000000002</v>
      </c>
      <c r="H199" s="192">
        <v>0.56985529999999995</v>
      </c>
      <c r="I199" s="164">
        <v>7.9168580000000004</v>
      </c>
      <c r="K199" s="961"/>
      <c r="L199" s="964"/>
      <c r="M199" s="980"/>
      <c r="N199" s="980"/>
    </row>
    <row r="200" spans="1:14" x14ac:dyDescent="0.2">
      <c r="A200" s="1149"/>
      <c r="B200" s="325">
        <f>南八幡!B205</f>
        <v>45929</v>
      </c>
      <c r="C200" s="325" t="str">
        <f t="shared" si="21"/>
        <v>(月)</v>
      </c>
      <c r="D200" s="164">
        <v>20</v>
      </c>
      <c r="E200" s="192">
        <v>0.4</v>
      </c>
      <c r="F200" s="169">
        <v>8.02</v>
      </c>
      <c r="G200" s="166">
        <v>17.889330000000001</v>
      </c>
      <c r="H200" s="192">
        <v>0.53147409999999995</v>
      </c>
      <c r="I200" s="164">
        <v>7.9096409999999997</v>
      </c>
      <c r="K200" s="961"/>
      <c r="L200" s="968"/>
      <c r="M200" s="974"/>
      <c r="N200" s="974"/>
    </row>
    <row r="201" spans="1:14" x14ac:dyDescent="0.2">
      <c r="A201" s="1149"/>
      <c r="B201" s="325">
        <f>南八幡!B206</f>
        <v>45930</v>
      </c>
      <c r="C201" s="316" t="str">
        <f t="shared" si="21"/>
        <v>(火)</v>
      </c>
      <c r="D201" s="167">
        <v>19</v>
      </c>
      <c r="E201" s="413">
        <v>0.4</v>
      </c>
      <c r="F201" s="170">
        <v>8.0299999999999994</v>
      </c>
      <c r="G201" s="168">
        <v>17.89378</v>
      </c>
      <c r="H201" s="413">
        <v>0.53170079999999997</v>
      </c>
      <c r="I201" s="167">
        <v>7.9713560000000001</v>
      </c>
    </row>
    <row r="202" spans="1:14" ht="14.4" x14ac:dyDescent="0.2">
      <c r="A202" s="1149"/>
      <c r="B202" s="321" t="s">
        <v>238</v>
      </c>
      <c r="C202" s="320"/>
      <c r="D202" s="146">
        <f>MAX(D172:D201)</f>
        <v>21.1</v>
      </c>
      <c r="E202" s="404">
        <f t="shared" ref="E202:I202" si="22">MAX(E172:E201)</f>
        <v>0.6</v>
      </c>
      <c r="F202" s="147">
        <f t="shared" si="22"/>
        <v>8.31</v>
      </c>
      <c r="G202" s="148">
        <f t="shared" si="22"/>
        <v>20.1919</v>
      </c>
      <c r="H202" s="404">
        <f t="shared" si="22"/>
        <v>0.59547150000000004</v>
      </c>
      <c r="I202" s="146">
        <f t="shared" si="22"/>
        <v>8.1500850000000007</v>
      </c>
    </row>
    <row r="203" spans="1:14" ht="14.4" x14ac:dyDescent="0.2">
      <c r="A203" s="1149"/>
      <c r="B203" s="321" t="s">
        <v>239</v>
      </c>
      <c r="C203" s="320"/>
      <c r="D203" s="146">
        <f>MIN(D172:D201)</f>
        <v>18.8</v>
      </c>
      <c r="E203" s="404">
        <f t="shared" ref="E203:I203" si="23">MIN(E172:E201)</f>
        <v>0.4</v>
      </c>
      <c r="F203" s="147">
        <f t="shared" si="23"/>
        <v>7.42</v>
      </c>
      <c r="G203" s="148">
        <f t="shared" si="23"/>
        <v>17.889330000000001</v>
      </c>
      <c r="H203" s="404">
        <f t="shared" si="23"/>
        <v>0.48966680000000001</v>
      </c>
      <c r="I203" s="146">
        <f t="shared" si="23"/>
        <v>7.4850120000000002</v>
      </c>
      <c r="J203" s="760"/>
    </row>
    <row r="204" spans="1:14" ht="14.4" x14ac:dyDescent="0.2">
      <c r="A204" s="1149"/>
      <c r="B204" s="321" t="s">
        <v>240</v>
      </c>
      <c r="C204" s="320"/>
      <c r="D204" s="146">
        <f>ROUND(AVERAGE(D172:D201),1)</f>
        <v>20</v>
      </c>
      <c r="E204" s="404">
        <f t="shared" ref="E204:I204" si="24">ROUND(AVERAGE(E172:E201),1)</f>
        <v>0.4</v>
      </c>
      <c r="F204" s="147">
        <f t="shared" si="24"/>
        <v>8.1</v>
      </c>
      <c r="G204" s="148">
        <f t="shared" si="24"/>
        <v>19.2</v>
      </c>
      <c r="H204" s="404">
        <f t="shared" si="24"/>
        <v>0.5</v>
      </c>
      <c r="I204" s="146">
        <f t="shared" si="24"/>
        <v>8</v>
      </c>
      <c r="J204" s="760"/>
    </row>
    <row r="205" spans="1:14" ht="14.25" customHeight="1" x14ac:dyDescent="0.2">
      <c r="A205" s="1149" t="s">
        <v>329</v>
      </c>
      <c r="B205" s="446">
        <f>南八幡!B211</f>
        <v>45931</v>
      </c>
      <c r="C205" s="432" t="str">
        <f>IF(B205="","",IF(WEEKDAY(B205)=1,"(日)",IF(WEEKDAY(B205)=2,"(月)",IF(WEEKDAY(B205)=3,"(火)",IF(WEEKDAY(B205)=4,"(水)",IF(WEEKDAY(B205)=5,"(木)",IF(WEEKDAY(B205)=6,"(金)","(土)")))))))</f>
        <v>(水)</v>
      </c>
      <c r="D205" s="450">
        <v>20.2</v>
      </c>
      <c r="E205" s="451">
        <v>0.4</v>
      </c>
      <c r="F205" s="452">
        <v>7.9</v>
      </c>
      <c r="G205" s="453">
        <v>17.976610000000001</v>
      </c>
      <c r="H205" s="451">
        <v>0.46772059999999999</v>
      </c>
      <c r="I205" s="450">
        <v>7.9904159999999997</v>
      </c>
    </row>
    <row r="206" spans="1:14" ht="14.4" customHeight="1" x14ac:dyDescent="0.2">
      <c r="A206" s="1149"/>
      <c r="B206" s="447">
        <f>南八幡!B212</f>
        <v>45932</v>
      </c>
      <c r="C206" s="325" t="str">
        <f t="shared" ref="C206:C235" si="25">IF(B206="","",IF(WEEKDAY(B206)=1,"(日)",IF(WEEKDAY(B206)=2,"(月)",IF(WEEKDAY(B206)=3,"(火)",IF(WEEKDAY(B206)=4,"(水)",IF(WEEKDAY(B206)=5,"(木)",IF(WEEKDAY(B206)=6,"(金)","(土)")))))))</f>
        <v>(木)</v>
      </c>
      <c r="D206" s="154">
        <v>19.2</v>
      </c>
      <c r="E206" s="408">
        <v>0.4</v>
      </c>
      <c r="F206" s="157">
        <v>7.93</v>
      </c>
      <c r="G206" s="172">
        <v>17.776</v>
      </c>
      <c r="H206" s="408">
        <v>0.53657600000000005</v>
      </c>
      <c r="I206" s="154">
        <v>8.0253870000000003</v>
      </c>
      <c r="K206" s="1151" t="s">
        <v>337</v>
      </c>
      <c r="L206" s="1152"/>
      <c r="M206" s="1152"/>
      <c r="N206" s="1153"/>
    </row>
    <row r="207" spans="1:14" ht="16.2" customHeight="1" x14ac:dyDescent="0.2">
      <c r="A207" s="1149"/>
      <c r="B207" s="447">
        <f>南八幡!B213</f>
        <v>45933</v>
      </c>
      <c r="C207" s="325" t="str">
        <f t="shared" si="25"/>
        <v>(金)</v>
      </c>
      <c r="D207" s="154">
        <v>20</v>
      </c>
      <c r="E207" s="408">
        <v>0.4</v>
      </c>
      <c r="F207" s="157">
        <v>7.89</v>
      </c>
      <c r="G207" s="172">
        <v>18.016670000000001</v>
      </c>
      <c r="H207" s="408">
        <v>0.53214760000000005</v>
      </c>
      <c r="I207" s="154">
        <v>8.0075439999999993</v>
      </c>
      <c r="K207" s="1154"/>
      <c r="L207" s="1155"/>
      <c r="M207" s="1155"/>
      <c r="N207" s="1156"/>
    </row>
    <row r="208" spans="1:14" ht="16.2" x14ac:dyDescent="0.2">
      <c r="A208" s="1149"/>
      <c r="B208" s="447">
        <f>南八幡!B214</f>
        <v>45934</v>
      </c>
      <c r="C208" s="325" t="str">
        <f t="shared" si="25"/>
        <v>(土)</v>
      </c>
      <c r="D208" s="154">
        <v>19.600000000000001</v>
      </c>
      <c r="E208" s="408">
        <v>0.4</v>
      </c>
      <c r="F208" s="157">
        <v>7.94</v>
      </c>
      <c r="G208" s="172">
        <v>17.503920000000001</v>
      </c>
      <c r="H208" s="408">
        <v>0.518069</v>
      </c>
      <c r="I208" s="154">
        <v>7.9738699999999998</v>
      </c>
      <c r="K208" s="1012"/>
      <c r="L208" s="1013"/>
      <c r="M208" s="483" t="s">
        <v>364</v>
      </c>
      <c r="N208" s="483" t="s">
        <v>365</v>
      </c>
    </row>
    <row r="209" spans="1:14" ht="14.4" x14ac:dyDescent="0.2">
      <c r="A209" s="1149"/>
      <c r="B209" s="447">
        <f>南八幡!B215</f>
        <v>45935</v>
      </c>
      <c r="C209" s="325" t="str">
        <f t="shared" si="25"/>
        <v>(日)</v>
      </c>
      <c r="D209" s="154">
        <v>20.2</v>
      </c>
      <c r="E209" s="408">
        <v>0.4</v>
      </c>
      <c r="F209" s="157">
        <v>7.93</v>
      </c>
      <c r="G209" s="172">
        <v>18.053229999999999</v>
      </c>
      <c r="H209" s="408">
        <v>0.50179169999999995</v>
      </c>
      <c r="I209" s="154">
        <v>7.9246359999999996</v>
      </c>
      <c r="K209" s="456" t="s">
        <v>338</v>
      </c>
      <c r="L209" s="457"/>
      <c r="M209" s="458">
        <v>45945</v>
      </c>
      <c r="N209" s="459">
        <v>45945</v>
      </c>
    </row>
    <row r="210" spans="1:14" ht="14.4" x14ac:dyDescent="0.2">
      <c r="A210" s="1149"/>
      <c r="B210" s="447">
        <f>南八幡!B216</f>
        <v>45936</v>
      </c>
      <c r="C210" s="325" t="str">
        <f t="shared" si="25"/>
        <v>(月)</v>
      </c>
      <c r="D210" s="154">
        <v>19.899999999999999</v>
      </c>
      <c r="E210" s="408">
        <v>0.4</v>
      </c>
      <c r="F210" s="157">
        <v>7.88</v>
      </c>
      <c r="G210" s="172">
        <v>18.58963</v>
      </c>
      <c r="H210" s="408">
        <v>0.48706250000000001</v>
      </c>
      <c r="I210" s="154">
        <v>7.8883799999999997</v>
      </c>
      <c r="K210" s="456" t="s">
        <v>339</v>
      </c>
      <c r="L210" s="460" t="s">
        <v>340</v>
      </c>
      <c r="M210" s="461">
        <v>19</v>
      </c>
      <c r="N210" s="462">
        <v>17.7</v>
      </c>
    </row>
    <row r="211" spans="1:14" ht="14.4" x14ac:dyDescent="0.2">
      <c r="A211" s="1149"/>
      <c r="B211" s="447">
        <f>南八幡!B217</f>
        <v>45937</v>
      </c>
      <c r="C211" s="325" t="str">
        <f t="shared" si="25"/>
        <v>(火)</v>
      </c>
      <c r="D211" s="154">
        <v>19.5</v>
      </c>
      <c r="E211" s="408">
        <v>0.4</v>
      </c>
      <c r="F211" s="157">
        <v>7.89</v>
      </c>
      <c r="G211" s="172">
        <v>18.047650000000001</v>
      </c>
      <c r="H211" s="408">
        <v>0.57787630000000001</v>
      </c>
      <c r="I211" s="154">
        <v>7.6840840000000004</v>
      </c>
      <c r="K211" s="456" t="s">
        <v>341</v>
      </c>
      <c r="L211" s="460" t="s">
        <v>342</v>
      </c>
      <c r="M211" s="484">
        <v>0</v>
      </c>
      <c r="N211" s="485">
        <v>0.2</v>
      </c>
    </row>
    <row r="212" spans="1:14" ht="14.4" x14ac:dyDescent="0.2">
      <c r="A212" s="1149"/>
      <c r="B212" s="447">
        <f>南八幡!B218</f>
        <v>45938</v>
      </c>
      <c r="C212" s="325" t="str">
        <f t="shared" si="25"/>
        <v>(水)</v>
      </c>
      <c r="D212" s="154">
        <v>18.600000000000001</v>
      </c>
      <c r="E212" s="408">
        <v>0.4</v>
      </c>
      <c r="F212" s="157">
        <v>7.95</v>
      </c>
      <c r="G212" s="172">
        <v>18.157599999999999</v>
      </c>
      <c r="H212" s="408">
        <v>0.55138489999999996</v>
      </c>
      <c r="I212" s="154">
        <v>7.716621</v>
      </c>
      <c r="K212" s="456" t="s">
        <v>12</v>
      </c>
      <c r="L212" s="463"/>
      <c r="M212" s="461">
        <v>8.1999999999999993</v>
      </c>
      <c r="N212" s="462">
        <v>7.7</v>
      </c>
    </row>
    <row r="213" spans="1:14" ht="14.4" x14ac:dyDescent="0.2">
      <c r="A213" s="1149"/>
      <c r="B213" s="447">
        <f>南八幡!B219</f>
        <v>45939</v>
      </c>
      <c r="C213" s="325" t="str">
        <f t="shared" si="25"/>
        <v>(木)</v>
      </c>
      <c r="D213" s="154">
        <v>19.100000000000001</v>
      </c>
      <c r="E213" s="408">
        <v>0.4</v>
      </c>
      <c r="F213" s="157">
        <v>7.86</v>
      </c>
      <c r="G213" s="172">
        <v>17.988520000000001</v>
      </c>
      <c r="H213" s="408">
        <v>0.51454940000000005</v>
      </c>
      <c r="I213" s="154">
        <v>7.6753289999999996</v>
      </c>
      <c r="K213" s="456" t="s">
        <v>343</v>
      </c>
      <c r="L213" s="482" t="s">
        <v>363</v>
      </c>
      <c r="M213" s="461">
        <v>14.1</v>
      </c>
      <c r="N213" s="462">
        <v>21.4</v>
      </c>
    </row>
    <row r="214" spans="1:14" ht="14.4" x14ac:dyDescent="0.2">
      <c r="A214" s="1149"/>
      <c r="B214" s="447">
        <f>南八幡!B220</f>
        <v>45940</v>
      </c>
      <c r="C214" s="325" t="str">
        <f t="shared" si="25"/>
        <v>(金)</v>
      </c>
      <c r="D214" s="154">
        <v>18.100000000000001</v>
      </c>
      <c r="E214" s="408">
        <v>0.4</v>
      </c>
      <c r="F214" s="157">
        <v>7.9</v>
      </c>
      <c r="G214" s="172">
        <v>18.38064</v>
      </c>
      <c r="H214" s="408">
        <v>0.50249790000000005</v>
      </c>
      <c r="I214" s="154">
        <v>7.7023339999999996</v>
      </c>
      <c r="K214" s="456" t="s">
        <v>344</v>
      </c>
      <c r="L214" s="463" t="s">
        <v>345</v>
      </c>
      <c r="M214" s="464">
        <v>56.7</v>
      </c>
      <c r="N214" s="465">
        <v>42.7</v>
      </c>
    </row>
    <row r="215" spans="1:14" ht="14.4" x14ac:dyDescent="0.2">
      <c r="A215" s="1149"/>
      <c r="B215" s="447">
        <f>南八幡!B221</f>
        <v>45941</v>
      </c>
      <c r="C215" s="325" t="str">
        <f t="shared" si="25"/>
        <v>(土)</v>
      </c>
      <c r="D215" s="154">
        <v>18.600000000000001</v>
      </c>
      <c r="E215" s="408">
        <v>0.4</v>
      </c>
      <c r="F215" s="157">
        <v>7.91</v>
      </c>
      <c r="G215" s="172">
        <v>17.792929999999998</v>
      </c>
      <c r="H215" s="408">
        <v>0.60483960000000003</v>
      </c>
      <c r="I215" s="154">
        <v>7.6391270000000002</v>
      </c>
      <c r="K215" s="456" t="s">
        <v>346</v>
      </c>
      <c r="L215" s="463" t="s">
        <v>345</v>
      </c>
      <c r="M215" s="464">
        <v>64.8</v>
      </c>
      <c r="N215" s="465">
        <v>78.599999999999994</v>
      </c>
    </row>
    <row r="216" spans="1:14" ht="14.4" x14ac:dyDescent="0.2">
      <c r="A216" s="1149"/>
      <c r="B216" s="447">
        <f>南八幡!B222</f>
        <v>45942</v>
      </c>
      <c r="C216" s="325" t="str">
        <f t="shared" si="25"/>
        <v>(日)</v>
      </c>
      <c r="D216" s="154">
        <v>17.899999999999999</v>
      </c>
      <c r="E216" s="408">
        <v>0.4</v>
      </c>
      <c r="F216" s="157">
        <v>7.94</v>
      </c>
      <c r="G216" s="172">
        <v>18.241209999999999</v>
      </c>
      <c r="H216" s="408">
        <v>0.57737559999999999</v>
      </c>
      <c r="I216" s="154">
        <v>7.7862020000000003</v>
      </c>
      <c r="K216" s="456" t="s">
        <v>347</v>
      </c>
      <c r="L216" s="463" t="s">
        <v>345</v>
      </c>
      <c r="M216" s="464">
        <v>46.2</v>
      </c>
      <c r="N216" s="465">
        <v>49.8</v>
      </c>
    </row>
    <row r="217" spans="1:14" ht="14.4" x14ac:dyDescent="0.2">
      <c r="A217" s="1149"/>
      <c r="B217" s="447">
        <f>南八幡!B223</f>
        <v>45943</v>
      </c>
      <c r="C217" s="325" t="str">
        <f t="shared" si="25"/>
        <v>(月)</v>
      </c>
      <c r="D217" s="154">
        <v>18.600000000000001</v>
      </c>
      <c r="E217" s="408">
        <v>0.4</v>
      </c>
      <c r="F217" s="157">
        <v>7.86</v>
      </c>
      <c r="G217" s="172">
        <v>17.543749999999999</v>
      </c>
      <c r="H217" s="408">
        <v>0.51425019999999999</v>
      </c>
      <c r="I217" s="154">
        <v>7.777075</v>
      </c>
      <c r="K217" s="456" t="s">
        <v>348</v>
      </c>
      <c r="L217" s="463" t="s">
        <v>345</v>
      </c>
      <c r="M217" s="464">
        <v>18.600000000000001</v>
      </c>
      <c r="N217" s="465">
        <v>28.8</v>
      </c>
    </row>
    <row r="218" spans="1:14" ht="14.4" x14ac:dyDescent="0.2">
      <c r="A218" s="1149"/>
      <c r="B218" s="447">
        <f>南八幡!B224</f>
        <v>45944</v>
      </c>
      <c r="C218" s="325" t="str">
        <f t="shared" si="25"/>
        <v>(火)</v>
      </c>
      <c r="D218" s="154">
        <v>18.5</v>
      </c>
      <c r="E218" s="408">
        <v>0.4</v>
      </c>
      <c r="F218" s="157">
        <v>7.86</v>
      </c>
      <c r="G218" s="172">
        <v>17.080829999999999</v>
      </c>
      <c r="H218" s="408">
        <v>0.59112589999999998</v>
      </c>
      <c r="I218" s="154">
        <v>7.7761240000000003</v>
      </c>
      <c r="K218" s="456" t="s">
        <v>349</v>
      </c>
      <c r="L218" s="463" t="s">
        <v>345</v>
      </c>
      <c r="M218" s="461">
        <v>5.2</v>
      </c>
      <c r="N218" s="462">
        <v>12.8</v>
      </c>
    </row>
    <row r="219" spans="1:14" ht="14.4" x14ac:dyDescent="0.2">
      <c r="A219" s="1149"/>
      <c r="B219" s="447">
        <f>南八幡!B225</f>
        <v>45945</v>
      </c>
      <c r="C219" s="325" t="str">
        <f t="shared" si="25"/>
        <v>(水)</v>
      </c>
      <c r="D219" s="154">
        <v>18.5</v>
      </c>
      <c r="E219" s="408">
        <v>0.4</v>
      </c>
      <c r="F219" s="157">
        <v>8.0299999999999994</v>
      </c>
      <c r="G219" s="172">
        <v>16.755749999999999</v>
      </c>
      <c r="H219" s="408">
        <v>0.54008829999999997</v>
      </c>
      <c r="I219" s="154">
        <v>7.6715260000000001</v>
      </c>
      <c r="K219" s="456" t="s">
        <v>350</v>
      </c>
      <c r="L219" s="463" t="s">
        <v>345</v>
      </c>
      <c r="M219" s="466">
        <v>136</v>
      </c>
      <c r="N219" s="467">
        <v>182</v>
      </c>
    </row>
    <row r="220" spans="1:14" ht="14.4" x14ac:dyDescent="0.2">
      <c r="A220" s="1149"/>
      <c r="B220" s="447">
        <f>南八幡!B226</f>
        <v>45946</v>
      </c>
      <c r="C220" s="325" t="str">
        <f t="shared" si="25"/>
        <v>(木)</v>
      </c>
      <c r="D220" s="154">
        <v>17.7</v>
      </c>
      <c r="E220" s="408">
        <v>0.4</v>
      </c>
      <c r="F220" s="157">
        <v>8.1</v>
      </c>
      <c r="G220" s="172">
        <v>16.758420000000001</v>
      </c>
      <c r="H220" s="408">
        <v>0.5971476</v>
      </c>
      <c r="I220" s="154">
        <v>7.6847810000000001</v>
      </c>
      <c r="K220" s="456" t="s">
        <v>351</v>
      </c>
      <c r="L220" s="463" t="s">
        <v>345</v>
      </c>
      <c r="M220" s="486">
        <v>0</v>
      </c>
      <c r="N220" s="487">
        <v>0.17</v>
      </c>
    </row>
    <row r="221" spans="1:14" ht="14.4" x14ac:dyDescent="0.2">
      <c r="A221" s="1149"/>
      <c r="B221" s="447">
        <f>南八幡!B227</f>
        <v>45947</v>
      </c>
      <c r="C221" s="325" t="str">
        <f t="shared" si="25"/>
        <v>(金)</v>
      </c>
      <c r="D221" s="154">
        <v>18.5</v>
      </c>
      <c r="E221" s="408">
        <v>0.4</v>
      </c>
      <c r="F221" s="157">
        <v>8.01</v>
      </c>
      <c r="G221" s="172">
        <v>16.596779999999999</v>
      </c>
      <c r="H221" s="408">
        <v>0.54282019999999997</v>
      </c>
      <c r="I221" s="154">
        <v>7.6557969999999997</v>
      </c>
      <c r="K221" s="456" t="s">
        <v>352</v>
      </c>
      <c r="L221" s="463" t="s">
        <v>345</v>
      </c>
      <c r="M221" s="470">
        <v>0</v>
      </c>
      <c r="N221" s="471">
        <v>0</v>
      </c>
    </row>
    <row r="222" spans="1:14" ht="14.4" x14ac:dyDescent="0.2">
      <c r="A222" s="1149"/>
      <c r="B222" s="447">
        <f>南八幡!B228</f>
        <v>45948</v>
      </c>
      <c r="C222" s="325" t="str">
        <f t="shared" si="25"/>
        <v>(土)</v>
      </c>
      <c r="D222" s="154">
        <v>17.600000000000001</v>
      </c>
      <c r="E222" s="408">
        <v>0.4</v>
      </c>
      <c r="F222" s="157">
        <v>8.08</v>
      </c>
      <c r="G222" s="172">
        <v>16.62987</v>
      </c>
      <c r="H222" s="408">
        <v>0.60587579999999996</v>
      </c>
      <c r="I222" s="154">
        <v>7.6979050000000004</v>
      </c>
      <c r="K222" s="456" t="s">
        <v>353</v>
      </c>
      <c r="L222" s="463" t="s">
        <v>345</v>
      </c>
      <c r="M222" s="480" t="s">
        <v>371</v>
      </c>
      <c r="N222" s="481" t="s">
        <v>371</v>
      </c>
    </row>
    <row r="223" spans="1:14" ht="14.4" x14ac:dyDescent="0.2">
      <c r="A223" s="1149"/>
      <c r="B223" s="447">
        <f>南八幡!B229</f>
        <v>45949</v>
      </c>
      <c r="C223" s="325" t="str">
        <f t="shared" si="25"/>
        <v>(日)</v>
      </c>
      <c r="D223" s="154">
        <v>18.3</v>
      </c>
      <c r="E223" s="408">
        <v>0.4</v>
      </c>
      <c r="F223" s="157">
        <v>8.0500000000000007</v>
      </c>
      <c r="G223" s="172">
        <v>16.73536</v>
      </c>
      <c r="H223" s="408">
        <v>0.57565840000000001</v>
      </c>
      <c r="I223" s="154">
        <v>7.7018649999999997</v>
      </c>
      <c r="K223" s="456" t="s">
        <v>354</v>
      </c>
      <c r="L223" s="463" t="s">
        <v>345</v>
      </c>
      <c r="M223" s="466">
        <v>7.3</v>
      </c>
      <c r="N223" s="472">
        <v>8.9</v>
      </c>
    </row>
    <row r="224" spans="1:14" ht="14.4" x14ac:dyDescent="0.2">
      <c r="A224" s="1149"/>
      <c r="B224" s="447">
        <f>南八幡!B230</f>
        <v>45950</v>
      </c>
      <c r="C224" s="325" t="str">
        <f t="shared" si="25"/>
        <v>(月)</v>
      </c>
      <c r="D224" s="154">
        <v>17.5</v>
      </c>
      <c r="E224" s="408">
        <v>0.4</v>
      </c>
      <c r="F224" s="157">
        <v>7.98</v>
      </c>
      <c r="G224" s="172">
        <v>16.47917</v>
      </c>
      <c r="H224" s="408">
        <v>0.54924709999999999</v>
      </c>
      <c r="I224" s="154">
        <v>7.7157669999999996</v>
      </c>
      <c r="K224" s="456" t="s">
        <v>29</v>
      </c>
      <c r="L224" s="463" t="s">
        <v>345</v>
      </c>
      <c r="M224" s="468">
        <v>0.01</v>
      </c>
      <c r="N224" s="469">
        <v>0.01</v>
      </c>
    </row>
    <row r="225" spans="1:14" ht="14.4" x14ac:dyDescent="0.2">
      <c r="A225" s="1149"/>
      <c r="B225" s="447">
        <f>南八幡!B231</f>
        <v>45951</v>
      </c>
      <c r="C225" s="325" t="str">
        <f t="shared" si="25"/>
        <v>(火)</v>
      </c>
      <c r="D225" s="154">
        <v>18.100000000000001</v>
      </c>
      <c r="E225" s="408">
        <v>0.4</v>
      </c>
      <c r="F225" s="157">
        <v>7.94</v>
      </c>
      <c r="G225" s="172">
        <v>16.267600000000002</v>
      </c>
      <c r="H225" s="408">
        <v>0.51210809999999996</v>
      </c>
      <c r="I225" s="154">
        <v>7.7285820000000003</v>
      </c>
      <c r="K225" s="456" t="s">
        <v>16</v>
      </c>
      <c r="L225" s="463" t="s">
        <v>345</v>
      </c>
      <c r="M225" s="480" t="s">
        <v>371</v>
      </c>
      <c r="N225" s="481" t="s">
        <v>371</v>
      </c>
    </row>
    <row r="226" spans="1:14" ht="14.4" x14ac:dyDescent="0.2">
      <c r="A226" s="1149"/>
      <c r="B226" s="447">
        <f>南八幡!B232</f>
        <v>45952</v>
      </c>
      <c r="C226" s="325" t="str">
        <f t="shared" si="25"/>
        <v>(水)</v>
      </c>
      <c r="D226" s="154">
        <v>17.2</v>
      </c>
      <c r="E226" s="408">
        <v>0.4</v>
      </c>
      <c r="F226" s="157">
        <v>7.99</v>
      </c>
      <c r="G226" s="172">
        <v>16.171330000000001</v>
      </c>
      <c r="H226" s="408">
        <v>0.57625539999999997</v>
      </c>
      <c r="I226" s="154">
        <v>7.7114349999999998</v>
      </c>
      <c r="K226" s="456" t="s">
        <v>355</v>
      </c>
      <c r="L226" s="463" t="s">
        <v>345</v>
      </c>
      <c r="M226" s="982">
        <v>0</v>
      </c>
      <c r="N226" s="983">
        <v>0</v>
      </c>
    </row>
    <row r="227" spans="1:14" ht="14.4" x14ac:dyDescent="0.2">
      <c r="A227" s="1149"/>
      <c r="B227" s="447">
        <f>南八幡!B233</f>
        <v>45953</v>
      </c>
      <c r="C227" s="325" t="str">
        <f t="shared" si="25"/>
        <v>(木)</v>
      </c>
      <c r="D227" s="154">
        <v>17.8</v>
      </c>
      <c r="E227" s="408">
        <v>0.4</v>
      </c>
      <c r="F227" s="157">
        <v>7.97</v>
      </c>
      <c r="G227" s="172">
        <v>16.01445</v>
      </c>
      <c r="H227" s="408">
        <v>0.57436520000000002</v>
      </c>
      <c r="I227" s="154">
        <v>7.7446700000000002</v>
      </c>
      <c r="K227" s="456" t="s">
        <v>356</v>
      </c>
      <c r="L227" s="463" t="s">
        <v>345</v>
      </c>
      <c r="M227" s="473">
        <v>0.5</v>
      </c>
      <c r="N227" s="474">
        <v>17.7</v>
      </c>
    </row>
    <row r="228" spans="1:14" ht="14.4" x14ac:dyDescent="0.2">
      <c r="A228" s="1149"/>
      <c r="B228" s="447">
        <f>南八幡!B234</f>
        <v>45954</v>
      </c>
      <c r="C228" s="325" t="str">
        <f t="shared" si="25"/>
        <v>(金)</v>
      </c>
      <c r="D228" s="154">
        <v>17.100000000000001</v>
      </c>
      <c r="E228" s="408">
        <v>0.4</v>
      </c>
      <c r="F228" s="157">
        <v>7.98</v>
      </c>
      <c r="G228" s="172">
        <v>15.949490000000001</v>
      </c>
      <c r="H228" s="408">
        <v>0.57876899999999998</v>
      </c>
      <c r="I228" s="154">
        <v>7.7777630000000002</v>
      </c>
      <c r="K228" s="456" t="s">
        <v>357</v>
      </c>
      <c r="L228" s="463" t="s">
        <v>345</v>
      </c>
      <c r="M228" s="475">
        <v>0</v>
      </c>
      <c r="N228" s="476">
        <v>4.5</v>
      </c>
    </row>
    <row r="229" spans="1:14" ht="14.4" x14ac:dyDescent="0.2">
      <c r="A229" s="1149"/>
      <c r="B229" s="447">
        <f>南八幡!B235</f>
        <v>45955</v>
      </c>
      <c r="C229" s="325" t="str">
        <f t="shared" si="25"/>
        <v>(土)</v>
      </c>
      <c r="D229" s="154">
        <v>17.5</v>
      </c>
      <c r="E229" s="408">
        <v>0.4</v>
      </c>
      <c r="F229" s="157">
        <v>7.95</v>
      </c>
      <c r="G229" s="172">
        <v>15.90544</v>
      </c>
      <c r="H229" s="408">
        <v>0.50664260000000005</v>
      </c>
      <c r="I229" s="154">
        <v>7.7859639999999999</v>
      </c>
      <c r="K229" s="456" t="s">
        <v>358</v>
      </c>
      <c r="L229" s="463" t="s">
        <v>345</v>
      </c>
      <c r="M229" s="466">
        <v>0.08</v>
      </c>
      <c r="N229" s="477">
        <v>7.0000000000000007E-2</v>
      </c>
    </row>
    <row r="230" spans="1:14" ht="14.4" x14ac:dyDescent="0.2">
      <c r="A230" s="1149"/>
      <c r="B230" s="447">
        <f>南八幡!B236</f>
        <v>45956</v>
      </c>
      <c r="C230" s="325" t="str">
        <f t="shared" si="25"/>
        <v>(日)</v>
      </c>
      <c r="D230" s="154">
        <v>17</v>
      </c>
      <c r="E230" s="408">
        <v>0.4</v>
      </c>
      <c r="F230" s="157">
        <v>8.0399999999999991</v>
      </c>
      <c r="G230" s="172">
        <v>16.007719999999999</v>
      </c>
      <c r="H230" s="408">
        <v>0.53685939999999999</v>
      </c>
      <c r="I230" s="154">
        <v>7.819636</v>
      </c>
      <c r="K230" s="456" t="s">
        <v>359</v>
      </c>
      <c r="L230" s="463" t="s">
        <v>345</v>
      </c>
      <c r="M230" s="480" t="s">
        <v>371</v>
      </c>
      <c r="N230" s="481" t="s">
        <v>371</v>
      </c>
    </row>
    <row r="231" spans="1:14" ht="14.4" x14ac:dyDescent="0.2">
      <c r="A231" s="1149"/>
      <c r="B231" s="447">
        <f>南八幡!B237</f>
        <v>45957</v>
      </c>
      <c r="C231" s="325" t="str">
        <f t="shared" si="25"/>
        <v>(月)</v>
      </c>
      <c r="D231" s="154">
        <v>17.5</v>
      </c>
      <c r="E231" s="408">
        <v>0.4</v>
      </c>
      <c r="F231" s="157">
        <v>8</v>
      </c>
      <c r="G231" s="172">
        <v>15.87238</v>
      </c>
      <c r="H231" s="408">
        <v>0.53273899999999996</v>
      </c>
      <c r="I231" s="154">
        <v>7.8247530000000003</v>
      </c>
      <c r="K231" s="456" t="s">
        <v>360</v>
      </c>
      <c r="L231" s="463" t="s">
        <v>345</v>
      </c>
      <c r="M231" s="984">
        <v>9.4</v>
      </c>
      <c r="N231" s="472">
        <v>21.1</v>
      </c>
    </row>
    <row r="232" spans="1:14" ht="14.4" x14ac:dyDescent="0.2">
      <c r="A232" s="1149"/>
      <c r="B232" s="447">
        <f>南八幡!B238</f>
        <v>45958</v>
      </c>
      <c r="C232" s="325" t="str">
        <f t="shared" si="25"/>
        <v>(火)</v>
      </c>
      <c r="D232" s="154">
        <v>16.899999999999999</v>
      </c>
      <c r="E232" s="408">
        <v>0.4</v>
      </c>
      <c r="F232" s="157">
        <v>8</v>
      </c>
      <c r="G232" s="172">
        <v>15.90034</v>
      </c>
      <c r="H232" s="408">
        <v>0.53860790000000003</v>
      </c>
      <c r="I232" s="154">
        <v>7.7403170000000001</v>
      </c>
      <c r="K232" s="456" t="s">
        <v>17</v>
      </c>
      <c r="L232" s="463" t="s">
        <v>345</v>
      </c>
      <c r="M232" s="466">
        <v>49.1</v>
      </c>
      <c r="N232" s="472">
        <v>54.2</v>
      </c>
    </row>
    <row r="233" spans="1:14" ht="14.4" x14ac:dyDescent="0.2">
      <c r="A233" s="1149"/>
      <c r="B233" s="447">
        <f>南八幡!B239</f>
        <v>45959</v>
      </c>
      <c r="C233" s="325" t="str">
        <f t="shared" si="25"/>
        <v>(水)</v>
      </c>
      <c r="D233" s="154">
        <v>17.5</v>
      </c>
      <c r="E233" s="408">
        <v>0.4</v>
      </c>
      <c r="F233" s="157">
        <v>7.96</v>
      </c>
      <c r="G233" s="172">
        <v>15.9259</v>
      </c>
      <c r="H233" s="408">
        <v>0.50332060000000001</v>
      </c>
      <c r="I233" s="154">
        <v>7.628253</v>
      </c>
      <c r="K233" s="456" t="s">
        <v>361</v>
      </c>
      <c r="L233" s="460" t="s">
        <v>342</v>
      </c>
      <c r="M233" s="478">
        <v>0</v>
      </c>
      <c r="N233" s="479">
        <v>2</v>
      </c>
    </row>
    <row r="234" spans="1:14" ht="14.4" x14ac:dyDescent="0.2">
      <c r="A234" s="1149"/>
      <c r="B234" s="447">
        <f>南八幡!B240</f>
        <v>45960</v>
      </c>
      <c r="C234" s="316" t="str">
        <f t="shared" si="25"/>
        <v>(木)</v>
      </c>
      <c r="D234" s="154">
        <v>17</v>
      </c>
      <c r="E234" s="408">
        <v>0.4</v>
      </c>
      <c r="F234" s="157">
        <v>7.99</v>
      </c>
      <c r="G234" s="172">
        <v>15.89</v>
      </c>
      <c r="H234" s="408">
        <v>0.55224059999999997</v>
      </c>
      <c r="I234" s="154">
        <v>7.7019880000000001</v>
      </c>
      <c r="K234" s="456" t="s">
        <v>362</v>
      </c>
      <c r="L234" s="463" t="s">
        <v>345</v>
      </c>
      <c r="M234" s="480" t="s">
        <v>371</v>
      </c>
      <c r="N234" s="481" t="s">
        <v>371</v>
      </c>
    </row>
    <row r="235" spans="1:14" ht="14.4" x14ac:dyDescent="0.2">
      <c r="A235" s="1149"/>
      <c r="B235" s="447">
        <f>南八幡!B241</f>
        <v>45961</v>
      </c>
      <c r="C235" s="316" t="str">
        <f t="shared" si="25"/>
        <v>(金)</v>
      </c>
      <c r="D235" s="173">
        <v>17.399999999999999</v>
      </c>
      <c r="E235" s="415">
        <v>0.4</v>
      </c>
      <c r="F235" s="174">
        <v>8.08</v>
      </c>
      <c r="G235" s="175">
        <v>15.870799999999999</v>
      </c>
      <c r="H235" s="415">
        <v>0.53903520000000005</v>
      </c>
      <c r="I235" s="173">
        <v>7.8037929999999998</v>
      </c>
    </row>
    <row r="236" spans="1:14" ht="14.4" x14ac:dyDescent="0.2">
      <c r="A236" s="1149"/>
      <c r="B236" s="321" t="s">
        <v>238</v>
      </c>
      <c r="C236" s="320"/>
      <c r="D236" s="146">
        <f t="shared" ref="D236:I236" si="26">MAX(D205:D235)</f>
        <v>20.2</v>
      </c>
      <c r="E236" s="404">
        <f t="shared" si="26"/>
        <v>0.4</v>
      </c>
      <c r="F236" s="147">
        <f t="shared" si="26"/>
        <v>8.1</v>
      </c>
      <c r="G236" s="148">
        <f t="shared" si="26"/>
        <v>18.58963</v>
      </c>
      <c r="H236" s="404">
        <f t="shared" si="26"/>
        <v>0.60587579999999996</v>
      </c>
      <c r="I236" s="146">
        <f t="shared" si="26"/>
        <v>8.0253870000000003</v>
      </c>
    </row>
    <row r="237" spans="1:14" ht="14.4" x14ac:dyDescent="0.2">
      <c r="A237" s="1149"/>
      <c r="B237" s="321" t="s">
        <v>239</v>
      </c>
      <c r="C237" s="320"/>
      <c r="D237" s="146">
        <f t="shared" ref="D237:I237" si="27">MIN(D205:D235)</f>
        <v>16.899999999999999</v>
      </c>
      <c r="E237" s="404">
        <f t="shared" si="27"/>
        <v>0.4</v>
      </c>
      <c r="F237" s="147">
        <f t="shared" si="27"/>
        <v>7.86</v>
      </c>
      <c r="G237" s="148">
        <f t="shared" si="27"/>
        <v>15.870799999999999</v>
      </c>
      <c r="H237" s="404">
        <f t="shared" si="27"/>
        <v>0.46772059999999999</v>
      </c>
      <c r="I237" s="146">
        <f t="shared" si="27"/>
        <v>7.628253</v>
      </c>
    </row>
    <row r="238" spans="1:14" ht="14.4" x14ac:dyDescent="0.2">
      <c r="A238" s="1149"/>
      <c r="B238" s="321" t="s">
        <v>240</v>
      </c>
      <c r="C238" s="320"/>
      <c r="D238" s="146">
        <f t="shared" ref="D238:I238" si="28">ROUND(AVERAGE(D205:D235),1)</f>
        <v>18.3</v>
      </c>
      <c r="E238" s="404">
        <f t="shared" si="28"/>
        <v>0.4</v>
      </c>
      <c r="F238" s="147">
        <f t="shared" si="28"/>
        <v>8</v>
      </c>
      <c r="G238" s="148">
        <f t="shared" si="28"/>
        <v>17</v>
      </c>
      <c r="H238" s="404">
        <f t="shared" si="28"/>
        <v>0.5</v>
      </c>
      <c r="I238" s="146">
        <f t="shared" si="28"/>
        <v>7.8</v>
      </c>
    </row>
    <row r="239" spans="1:14" ht="17.25" customHeight="1" x14ac:dyDescent="0.2">
      <c r="A239" s="1149" t="s">
        <v>328</v>
      </c>
      <c r="B239" s="446">
        <f>南八幡!B246</f>
        <v>45962</v>
      </c>
      <c r="C239" s="315" t="str">
        <f>IF(B239="","",IF(WEEKDAY(B239)=1,"(日)",IF(WEEKDAY(B239)=2,"(月)",IF(WEEKDAY(B239)=3,"(火)",IF(WEEKDAY(B239)=4,"(水)",IF(WEEKDAY(B239)=5,"(木)",IF(WEEKDAY(B239)=6,"(金)","(土)")))))))</f>
        <v>(土)</v>
      </c>
      <c r="D239" s="450">
        <v>17</v>
      </c>
      <c r="E239" s="451">
        <v>0.4</v>
      </c>
      <c r="F239" s="989">
        <v>8.01</v>
      </c>
      <c r="G239" s="990">
        <v>15.90973</v>
      </c>
      <c r="H239" s="451">
        <v>0.58872539999999995</v>
      </c>
      <c r="I239" s="450">
        <v>7.8225870000000004</v>
      </c>
      <c r="K239" s="985"/>
      <c r="L239" s="985"/>
      <c r="M239" s="985"/>
      <c r="N239" s="985"/>
    </row>
    <row r="240" spans="1:14" ht="17.25" customHeight="1" x14ac:dyDescent="0.2">
      <c r="A240" s="1149"/>
      <c r="B240" s="447">
        <f>南八幡!B247</f>
        <v>45963</v>
      </c>
      <c r="C240" s="325" t="str">
        <f t="shared" ref="C240:C268" si="29">IF(B240="","",IF(WEEKDAY(B240)=1,"(日)",IF(WEEKDAY(B240)=2,"(月)",IF(WEEKDAY(B240)=3,"(火)",IF(WEEKDAY(B240)=4,"(水)",IF(WEEKDAY(B240)=5,"(木)",IF(WEEKDAY(B240)=6,"(金)","(土)")))))))</f>
        <v>(日)</v>
      </c>
      <c r="D240" s="154">
        <v>17.399999999999999</v>
      </c>
      <c r="E240" s="408">
        <v>0.4</v>
      </c>
      <c r="F240" s="155">
        <v>7.98</v>
      </c>
      <c r="G240" s="156">
        <v>15.920680000000001</v>
      </c>
      <c r="H240" s="408">
        <v>0.54804960000000003</v>
      </c>
      <c r="I240" s="154">
        <v>7.7979310000000002</v>
      </c>
      <c r="K240" s="985"/>
      <c r="L240" s="985"/>
      <c r="M240" s="985"/>
      <c r="N240" s="985"/>
    </row>
    <row r="241" spans="1:14" ht="14.25" customHeight="1" x14ac:dyDescent="0.2">
      <c r="A241" s="1149"/>
      <c r="B241" s="447">
        <f>南八幡!B248</f>
        <v>45964</v>
      </c>
      <c r="C241" s="325" t="str">
        <f t="shared" si="29"/>
        <v>(月)</v>
      </c>
      <c r="D241" s="154">
        <v>17.399999999999999</v>
      </c>
      <c r="E241" s="408">
        <v>0.4</v>
      </c>
      <c r="F241" s="155">
        <v>8</v>
      </c>
      <c r="G241" s="156">
        <v>15.85141</v>
      </c>
      <c r="H241" s="408">
        <v>0.54835500000000004</v>
      </c>
      <c r="I241" s="154">
        <v>7.6564540000000001</v>
      </c>
      <c r="K241" s="1157"/>
      <c r="L241" s="1157"/>
      <c r="M241" s="981"/>
      <c r="N241" s="981"/>
    </row>
    <row r="242" spans="1:14" ht="14.25" customHeight="1" x14ac:dyDescent="0.2">
      <c r="A242" s="1149"/>
      <c r="B242" s="447">
        <f>南八幡!B249</f>
        <v>45965</v>
      </c>
      <c r="C242" s="325" t="str">
        <f t="shared" si="29"/>
        <v>(火)</v>
      </c>
      <c r="D242" s="154">
        <v>16.899999999999999</v>
      </c>
      <c r="E242" s="408">
        <v>0.4</v>
      </c>
      <c r="F242" s="155">
        <v>8.02</v>
      </c>
      <c r="G242" s="156">
        <v>15.805350000000001</v>
      </c>
      <c r="H242" s="408">
        <v>0.57300079999999998</v>
      </c>
      <c r="I242" s="154">
        <v>7.577642</v>
      </c>
      <c r="K242" s="961"/>
      <c r="L242" s="962"/>
      <c r="M242" s="963"/>
      <c r="N242" s="963"/>
    </row>
    <row r="243" spans="1:14" ht="14.4" x14ac:dyDescent="0.2">
      <c r="A243" s="1149"/>
      <c r="B243" s="447">
        <f>南八幡!B250</f>
        <v>45966</v>
      </c>
      <c r="C243" s="325" t="str">
        <f t="shared" si="29"/>
        <v>(水)</v>
      </c>
      <c r="D243" s="154">
        <v>16.899999999999999</v>
      </c>
      <c r="E243" s="408">
        <v>0.4</v>
      </c>
      <c r="F243" s="155">
        <v>8.0299999999999994</v>
      </c>
      <c r="G243" s="156">
        <v>15.785299999999999</v>
      </c>
      <c r="H243" s="408">
        <v>0.60289499999999996</v>
      </c>
      <c r="I243" s="154">
        <v>7.6887939999999997</v>
      </c>
      <c r="K243" s="961"/>
      <c r="L243" s="964"/>
      <c r="M243" s="965"/>
      <c r="N243" s="965"/>
    </row>
    <row r="244" spans="1:14" ht="14.4" x14ac:dyDescent="0.2">
      <c r="A244" s="1149"/>
      <c r="B244" s="447">
        <f>南八幡!B251</f>
        <v>45967</v>
      </c>
      <c r="C244" s="325" t="str">
        <f t="shared" si="29"/>
        <v>(木)</v>
      </c>
      <c r="D244" s="154">
        <v>16.7</v>
      </c>
      <c r="E244" s="408">
        <v>0.4</v>
      </c>
      <c r="F244" s="155">
        <v>8.01</v>
      </c>
      <c r="G244" s="156">
        <v>15.729419999999999</v>
      </c>
      <c r="H244" s="408">
        <v>0.57198640000000001</v>
      </c>
      <c r="I244" s="154">
        <v>7.7493809999999996</v>
      </c>
      <c r="K244" s="961"/>
      <c r="L244" s="964"/>
      <c r="M244" s="966"/>
      <c r="N244" s="967"/>
    </row>
    <row r="245" spans="1:14" ht="14.4" x14ac:dyDescent="0.2">
      <c r="A245" s="1149"/>
      <c r="B245" s="447">
        <f>南八幡!B252</f>
        <v>45968</v>
      </c>
      <c r="C245" s="325" t="str">
        <f t="shared" si="29"/>
        <v>(金)</v>
      </c>
      <c r="D245" s="154">
        <v>17</v>
      </c>
      <c r="E245" s="408">
        <v>0.4</v>
      </c>
      <c r="F245" s="155">
        <v>7.99</v>
      </c>
      <c r="G245" s="156">
        <v>15.69144</v>
      </c>
      <c r="H245" s="408">
        <v>0.59174079999999996</v>
      </c>
      <c r="I245" s="154">
        <v>7.7116170000000004</v>
      </c>
      <c r="K245" s="961"/>
      <c r="L245" s="968"/>
      <c r="M245" s="965"/>
      <c r="N245" s="965"/>
    </row>
    <row r="246" spans="1:14" ht="14.4" x14ac:dyDescent="0.2">
      <c r="A246" s="1149"/>
      <c r="B246" s="447">
        <f>南八幡!B253</f>
        <v>45969</v>
      </c>
      <c r="C246" s="325" t="str">
        <f t="shared" si="29"/>
        <v>(土)</v>
      </c>
      <c r="D246" s="154">
        <v>16.7</v>
      </c>
      <c r="E246" s="408">
        <v>0.4</v>
      </c>
      <c r="F246" s="155">
        <v>8</v>
      </c>
      <c r="G246" s="156">
        <v>15.68892</v>
      </c>
      <c r="H246" s="408">
        <v>0.57113519999999995</v>
      </c>
      <c r="I246" s="154">
        <v>7.6696429999999998</v>
      </c>
      <c r="K246" s="961"/>
      <c r="L246" s="969"/>
      <c r="M246" s="965"/>
      <c r="N246" s="965"/>
    </row>
    <row r="247" spans="1:14" ht="14.4" x14ac:dyDescent="0.2">
      <c r="A247" s="1149"/>
      <c r="B247" s="447">
        <f>南八幡!B254</f>
        <v>45970</v>
      </c>
      <c r="C247" s="325" t="str">
        <f t="shared" si="29"/>
        <v>(日)</v>
      </c>
      <c r="D247" s="154">
        <v>16.899999999999999</v>
      </c>
      <c r="E247" s="408">
        <v>0.4</v>
      </c>
      <c r="F247" s="178">
        <v>8.0399999999999991</v>
      </c>
      <c r="G247" s="156">
        <v>15.62926</v>
      </c>
      <c r="H247" s="408">
        <v>0.59830309999999998</v>
      </c>
      <c r="I247" s="154">
        <v>7.7704649999999997</v>
      </c>
      <c r="K247" s="961"/>
      <c r="L247" s="968"/>
      <c r="M247" s="965"/>
      <c r="N247" s="965"/>
    </row>
    <row r="248" spans="1:14" ht="14.4" x14ac:dyDescent="0.2">
      <c r="A248" s="1149"/>
      <c r="B248" s="447">
        <f>南八幡!B255</f>
        <v>45971</v>
      </c>
      <c r="C248" s="325" t="str">
        <f t="shared" si="29"/>
        <v>(月)</v>
      </c>
      <c r="D248" s="154">
        <v>16.600000000000001</v>
      </c>
      <c r="E248" s="408">
        <v>0.4</v>
      </c>
      <c r="F248" s="155">
        <v>8</v>
      </c>
      <c r="G248" s="156">
        <v>15.55226</v>
      </c>
      <c r="H248" s="408">
        <v>0.58965440000000002</v>
      </c>
      <c r="I248" s="154">
        <v>7.7901210000000001</v>
      </c>
      <c r="K248" s="961"/>
      <c r="L248" s="968"/>
      <c r="M248" s="970"/>
      <c r="N248" s="970"/>
    </row>
    <row r="249" spans="1:14" ht="14.4" x14ac:dyDescent="0.2">
      <c r="A249" s="1149"/>
      <c r="B249" s="447">
        <f>南八幡!B256</f>
        <v>45972</v>
      </c>
      <c r="C249" s="325" t="str">
        <f t="shared" si="29"/>
        <v>(火)</v>
      </c>
      <c r="D249" s="154">
        <v>16.5</v>
      </c>
      <c r="E249" s="408">
        <v>0.4</v>
      </c>
      <c r="F249" s="155">
        <v>8.0299999999999994</v>
      </c>
      <c r="G249" s="156">
        <v>15.42609</v>
      </c>
      <c r="H249" s="408">
        <v>0.58695260000000005</v>
      </c>
      <c r="I249" s="154">
        <v>7.7449329999999996</v>
      </c>
      <c r="K249" s="961"/>
      <c r="L249" s="968"/>
      <c r="M249" s="970"/>
      <c r="N249" s="970"/>
    </row>
    <row r="250" spans="1:14" ht="14.4" x14ac:dyDescent="0.2">
      <c r="A250" s="1149"/>
      <c r="B250" s="447">
        <f>南八幡!B257</f>
        <v>45973</v>
      </c>
      <c r="C250" s="325" t="str">
        <f t="shared" si="29"/>
        <v>(水)</v>
      </c>
      <c r="D250" s="154">
        <v>16.399999999999999</v>
      </c>
      <c r="E250" s="408">
        <v>0.4</v>
      </c>
      <c r="F250" s="155">
        <v>8.08</v>
      </c>
      <c r="G250" s="156">
        <v>15.298120000000001</v>
      </c>
      <c r="H250" s="408">
        <v>0.60460930000000002</v>
      </c>
      <c r="I250" s="154">
        <v>7.7796079999999996</v>
      </c>
      <c r="K250" s="961"/>
      <c r="L250" s="968"/>
      <c r="M250" s="970"/>
      <c r="N250" s="970"/>
    </row>
    <row r="251" spans="1:14" ht="14.4" x14ac:dyDescent="0.2">
      <c r="A251" s="1149"/>
      <c r="B251" s="447">
        <f>南八幡!B258</f>
        <v>45974</v>
      </c>
      <c r="C251" s="325" t="str">
        <f t="shared" si="29"/>
        <v>(木)</v>
      </c>
      <c r="D251" s="154">
        <v>16.3</v>
      </c>
      <c r="E251" s="408">
        <v>0.4</v>
      </c>
      <c r="F251" s="155">
        <v>8.0399999999999991</v>
      </c>
      <c r="G251" s="156">
        <v>15.237069999999999</v>
      </c>
      <c r="H251" s="408">
        <v>0.59876660000000004</v>
      </c>
      <c r="I251" s="154">
        <v>7.9291460000000002</v>
      </c>
      <c r="K251" s="961"/>
      <c r="L251" s="968"/>
      <c r="M251" s="965"/>
      <c r="N251" s="965"/>
    </row>
    <row r="252" spans="1:14" ht="14.4" x14ac:dyDescent="0.2">
      <c r="A252" s="1149"/>
      <c r="B252" s="447">
        <f>南八幡!B259</f>
        <v>45975</v>
      </c>
      <c r="C252" s="325" t="str">
        <f t="shared" si="29"/>
        <v>(金)</v>
      </c>
      <c r="D252" s="154">
        <v>16.3</v>
      </c>
      <c r="E252" s="408">
        <v>0.4</v>
      </c>
      <c r="F252" s="155">
        <v>8.1</v>
      </c>
      <c r="G252" s="156">
        <v>15.204980000000001</v>
      </c>
      <c r="H252" s="408">
        <v>0.59463809999999995</v>
      </c>
      <c r="I252" s="154">
        <v>7.9593150000000001</v>
      </c>
      <c r="K252" s="961"/>
      <c r="L252" s="968"/>
      <c r="M252" s="971"/>
      <c r="N252" s="971"/>
    </row>
    <row r="253" spans="1:14" ht="14.4" x14ac:dyDescent="0.2">
      <c r="A253" s="1149"/>
      <c r="B253" s="447">
        <f>南八幡!B260</f>
        <v>45976</v>
      </c>
      <c r="C253" s="325" t="str">
        <f t="shared" si="29"/>
        <v>(土)</v>
      </c>
      <c r="D253" s="154">
        <v>16.399999999999999</v>
      </c>
      <c r="E253" s="408">
        <v>0.4</v>
      </c>
      <c r="F253" s="155">
        <v>8.0299999999999994</v>
      </c>
      <c r="G253" s="156">
        <v>15.292529999999999</v>
      </c>
      <c r="H253" s="408">
        <v>0.61965519999999996</v>
      </c>
      <c r="I253" s="154">
        <v>7.8594759999999999</v>
      </c>
      <c r="K253" s="961"/>
      <c r="L253" s="968"/>
      <c r="M253" s="972"/>
      <c r="N253" s="972"/>
    </row>
    <row r="254" spans="1:14" ht="14.4" x14ac:dyDescent="0.2">
      <c r="A254" s="1149"/>
      <c r="B254" s="447">
        <f>南八幡!B261</f>
        <v>45977</v>
      </c>
      <c r="C254" s="325" t="str">
        <f t="shared" si="29"/>
        <v>(日)</v>
      </c>
      <c r="D254" s="154">
        <v>16.3</v>
      </c>
      <c r="E254" s="408">
        <v>0.4</v>
      </c>
      <c r="F254" s="155">
        <v>8.09</v>
      </c>
      <c r="G254" s="156">
        <v>15.237159999999999</v>
      </c>
      <c r="H254" s="408">
        <v>0.61143009999999998</v>
      </c>
      <c r="I254" s="154">
        <v>7.8191680000000003</v>
      </c>
      <c r="K254" s="961"/>
      <c r="L254" s="968"/>
      <c r="M254" s="973"/>
      <c r="N254" s="973"/>
    </row>
    <row r="255" spans="1:14" ht="14.4" x14ac:dyDescent="0.2">
      <c r="A255" s="1149"/>
      <c r="B255" s="447">
        <f>南八幡!B262</f>
        <v>45978</v>
      </c>
      <c r="C255" s="325" t="str">
        <f t="shared" si="29"/>
        <v>(月)</v>
      </c>
      <c r="D255" s="154">
        <v>16.5</v>
      </c>
      <c r="E255" s="408">
        <v>0.4</v>
      </c>
      <c r="F255" s="155">
        <v>8.16</v>
      </c>
      <c r="G255" s="156">
        <v>15.32241</v>
      </c>
      <c r="H255" s="408">
        <v>0.59764059999999997</v>
      </c>
      <c r="I255" s="154">
        <v>7.800611</v>
      </c>
      <c r="K255" s="961"/>
      <c r="L255" s="968"/>
      <c r="M255" s="974"/>
      <c r="N255" s="974"/>
    </row>
    <row r="256" spans="1:14" ht="14.4" x14ac:dyDescent="0.2">
      <c r="A256" s="1149"/>
      <c r="B256" s="447">
        <f>南八幡!B263</f>
        <v>45979</v>
      </c>
      <c r="C256" s="325" t="str">
        <f t="shared" si="29"/>
        <v>(火)</v>
      </c>
      <c r="D256" s="154">
        <v>16.3</v>
      </c>
      <c r="E256" s="408">
        <v>0.4</v>
      </c>
      <c r="F256" s="155">
        <v>8.0500000000000007</v>
      </c>
      <c r="G256" s="156">
        <v>15.364879999999999</v>
      </c>
      <c r="H256" s="408">
        <v>0.58757079999999995</v>
      </c>
      <c r="I256" s="154">
        <v>7.7156969999999996</v>
      </c>
      <c r="K256" s="961"/>
      <c r="L256" s="968"/>
      <c r="M256" s="971"/>
      <c r="N256" s="975"/>
    </row>
    <row r="257" spans="1:14" ht="14.4" x14ac:dyDescent="0.2">
      <c r="A257" s="1149"/>
      <c r="B257" s="447">
        <f>南八幡!B264</f>
        <v>45980</v>
      </c>
      <c r="C257" s="325" t="str">
        <f t="shared" si="29"/>
        <v>(水)</v>
      </c>
      <c r="D257" s="154">
        <v>16.100000000000001</v>
      </c>
      <c r="E257" s="408">
        <v>0.4</v>
      </c>
      <c r="F257" s="155">
        <v>8.0399999999999991</v>
      </c>
      <c r="G257" s="156">
        <v>15.241569999999999</v>
      </c>
      <c r="H257" s="408">
        <v>0.55765030000000004</v>
      </c>
      <c r="I257" s="154">
        <v>7.7280170000000004</v>
      </c>
      <c r="K257" s="961"/>
      <c r="L257" s="968"/>
      <c r="M257" s="976"/>
      <c r="N257" s="976"/>
    </row>
    <row r="258" spans="1:14" ht="14.4" x14ac:dyDescent="0.2">
      <c r="A258" s="1149"/>
      <c r="B258" s="447">
        <f>南八幡!B265</f>
        <v>45981</v>
      </c>
      <c r="C258" s="325" t="str">
        <f t="shared" si="29"/>
        <v>(木)</v>
      </c>
      <c r="D258" s="154">
        <v>15.9</v>
      </c>
      <c r="E258" s="408">
        <v>0.4</v>
      </c>
      <c r="F258" s="155">
        <v>8.06</v>
      </c>
      <c r="G258" s="156">
        <v>15.15484</v>
      </c>
      <c r="H258" s="408">
        <v>0.56177860000000002</v>
      </c>
      <c r="I258" s="154">
        <v>7.8340969999999999</v>
      </c>
      <c r="K258" s="961"/>
      <c r="L258" s="968"/>
      <c r="M258" s="974"/>
      <c r="N258" s="974"/>
    </row>
    <row r="259" spans="1:14" ht="14.4" x14ac:dyDescent="0.2">
      <c r="A259" s="1149"/>
      <c r="B259" s="447">
        <f>南八幡!B266</f>
        <v>45982</v>
      </c>
      <c r="C259" s="325" t="str">
        <f t="shared" si="29"/>
        <v>(金)</v>
      </c>
      <c r="D259" s="154">
        <v>15.8</v>
      </c>
      <c r="E259" s="408">
        <v>0.4</v>
      </c>
      <c r="F259" s="155">
        <v>8.01</v>
      </c>
      <c r="G259" s="156">
        <v>15.07118</v>
      </c>
      <c r="H259" s="408">
        <v>0.60257300000000003</v>
      </c>
      <c r="I259" s="154">
        <v>7.9081650000000003</v>
      </c>
      <c r="K259" s="961"/>
      <c r="L259" s="968"/>
      <c r="M259" s="967"/>
      <c r="N259" s="967"/>
    </row>
    <row r="260" spans="1:14" ht="14.4" x14ac:dyDescent="0.2">
      <c r="A260" s="1149"/>
      <c r="B260" s="447">
        <f>南八幡!B267</f>
        <v>45983</v>
      </c>
      <c r="C260" s="325" t="str">
        <f t="shared" si="29"/>
        <v>(土)</v>
      </c>
      <c r="D260" s="154">
        <v>15.9</v>
      </c>
      <c r="E260" s="408">
        <v>0.4</v>
      </c>
      <c r="F260" s="155">
        <v>8.0399999999999991</v>
      </c>
      <c r="G260" s="156">
        <v>15.07813</v>
      </c>
      <c r="H260" s="408">
        <v>0.6222647</v>
      </c>
      <c r="I260" s="154">
        <v>7.9311400000000001</v>
      </c>
      <c r="K260" s="961"/>
      <c r="L260" s="968"/>
      <c r="M260" s="977"/>
      <c r="N260" s="978"/>
    </row>
    <row r="261" spans="1:14" ht="14.4" x14ac:dyDescent="0.2">
      <c r="A261" s="1149"/>
      <c r="B261" s="447">
        <f>南八幡!B268</f>
        <v>45984</v>
      </c>
      <c r="C261" s="325" t="str">
        <f t="shared" si="29"/>
        <v>(日)</v>
      </c>
      <c r="D261" s="154">
        <v>15.9</v>
      </c>
      <c r="E261" s="408">
        <v>0.4</v>
      </c>
      <c r="F261" s="155">
        <v>8.0399999999999991</v>
      </c>
      <c r="G261" s="156">
        <v>15.053290000000001</v>
      </c>
      <c r="H261" s="408">
        <v>0.63220659999999995</v>
      </c>
      <c r="I261" s="154">
        <v>7.9699039999999997</v>
      </c>
      <c r="K261" s="961"/>
      <c r="L261" s="968"/>
      <c r="M261" s="979"/>
      <c r="N261" s="979"/>
    </row>
    <row r="262" spans="1:14" ht="14.4" x14ac:dyDescent="0.2">
      <c r="A262" s="1149"/>
      <c r="B262" s="447">
        <f>南八幡!B269</f>
        <v>45985</v>
      </c>
      <c r="C262" s="325" t="str">
        <f t="shared" si="29"/>
        <v>(月)</v>
      </c>
      <c r="D262" s="154">
        <v>15.9</v>
      </c>
      <c r="E262" s="408">
        <v>0.4</v>
      </c>
      <c r="F262" s="155">
        <v>8.0500000000000007</v>
      </c>
      <c r="G262" s="156">
        <v>15.12885</v>
      </c>
      <c r="H262" s="408">
        <v>0.64324899999999996</v>
      </c>
      <c r="I262" s="154">
        <v>8.0009879999999995</v>
      </c>
      <c r="K262" s="961"/>
      <c r="L262" s="968"/>
      <c r="M262" s="971"/>
      <c r="N262" s="977"/>
    </row>
    <row r="263" spans="1:14" ht="14.4" x14ac:dyDescent="0.2">
      <c r="A263" s="1149"/>
      <c r="B263" s="447">
        <f>南八幡!B270</f>
        <v>45986</v>
      </c>
      <c r="C263" s="325" t="str">
        <f t="shared" si="29"/>
        <v>(火)</v>
      </c>
      <c r="D263" s="154">
        <v>15.8</v>
      </c>
      <c r="E263" s="408">
        <v>0.4</v>
      </c>
      <c r="F263" s="155">
        <v>8.0399999999999991</v>
      </c>
      <c r="G263" s="156">
        <v>15.112399999999999</v>
      </c>
      <c r="H263" s="408">
        <v>0.63381730000000003</v>
      </c>
      <c r="I263" s="154">
        <v>8.0210989999999995</v>
      </c>
      <c r="K263" s="961"/>
      <c r="L263" s="968"/>
      <c r="M263" s="974"/>
      <c r="N263" s="974"/>
    </row>
    <row r="264" spans="1:14" ht="14.4" x14ac:dyDescent="0.2">
      <c r="A264" s="1149"/>
      <c r="B264" s="447">
        <f>南八幡!B271</f>
        <v>45987</v>
      </c>
      <c r="C264" s="325" t="str">
        <f t="shared" si="29"/>
        <v>(水)</v>
      </c>
      <c r="D264" s="154">
        <v>15.7</v>
      </c>
      <c r="E264" s="408">
        <v>0.4</v>
      </c>
      <c r="F264" s="155">
        <v>8.02</v>
      </c>
      <c r="G264" s="156">
        <v>15.0243</v>
      </c>
      <c r="H264" s="408">
        <v>0.64717650000000004</v>
      </c>
      <c r="I264" s="154">
        <v>7.8726130000000003</v>
      </c>
      <c r="K264" s="961"/>
      <c r="L264" s="968"/>
      <c r="M264" s="971"/>
      <c r="N264" s="975"/>
    </row>
    <row r="265" spans="1:14" ht="14.4" x14ac:dyDescent="0.2">
      <c r="A265" s="1149"/>
      <c r="B265" s="447">
        <f>南八幡!B272</f>
        <v>45988</v>
      </c>
      <c r="C265" s="325" t="str">
        <f t="shared" si="29"/>
        <v>(木)</v>
      </c>
      <c r="D265" s="154">
        <v>15.9</v>
      </c>
      <c r="E265" s="408">
        <v>0.4</v>
      </c>
      <c r="F265" s="155">
        <v>8.08</v>
      </c>
      <c r="G265" s="156">
        <v>15.052849999999999</v>
      </c>
      <c r="H265" s="408">
        <v>0.58779000000000003</v>
      </c>
      <c r="I265" s="154">
        <v>7.7197990000000001</v>
      </c>
      <c r="K265" s="961"/>
      <c r="L265" s="968"/>
      <c r="M265" s="971"/>
      <c r="N265" s="975"/>
    </row>
    <row r="266" spans="1:14" ht="14.4" x14ac:dyDescent="0.2">
      <c r="A266" s="1149"/>
      <c r="B266" s="447">
        <f>南八幡!B273</f>
        <v>45989</v>
      </c>
      <c r="C266" s="325" t="str">
        <f t="shared" si="29"/>
        <v>(金)</v>
      </c>
      <c r="D266" s="154">
        <v>15.9</v>
      </c>
      <c r="E266" s="408">
        <v>0.4</v>
      </c>
      <c r="F266" s="155">
        <v>8.07</v>
      </c>
      <c r="G266" s="156">
        <v>15.11633</v>
      </c>
      <c r="H266" s="408">
        <v>0.64682439999999997</v>
      </c>
      <c r="I266" s="154">
        <v>7.7131270000000001</v>
      </c>
      <c r="K266" s="961"/>
      <c r="L266" s="964"/>
      <c r="M266" s="980"/>
      <c r="N266" s="980"/>
    </row>
    <row r="267" spans="1:14" ht="14.4" x14ac:dyDescent="0.2">
      <c r="A267" s="1149"/>
      <c r="B267" s="447">
        <f>南八幡!B274</f>
        <v>45990</v>
      </c>
      <c r="C267" s="325" t="str">
        <f t="shared" si="29"/>
        <v>(土)</v>
      </c>
      <c r="D267" s="154">
        <v>15.9</v>
      </c>
      <c r="E267" s="408">
        <v>0.4</v>
      </c>
      <c r="F267" s="155">
        <v>8.0399999999999991</v>
      </c>
      <c r="G267" s="156">
        <v>15.118040000000001</v>
      </c>
      <c r="H267" s="408">
        <v>0.6623156</v>
      </c>
      <c r="I267" s="154">
        <v>7.7884260000000003</v>
      </c>
      <c r="K267" s="961"/>
      <c r="L267" s="968"/>
      <c r="M267" s="974"/>
      <c r="N267" s="974"/>
    </row>
    <row r="268" spans="1:14" ht="14.4" x14ac:dyDescent="0.2">
      <c r="A268" s="1149"/>
      <c r="B268" s="447">
        <f>南八幡!B275</f>
        <v>45991</v>
      </c>
      <c r="C268" s="316" t="str">
        <f t="shared" si="29"/>
        <v>(日)</v>
      </c>
      <c r="D268" s="173">
        <v>15.9</v>
      </c>
      <c r="E268" s="415">
        <v>0.4</v>
      </c>
      <c r="F268" s="179">
        <v>8.0500000000000007</v>
      </c>
      <c r="G268" s="180">
        <v>15.070180000000001</v>
      </c>
      <c r="H268" s="415">
        <v>0.64255180000000001</v>
      </c>
      <c r="I268" s="173">
        <v>7.7001270000000002</v>
      </c>
    </row>
    <row r="269" spans="1:14" ht="14.4" x14ac:dyDescent="0.2">
      <c r="A269" s="1149"/>
      <c r="B269" s="321" t="s">
        <v>238</v>
      </c>
      <c r="C269" s="320"/>
      <c r="D269" s="146">
        <f>MAX(D239:D268)</f>
        <v>17.399999999999999</v>
      </c>
      <c r="E269" s="404">
        <f t="shared" ref="E269:I269" si="30">MAX(E239:E268)</f>
        <v>0.4</v>
      </c>
      <c r="F269" s="147">
        <f t="shared" si="30"/>
        <v>8.16</v>
      </c>
      <c r="G269" s="148">
        <f t="shared" si="30"/>
        <v>15.920680000000001</v>
      </c>
      <c r="H269" s="404">
        <f t="shared" si="30"/>
        <v>0.6623156</v>
      </c>
      <c r="I269" s="146">
        <f t="shared" si="30"/>
        <v>8.0210989999999995</v>
      </c>
    </row>
    <row r="270" spans="1:14" ht="14.4" x14ac:dyDescent="0.2">
      <c r="A270" s="1149"/>
      <c r="B270" s="321" t="s">
        <v>239</v>
      </c>
      <c r="C270" s="320"/>
      <c r="D270" s="146">
        <f>MIN(D239:D268)</f>
        <v>15.7</v>
      </c>
      <c r="E270" s="404">
        <f t="shared" ref="E270:I270" si="31">MIN(E239:E268)</f>
        <v>0.4</v>
      </c>
      <c r="F270" s="147">
        <f t="shared" si="31"/>
        <v>7.98</v>
      </c>
      <c r="G270" s="148">
        <f t="shared" si="31"/>
        <v>15.0243</v>
      </c>
      <c r="H270" s="404">
        <f t="shared" si="31"/>
        <v>0.54804960000000003</v>
      </c>
      <c r="I270" s="146">
        <f t="shared" si="31"/>
        <v>7.577642</v>
      </c>
    </row>
    <row r="271" spans="1:14" ht="14.4" x14ac:dyDescent="0.2">
      <c r="A271" s="1149"/>
      <c r="B271" s="321" t="s">
        <v>240</v>
      </c>
      <c r="C271" s="320"/>
      <c r="D271" s="146">
        <f>ROUND(AVERAGE(D239:D268),1)</f>
        <v>16.399999999999999</v>
      </c>
      <c r="E271" s="404">
        <f t="shared" ref="E271:I271" si="32">ROUND(AVERAGE(E239:E268),1)</f>
        <v>0.4</v>
      </c>
      <c r="F271" s="147">
        <f t="shared" si="32"/>
        <v>8</v>
      </c>
      <c r="G271" s="148">
        <f t="shared" si="32"/>
        <v>15.4</v>
      </c>
      <c r="H271" s="404">
        <f t="shared" si="32"/>
        <v>0.6</v>
      </c>
      <c r="I271" s="146">
        <f t="shared" si="32"/>
        <v>7.8</v>
      </c>
    </row>
    <row r="272" spans="1:14" ht="14.25" customHeight="1" x14ac:dyDescent="0.2">
      <c r="A272" s="1149" t="s">
        <v>327</v>
      </c>
      <c r="B272" s="446">
        <f>南八幡!B280</f>
        <v>45992</v>
      </c>
      <c r="C272" s="315" t="str">
        <f>IF(B272="","",IF(WEEKDAY(B272)=1,"(日)",IF(WEEKDAY(B272)=2,"(月)",IF(WEEKDAY(B272)=3,"(火)",IF(WEEKDAY(B272)=4,"(水)",IF(WEEKDAY(B272)=5,"(木)",IF(WEEKDAY(B272)=6,"(金)","(土)")))))))</f>
        <v>(月)</v>
      </c>
      <c r="D272" s="450">
        <v>16</v>
      </c>
      <c r="E272" s="451">
        <v>0.4</v>
      </c>
      <c r="F272" s="989">
        <v>8.07</v>
      </c>
      <c r="G272" s="990">
        <v>15.05569</v>
      </c>
      <c r="H272" s="451">
        <v>0.59287199999999995</v>
      </c>
      <c r="I272" s="450">
        <v>7.6036789999999996</v>
      </c>
    </row>
    <row r="273" spans="1:9" ht="14.4" x14ac:dyDescent="0.2">
      <c r="A273" s="1149"/>
      <c r="B273" s="447">
        <f>南八幡!B281</f>
        <v>45993</v>
      </c>
      <c r="C273" s="325" t="str">
        <f t="shared" ref="C273:C302" si="33">IF(B273="","",IF(WEEKDAY(B273)=1,"(日)",IF(WEEKDAY(B273)=2,"(月)",IF(WEEKDAY(B273)=3,"(火)",IF(WEEKDAY(B273)=4,"(水)",IF(WEEKDAY(B273)=5,"(木)",IF(WEEKDAY(B273)=6,"(金)","(土)")))))))</f>
        <v>(火)</v>
      </c>
      <c r="D273" s="154">
        <v>16</v>
      </c>
      <c r="E273" s="408">
        <v>0.4</v>
      </c>
      <c r="F273" s="155">
        <v>8.0500000000000007</v>
      </c>
      <c r="G273" s="156">
        <v>15.111520000000001</v>
      </c>
      <c r="H273" s="408">
        <v>0.65807159999999998</v>
      </c>
      <c r="I273" s="154">
        <v>7.5783769999999997</v>
      </c>
    </row>
    <row r="274" spans="1:9" ht="14.4" x14ac:dyDescent="0.2">
      <c r="A274" s="1149"/>
      <c r="B274" s="447">
        <f>南八幡!B282</f>
        <v>45994</v>
      </c>
      <c r="C274" s="325" t="str">
        <f t="shared" si="33"/>
        <v>(水)</v>
      </c>
      <c r="D274" s="154">
        <v>15.7</v>
      </c>
      <c r="E274" s="408">
        <v>0.4</v>
      </c>
      <c r="F274" s="155">
        <v>8.0299999999999994</v>
      </c>
      <c r="G274" s="156">
        <v>15.13062</v>
      </c>
      <c r="H274" s="408">
        <v>0.65512119999999996</v>
      </c>
      <c r="I274" s="154">
        <v>7.5738300000000001</v>
      </c>
    </row>
    <row r="275" spans="1:9" ht="14.4" x14ac:dyDescent="0.2">
      <c r="A275" s="1149"/>
      <c r="B275" s="447">
        <f>南八幡!B283</f>
        <v>45995</v>
      </c>
      <c r="C275" s="325" t="str">
        <f t="shared" si="33"/>
        <v>(木)</v>
      </c>
      <c r="D275" s="154">
        <v>15.4</v>
      </c>
      <c r="E275" s="408">
        <v>0.4</v>
      </c>
      <c r="F275" s="155">
        <v>7.99</v>
      </c>
      <c r="G275" s="156">
        <v>14.903969999999999</v>
      </c>
      <c r="H275" s="408">
        <v>0.58354779999999995</v>
      </c>
      <c r="I275" s="154">
        <v>7.5048320000000004</v>
      </c>
    </row>
    <row r="276" spans="1:9" ht="14.4" x14ac:dyDescent="0.2">
      <c r="A276" s="1149"/>
      <c r="B276" s="447">
        <f>南八幡!B284</f>
        <v>45996</v>
      </c>
      <c r="C276" s="325" t="str">
        <f t="shared" si="33"/>
        <v>(金)</v>
      </c>
      <c r="D276" s="154">
        <v>15.1</v>
      </c>
      <c r="E276" s="408">
        <v>0.4</v>
      </c>
      <c r="F276" s="155">
        <v>7.98</v>
      </c>
      <c r="G276" s="156">
        <v>14.67103</v>
      </c>
      <c r="H276" s="408">
        <v>0.56807629999999998</v>
      </c>
      <c r="I276" s="154">
        <v>7.5426479999999998</v>
      </c>
    </row>
    <row r="277" spans="1:9" ht="14.4" x14ac:dyDescent="0.2">
      <c r="A277" s="1149"/>
      <c r="B277" s="447">
        <f>南八幡!B285</f>
        <v>45997</v>
      </c>
      <c r="C277" s="325" t="str">
        <f t="shared" si="33"/>
        <v>(土)</v>
      </c>
      <c r="D277" s="154">
        <v>15</v>
      </c>
      <c r="E277" s="408">
        <v>0.4</v>
      </c>
      <c r="F277" s="155">
        <v>7.98</v>
      </c>
      <c r="G277" s="156">
        <v>14.52248</v>
      </c>
      <c r="H277" s="408">
        <v>0.54126540000000001</v>
      </c>
      <c r="I277" s="154">
        <v>7.5342339999999997</v>
      </c>
    </row>
    <row r="278" spans="1:9" ht="14.4" x14ac:dyDescent="0.2">
      <c r="A278" s="1149"/>
      <c r="B278" s="447">
        <f>南八幡!B286</f>
        <v>45998</v>
      </c>
      <c r="C278" s="325" t="str">
        <f t="shared" si="33"/>
        <v>(日)</v>
      </c>
      <c r="D278" s="154">
        <v>14.9</v>
      </c>
      <c r="E278" s="408">
        <v>0.6</v>
      </c>
      <c r="F278" s="155">
        <v>7.99</v>
      </c>
      <c r="G278" s="156">
        <v>14.434480000000001</v>
      </c>
      <c r="H278" s="408">
        <v>0.63325509999999996</v>
      </c>
      <c r="I278" s="154">
        <v>7.5499580000000002</v>
      </c>
    </row>
    <row r="279" spans="1:9" ht="14.4" x14ac:dyDescent="0.2">
      <c r="A279" s="1149"/>
      <c r="B279" s="447">
        <f>南八幡!B287</f>
        <v>45999</v>
      </c>
      <c r="C279" s="325" t="str">
        <f t="shared" si="33"/>
        <v>(月)</v>
      </c>
      <c r="D279" s="154">
        <v>15</v>
      </c>
      <c r="E279" s="408">
        <v>0.7</v>
      </c>
      <c r="F279" s="155">
        <v>7.98</v>
      </c>
      <c r="G279" s="156">
        <v>14.499000000000001</v>
      </c>
      <c r="H279" s="408">
        <v>0.55986250000000004</v>
      </c>
      <c r="I279" s="154">
        <v>7.5349389999999996</v>
      </c>
    </row>
    <row r="280" spans="1:9" ht="14.4" x14ac:dyDescent="0.2">
      <c r="A280" s="1149"/>
      <c r="B280" s="447">
        <f>南八幡!B288</f>
        <v>46000</v>
      </c>
      <c r="C280" s="325" t="str">
        <f t="shared" si="33"/>
        <v>(火)</v>
      </c>
      <c r="D280" s="154">
        <v>15</v>
      </c>
      <c r="E280" s="408">
        <v>0.6</v>
      </c>
      <c r="F280" s="155">
        <v>7.97</v>
      </c>
      <c r="G280" s="156">
        <v>14.551780000000001</v>
      </c>
      <c r="H280" s="408">
        <v>0.68913579999999997</v>
      </c>
      <c r="I280" s="154">
        <v>7.4997639999999999</v>
      </c>
    </row>
    <row r="281" spans="1:9" ht="14.4" x14ac:dyDescent="0.2">
      <c r="A281" s="1149"/>
      <c r="B281" s="447">
        <f>南八幡!B289</f>
        <v>46001</v>
      </c>
      <c r="C281" s="325" t="str">
        <f t="shared" si="33"/>
        <v>(水)</v>
      </c>
      <c r="D281" s="154">
        <v>14.9</v>
      </c>
      <c r="E281" s="408">
        <v>0.5</v>
      </c>
      <c r="F281" s="155">
        <v>7.97</v>
      </c>
      <c r="G281" s="156">
        <v>14.545109999999999</v>
      </c>
      <c r="H281" s="408">
        <v>0.56226900000000002</v>
      </c>
      <c r="I281" s="154">
        <v>7.5120839999999998</v>
      </c>
    </row>
    <row r="282" spans="1:9" ht="14.4" x14ac:dyDescent="0.2">
      <c r="A282" s="1149"/>
      <c r="B282" s="447">
        <f>南八幡!B290</f>
        <v>46002</v>
      </c>
      <c r="C282" s="325" t="str">
        <f t="shared" si="33"/>
        <v>(木)</v>
      </c>
      <c r="D282" s="154">
        <v>14.8</v>
      </c>
      <c r="E282" s="408">
        <v>0.7</v>
      </c>
      <c r="F282" s="155">
        <v>7.97</v>
      </c>
      <c r="G282" s="156">
        <v>14.549099999999999</v>
      </c>
      <c r="H282" s="408">
        <v>0.64277629999999997</v>
      </c>
      <c r="I282" s="154">
        <v>7.5031759999999998</v>
      </c>
    </row>
    <row r="283" spans="1:9" ht="14.4" x14ac:dyDescent="0.2">
      <c r="A283" s="1149"/>
      <c r="B283" s="447">
        <f>南八幡!B291</f>
        <v>46003</v>
      </c>
      <c r="C283" s="325" t="str">
        <f t="shared" si="33"/>
        <v>(金)</v>
      </c>
      <c r="D283" s="154">
        <v>14.7</v>
      </c>
      <c r="E283" s="408">
        <v>0.6</v>
      </c>
      <c r="F283" s="155">
        <v>8</v>
      </c>
      <c r="G283" s="156">
        <v>14.53204</v>
      </c>
      <c r="H283" s="408">
        <v>0.59108380000000005</v>
      </c>
      <c r="I283" s="154">
        <v>7.5117260000000003</v>
      </c>
    </row>
    <row r="284" spans="1:9" ht="14.4" x14ac:dyDescent="0.2">
      <c r="A284" s="1149"/>
      <c r="B284" s="447">
        <f>南八幡!B292</f>
        <v>46004</v>
      </c>
      <c r="C284" s="325" t="str">
        <f t="shared" si="33"/>
        <v>(土)</v>
      </c>
      <c r="D284" s="154">
        <v>14.5</v>
      </c>
      <c r="E284" s="408">
        <v>0.7</v>
      </c>
      <c r="F284" s="155">
        <v>8.02</v>
      </c>
      <c r="G284" s="156">
        <v>14.41573</v>
      </c>
      <c r="H284" s="408">
        <v>0.60518989999999995</v>
      </c>
      <c r="I284" s="154">
        <v>7.5163970000000004</v>
      </c>
    </row>
    <row r="285" spans="1:9" ht="14.4" x14ac:dyDescent="0.2">
      <c r="A285" s="1149"/>
      <c r="B285" s="447">
        <f>南八幡!B293</f>
        <v>46005</v>
      </c>
      <c r="C285" s="325" t="str">
        <f t="shared" si="33"/>
        <v>(日)</v>
      </c>
      <c r="D285" s="154">
        <v>14.3</v>
      </c>
      <c r="E285" s="408">
        <v>0.6</v>
      </c>
      <c r="F285" s="155">
        <v>8.01</v>
      </c>
      <c r="G285" s="156">
        <v>14.18098</v>
      </c>
      <c r="H285" s="408">
        <v>0.57784530000000001</v>
      </c>
      <c r="I285" s="154">
        <v>7.5431759999999999</v>
      </c>
    </row>
    <row r="286" spans="1:9" ht="14.4" x14ac:dyDescent="0.2">
      <c r="A286" s="1149"/>
      <c r="B286" s="447">
        <f>南八幡!B294</f>
        <v>46006</v>
      </c>
      <c r="C286" s="325" t="str">
        <f t="shared" si="33"/>
        <v>(月)</v>
      </c>
      <c r="D286" s="154">
        <v>14.2</v>
      </c>
      <c r="E286" s="408">
        <v>0.7</v>
      </c>
      <c r="F286" s="155">
        <v>7.98</v>
      </c>
      <c r="G286" s="156">
        <v>14.16381</v>
      </c>
      <c r="H286" s="408">
        <v>0.54832930000000002</v>
      </c>
      <c r="I286" s="154">
        <v>7.5502739999999999</v>
      </c>
    </row>
    <row r="287" spans="1:9" ht="14.4" x14ac:dyDescent="0.2">
      <c r="A287" s="1149"/>
      <c r="B287" s="447">
        <f>南八幡!B295</f>
        <v>46007</v>
      </c>
      <c r="C287" s="325" t="str">
        <f t="shared" si="33"/>
        <v>(火)</v>
      </c>
      <c r="D287" s="154">
        <v>14.2</v>
      </c>
      <c r="E287" s="408">
        <v>0.6</v>
      </c>
      <c r="F287" s="155">
        <v>7.98</v>
      </c>
      <c r="G287" s="156">
        <v>14.185129999999999</v>
      </c>
      <c r="H287" s="408">
        <v>0.55236750000000001</v>
      </c>
      <c r="I287" s="154">
        <v>7.5612760000000003</v>
      </c>
    </row>
    <row r="288" spans="1:9" ht="14.4" x14ac:dyDescent="0.2">
      <c r="A288" s="1149"/>
      <c r="B288" s="447">
        <f>南八幡!B296</f>
        <v>46008</v>
      </c>
      <c r="C288" s="325" t="str">
        <f t="shared" si="33"/>
        <v>(水)</v>
      </c>
      <c r="D288" s="154">
        <v>14.2</v>
      </c>
      <c r="E288" s="408">
        <v>0.5</v>
      </c>
      <c r="F288" s="155">
        <v>8.19</v>
      </c>
      <c r="G288" s="156">
        <v>14.291219999999999</v>
      </c>
      <c r="H288" s="408">
        <v>0.58427589999999996</v>
      </c>
      <c r="I288" s="154">
        <v>7.5465390000000001</v>
      </c>
    </row>
    <row r="289" spans="1:9" ht="14.4" x14ac:dyDescent="0.2">
      <c r="A289" s="1149"/>
      <c r="B289" s="447">
        <f>南八幡!B297</f>
        <v>46009</v>
      </c>
      <c r="C289" s="325" t="str">
        <f t="shared" si="33"/>
        <v>(木)</v>
      </c>
      <c r="D289" s="154">
        <v>14.3</v>
      </c>
      <c r="E289" s="408">
        <v>0.5</v>
      </c>
      <c r="F289" s="155">
        <v>8.16</v>
      </c>
      <c r="G289" s="156">
        <v>14.335900000000001</v>
      </c>
      <c r="H289" s="408">
        <v>0.55676009999999998</v>
      </c>
      <c r="I289" s="154">
        <v>7.5402149999999999</v>
      </c>
    </row>
    <row r="290" spans="1:9" ht="14.4" x14ac:dyDescent="0.2">
      <c r="A290" s="1149"/>
      <c r="B290" s="447">
        <f>南八幡!B298</f>
        <v>46010</v>
      </c>
      <c r="C290" s="325" t="str">
        <f t="shared" si="33"/>
        <v>(金)</v>
      </c>
      <c r="D290" s="154">
        <v>14.3</v>
      </c>
      <c r="E290" s="408">
        <v>0.6</v>
      </c>
      <c r="F290" s="155">
        <v>8.19</v>
      </c>
      <c r="G290" s="156">
        <v>14.35637</v>
      </c>
      <c r="H290" s="408">
        <v>0.58138109999999998</v>
      </c>
      <c r="I290" s="154">
        <v>7.5280959999999997</v>
      </c>
    </row>
    <row r="291" spans="1:9" ht="14.4" x14ac:dyDescent="0.2">
      <c r="A291" s="1149"/>
      <c r="B291" s="447">
        <f>南八幡!B299</f>
        <v>46011</v>
      </c>
      <c r="C291" s="325" t="str">
        <f t="shared" si="33"/>
        <v>(土)</v>
      </c>
      <c r="D291" s="154">
        <v>14.6</v>
      </c>
      <c r="E291" s="408">
        <v>0.4</v>
      </c>
      <c r="F291" s="155">
        <v>8.27</v>
      </c>
      <c r="G291" s="156">
        <v>14.44187</v>
      </c>
      <c r="H291" s="408">
        <v>0.61118930000000005</v>
      </c>
      <c r="I291" s="154">
        <v>7.5212199999999996</v>
      </c>
    </row>
    <row r="292" spans="1:9" ht="14.4" x14ac:dyDescent="0.2">
      <c r="A292" s="1149"/>
      <c r="B292" s="447">
        <f>南八幡!B300</f>
        <v>46012</v>
      </c>
      <c r="C292" s="325" t="str">
        <f t="shared" si="33"/>
        <v>(日)</v>
      </c>
      <c r="D292" s="154">
        <v>14.7</v>
      </c>
      <c r="E292" s="408">
        <v>0.4</v>
      </c>
      <c r="F292" s="155">
        <v>8.24</v>
      </c>
      <c r="G292" s="156">
        <v>14.6951</v>
      </c>
      <c r="H292" s="408">
        <v>0.57546909999999996</v>
      </c>
      <c r="I292" s="154">
        <v>7.5092280000000002</v>
      </c>
    </row>
    <row r="293" spans="1:9" ht="14.4" x14ac:dyDescent="0.2">
      <c r="A293" s="1149"/>
      <c r="B293" s="447">
        <f>南八幡!B301</f>
        <v>46013</v>
      </c>
      <c r="C293" s="325" t="str">
        <f t="shared" si="33"/>
        <v>(月)</v>
      </c>
      <c r="D293" s="154">
        <v>14.6</v>
      </c>
      <c r="E293" s="408">
        <v>0.4</v>
      </c>
      <c r="F293" s="155">
        <v>8.17</v>
      </c>
      <c r="G293" s="156">
        <v>14.82752</v>
      </c>
      <c r="H293" s="408">
        <v>0.60115689999999999</v>
      </c>
      <c r="I293" s="154">
        <v>7.5023289999999996</v>
      </c>
    </row>
    <row r="294" spans="1:9" ht="14.4" x14ac:dyDescent="0.2">
      <c r="A294" s="1149"/>
      <c r="B294" s="447">
        <f>南八幡!B302</f>
        <v>46014</v>
      </c>
      <c r="C294" s="325" t="str">
        <f t="shared" si="33"/>
        <v>(火)</v>
      </c>
      <c r="D294" s="154">
        <v>14.5</v>
      </c>
      <c r="E294" s="408">
        <v>0.5</v>
      </c>
      <c r="F294" s="155">
        <v>8.17</v>
      </c>
      <c r="G294" s="156">
        <v>14.706910000000001</v>
      </c>
      <c r="H294" s="408">
        <v>0.60844050000000005</v>
      </c>
      <c r="I294" s="154">
        <v>7.5111030000000003</v>
      </c>
    </row>
    <row r="295" spans="1:9" ht="14.4" x14ac:dyDescent="0.2">
      <c r="A295" s="1149"/>
      <c r="B295" s="447">
        <f>南八幡!B303</f>
        <v>46015</v>
      </c>
      <c r="C295" s="325" t="str">
        <f t="shared" si="33"/>
        <v>(水)</v>
      </c>
      <c r="D295" s="154">
        <v>14.4</v>
      </c>
      <c r="E295" s="408">
        <v>0.5</v>
      </c>
      <c r="F295" s="155">
        <v>8.2799999999999994</v>
      </c>
      <c r="G295" s="156">
        <v>14.6317</v>
      </c>
      <c r="H295" s="408">
        <v>0.57478490000000004</v>
      </c>
      <c r="I295" s="154">
        <v>7.5025170000000001</v>
      </c>
    </row>
    <row r="296" spans="1:9" ht="14.4" x14ac:dyDescent="0.2">
      <c r="A296" s="1149"/>
      <c r="B296" s="447">
        <f>南八幡!B304</f>
        <v>46016</v>
      </c>
      <c r="C296" s="325" t="str">
        <f t="shared" si="33"/>
        <v>(木)</v>
      </c>
      <c r="D296" s="154">
        <v>14.4</v>
      </c>
      <c r="E296" s="408">
        <v>0.5</v>
      </c>
      <c r="F296" s="155">
        <v>8.2899999999999991</v>
      </c>
      <c r="G296" s="156">
        <v>14.61862</v>
      </c>
      <c r="H296" s="408">
        <v>0.53396670000000002</v>
      </c>
      <c r="I296" s="154">
        <v>7.512092</v>
      </c>
    </row>
    <row r="297" spans="1:9" ht="14.4" x14ac:dyDescent="0.2">
      <c r="A297" s="1149"/>
      <c r="B297" s="447">
        <f>南八幡!B305</f>
        <v>46017</v>
      </c>
      <c r="C297" s="325" t="str">
        <f t="shared" si="33"/>
        <v>(金)</v>
      </c>
      <c r="D297" s="154">
        <v>14.2</v>
      </c>
      <c r="E297" s="408">
        <v>0.5</v>
      </c>
      <c r="F297" s="155">
        <v>8.24</v>
      </c>
      <c r="G297" s="156">
        <v>14.67022</v>
      </c>
      <c r="H297" s="408">
        <v>0.5909915</v>
      </c>
      <c r="I297" s="154">
        <v>7.5135040000000002</v>
      </c>
    </row>
    <row r="298" spans="1:9" ht="14.4" x14ac:dyDescent="0.2">
      <c r="A298" s="1149"/>
      <c r="B298" s="447">
        <f>南八幡!B306</f>
        <v>46018</v>
      </c>
      <c r="C298" s="325" t="str">
        <f t="shared" si="33"/>
        <v>(土)</v>
      </c>
      <c r="D298" s="154">
        <v>13.7</v>
      </c>
      <c r="E298" s="408">
        <v>0.6</v>
      </c>
      <c r="F298" s="155">
        <v>8.18</v>
      </c>
      <c r="G298" s="156">
        <v>14.490600000000001</v>
      </c>
      <c r="H298" s="408">
        <v>0.56486139999999996</v>
      </c>
      <c r="I298" s="154">
        <v>7.5198549999999997</v>
      </c>
    </row>
    <row r="299" spans="1:9" ht="14.4" x14ac:dyDescent="0.2">
      <c r="A299" s="1149"/>
      <c r="B299" s="447">
        <f>南八幡!B307</f>
        <v>46019</v>
      </c>
      <c r="C299" s="325" t="str">
        <f t="shared" si="33"/>
        <v>(日)</v>
      </c>
      <c r="D299" s="154">
        <v>13.9</v>
      </c>
      <c r="E299" s="408">
        <v>0.5</v>
      </c>
      <c r="F299" s="155">
        <v>8.2799999999999994</v>
      </c>
      <c r="G299" s="156">
        <v>14.105</v>
      </c>
      <c r="H299" s="408">
        <v>0.60210430000000004</v>
      </c>
      <c r="I299" s="154">
        <v>7.5188110000000004</v>
      </c>
    </row>
    <row r="300" spans="1:9" ht="14.4" x14ac:dyDescent="0.2">
      <c r="A300" s="1149"/>
      <c r="B300" s="447">
        <f>南八幡!B308</f>
        <v>46020</v>
      </c>
      <c r="C300" s="325" t="str">
        <f t="shared" si="33"/>
        <v>(月)</v>
      </c>
      <c r="D300" s="154">
        <v>13.9</v>
      </c>
      <c r="E300" s="408">
        <v>0.6</v>
      </c>
      <c r="F300" s="155">
        <v>8.27</v>
      </c>
      <c r="G300" s="156">
        <v>14.243119999999999</v>
      </c>
      <c r="H300" s="408">
        <v>0.59014089999999997</v>
      </c>
      <c r="I300" s="154">
        <v>7.5555079999999997</v>
      </c>
    </row>
    <row r="301" spans="1:9" ht="14.4" x14ac:dyDescent="0.2">
      <c r="A301" s="1149"/>
      <c r="B301" s="447">
        <f>南八幡!B309</f>
        <v>46021</v>
      </c>
      <c r="C301" s="317" t="str">
        <f t="shared" si="33"/>
        <v>(火)</v>
      </c>
      <c r="D301" s="154">
        <v>14</v>
      </c>
      <c r="E301" s="408">
        <v>0.6</v>
      </c>
      <c r="F301" s="155">
        <v>8.27</v>
      </c>
      <c r="G301" s="156">
        <v>14.18858</v>
      </c>
      <c r="H301" s="408">
        <v>0.62083239999999995</v>
      </c>
      <c r="I301" s="154">
        <v>7.523288</v>
      </c>
    </row>
    <row r="302" spans="1:9" ht="14.4" x14ac:dyDescent="0.2">
      <c r="A302" s="1149"/>
      <c r="B302" s="447">
        <f>南八幡!B310</f>
        <v>46022</v>
      </c>
      <c r="C302" s="326" t="str">
        <f t="shared" si="33"/>
        <v>(水)</v>
      </c>
      <c r="D302" s="173">
        <v>14.1</v>
      </c>
      <c r="E302" s="415">
        <v>0.5</v>
      </c>
      <c r="F302" s="179">
        <v>8.23</v>
      </c>
      <c r="G302" s="180">
        <v>14.407970000000001</v>
      </c>
      <c r="H302" s="415">
        <v>0.59017660000000005</v>
      </c>
      <c r="I302" s="173">
        <v>7.5575799999999997</v>
      </c>
    </row>
    <row r="303" spans="1:9" ht="14.4" x14ac:dyDescent="0.2">
      <c r="A303" s="1149"/>
      <c r="B303" s="321" t="s">
        <v>238</v>
      </c>
      <c r="C303" s="320"/>
      <c r="D303" s="146">
        <f t="shared" ref="D303:I303" si="34">MAX(D272:D302)</f>
        <v>16</v>
      </c>
      <c r="E303" s="404">
        <f t="shared" si="34"/>
        <v>0.7</v>
      </c>
      <c r="F303" s="147">
        <f t="shared" si="34"/>
        <v>8.2899999999999991</v>
      </c>
      <c r="G303" s="148">
        <f t="shared" si="34"/>
        <v>15.13062</v>
      </c>
      <c r="H303" s="404">
        <f t="shared" si="34"/>
        <v>0.68913579999999997</v>
      </c>
      <c r="I303" s="146">
        <f t="shared" si="34"/>
        <v>7.6036789999999996</v>
      </c>
    </row>
    <row r="304" spans="1:9" ht="14.4" x14ac:dyDescent="0.2">
      <c r="A304" s="1149"/>
      <c r="B304" s="321" t="s">
        <v>239</v>
      </c>
      <c r="C304" s="320"/>
      <c r="D304" s="146">
        <f t="shared" ref="D304:I304" si="35">MIN(D272:D302)</f>
        <v>13.7</v>
      </c>
      <c r="E304" s="404">
        <f t="shared" si="35"/>
        <v>0.4</v>
      </c>
      <c r="F304" s="147">
        <f t="shared" si="35"/>
        <v>7.97</v>
      </c>
      <c r="G304" s="148">
        <f t="shared" si="35"/>
        <v>14.105</v>
      </c>
      <c r="H304" s="404">
        <f t="shared" si="35"/>
        <v>0.53396670000000002</v>
      </c>
      <c r="I304" s="146">
        <f t="shared" si="35"/>
        <v>7.4997639999999999</v>
      </c>
    </row>
    <row r="305" spans="1:9" ht="14.4" x14ac:dyDescent="0.2">
      <c r="A305" s="1149"/>
      <c r="B305" s="321" t="s">
        <v>240</v>
      </c>
      <c r="C305" s="320"/>
      <c r="D305" s="146">
        <f t="shared" ref="D305:I305" si="36">ROUND(AVERAGE(D272:D302),1)</f>
        <v>14.6</v>
      </c>
      <c r="E305" s="404">
        <f t="shared" si="36"/>
        <v>0.5</v>
      </c>
      <c r="F305" s="147">
        <f t="shared" si="36"/>
        <v>8.1</v>
      </c>
      <c r="G305" s="148">
        <f t="shared" si="36"/>
        <v>14.5</v>
      </c>
      <c r="H305" s="404">
        <f t="shared" si="36"/>
        <v>0.6</v>
      </c>
      <c r="I305" s="146">
        <f t="shared" si="36"/>
        <v>7.5</v>
      </c>
    </row>
    <row r="306" spans="1:9" ht="14.4" x14ac:dyDescent="0.2">
      <c r="A306" s="1149" t="s">
        <v>326</v>
      </c>
      <c r="B306" s="446">
        <f>南八幡!B315</f>
        <v>46023</v>
      </c>
      <c r="C306" s="432" t="str">
        <f>IF(B306="","",IF(WEEKDAY(B306)=1,"(日)",IF(WEEKDAY(B306)=2,"(月)",IF(WEEKDAY(B306)=3,"(火)",IF(WEEKDAY(B306)=4,"(水)",IF(WEEKDAY(B306)=5,"(木)",IF(WEEKDAY(B306)=6,"(金)","(土)")))))))</f>
        <v>(木)</v>
      </c>
      <c r="D306" s="154">
        <v>14.2</v>
      </c>
      <c r="E306" s="408">
        <v>0.7</v>
      </c>
      <c r="F306" s="155">
        <v>8.26</v>
      </c>
      <c r="G306" s="156">
        <v>14.26878</v>
      </c>
      <c r="H306" s="408">
        <v>0.56791239999999998</v>
      </c>
      <c r="I306" s="154">
        <v>7.5332809999999997</v>
      </c>
    </row>
    <row r="307" spans="1:9" ht="14.4" x14ac:dyDescent="0.2">
      <c r="A307" s="1149"/>
      <c r="B307" s="447">
        <f>南八幡!B316</f>
        <v>46024</v>
      </c>
      <c r="C307" s="325" t="str">
        <f t="shared" ref="C307:C336" si="37">IF(B307="","",IF(WEEKDAY(B307)=1,"(日)",IF(WEEKDAY(B307)=2,"(月)",IF(WEEKDAY(B307)=3,"(火)",IF(WEEKDAY(B307)=4,"(水)",IF(WEEKDAY(B307)=5,"(木)",IF(WEEKDAY(B307)=6,"(金)","(土)")))))))</f>
        <v>(金)</v>
      </c>
      <c r="D307" s="154">
        <v>13.7</v>
      </c>
      <c r="E307" s="408">
        <v>0.5</v>
      </c>
      <c r="F307" s="155">
        <v>8.1999999999999993</v>
      </c>
      <c r="G307" s="156">
        <v>14.278130000000001</v>
      </c>
      <c r="H307" s="408">
        <v>0.5028108</v>
      </c>
      <c r="I307" s="154">
        <v>7.5681229999999999</v>
      </c>
    </row>
    <row r="308" spans="1:9" ht="14.4" x14ac:dyDescent="0.2">
      <c r="A308" s="1149"/>
      <c r="B308" s="447">
        <f>南八幡!B317</f>
        <v>46025</v>
      </c>
      <c r="C308" s="325" t="str">
        <f t="shared" si="37"/>
        <v>(土)</v>
      </c>
      <c r="D308" s="154">
        <v>13.5</v>
      </c>
      <c r="E308" s="408">
        <v>0.6</v>
      </c>
      <c r="F308" s="155">
        <v>8.2200000000000006</v>
      </c>
      <c r="G308" s="156">
        <v>14.06995</v>
      </c>
      <c r="H308" s="408">
        <v>0.54334249999999995</v>
      </c>
      <c r="I308" s="154">
        <v>7.5239520000000004</v>
      </c>
    </row>
    <row r="309" spans="1:9" ht="14.4" x14ac:dyDescent="0.2">
      <c r="A309" s="1149"/>
      <c r="B309" s="447">
        <f>南八幡!B318</f>
        <v>46026</v>
      </c>
      <c r="C309" s="325" t="str">
        <f t="shared" si="37"/>
        <v>(日)</v>
      </c>
      <c r="D309" s="154">
        <v>13.5</v>
      </c>
      <c r="E309" s="408">
        <v>0.6</v>
      </c>
      <c r="F309" s="155">
        <v>8.2200000000000006</v>
      </c>
      <c r="G309" s="156">
        <v>13.812340000000001</v>
      </c>
      <c r="H309" s="408">
        <v>0.54690130000000003</v>
      </c>
      <c r="I309" s="154">
        <v>7.5692009999999996</v>
      </c>
    </row>
    <row r="310" spans="1:9" ht="14.4" x14ac:dyDescent="0.2">
      <c r="A310" s="1149"/>
      <c r="B310" s="447">
        <f>南八幡!B319</f>
        <v>46027</v>
      </c>
      <c r="C310" s="325" t="str">
        <f t="shared" si="37"/>
        <v>(月)</v>
      </c>
      <c r="D310" s="154">
        <v>13.5</v>
      </c>
      <c r="E310" s="408">
        <v>0.5</v>
      </c>
      <c r="F310" s="155">
        <v>8.2200000000000006</v>
      </c>
      <c r="G310" s="156">
        <v>13.843780000000001</v>
      </c>
      <c r="H310" s="408">
        <v>0.58693989999999996</v>
      </c>
      <c r="I310" s="154">
        <v>7.5430900000000003</v>
      </c>
    </row>
    <row r="311" spans="1:9" ht="14.4" x14ac:dyDescent="0.2">
      <c r="A311" s="1149"/>
      <c r="B311" s="447">
        <f>南八幡!B320</f>
        <v>46028</v>
      </c>
      <c r="C311" s="325" t="str">
        <f t="shared" si="37"/>
        <v>(火)</v>
      </c>
      <c r="D311" s="154">
        <v>13.4</v>
      </c>
      <c r="E311" s="408">
        <v>0.5</v>
      </c>
      <c r="F311" s="155">
        <v>8.19</v>
      </c>
      <c r="G311" s="156">
        <v>13.946859999999999</v>
      </c>
      <c r="H311" s="408">
        <v>0.57272029999999996</v>
      </c>
      <c r="I311" s="154">
        <v>7.5322449999999996</v>
      </c>
    </row>
    <row r="312" spans="1:9" ht="14.4" x14ac:dyDescent="0.2">
      <c r="A312" s="1149"/>
      <c r="B312" s="447">
        <f>南八幡!B321</f>
        <v>46029</v>
      </c>
      <c r="C312" s="325" t="str">
        <f t="shared" si="37"/>
        <v>(水)</v>
      </c>
      <c r="D312" s="154">
        <v>13.2</v>
      </c>
      <c r="E312" s="408">
        <v>0.5</v>
      </c>
      <c r="F312" s="155">
        <v>8.24</v>
      </c>
      <c r="G312" s="156">
        <v>13.85596</v>
      </c>
      <c r="H312" s="408">
        <v>0.58135239999999999</v>
      </c>
      <c r="I312" s="154">
        <v>7.5441580000000004</v>
      </c>
    </row>
    <row r="313" spans="1:9" ht="14.4" x14ac:dyDescent="0.2">
      <c r="A313" s="1149"/>
      <c r="B313" s="447">
        <f>南八幡!B322</f>
        <v>46030</v>
      </c>
      <c r="C313" s="325" t="str">
        <f t="shared" si="37"/>
        <v>(木)</v>
      </c>
      <c r="D313" s="154">
        <v>13.1</v>
      </c>
      <c r="E313" s="408">
        <v>0.5</v>
      </c>
      <c r="F313" s="155">
        <v>8.1999999999999993</v>
      </c>
      <c r="G313" s="156">
        <v>13.88823</v>
      </c>
      <c r="H313" s="408">
        <v>0.51489779999999996</v>
      </c>
      <c r="I313" s="154">
        <v>7.5537970000000003</v>
      </c>
    </row>
    <row r="314" spans="1:9" ht="14.4" x14ac:dyDescent="0.2">
      <c r="A314" s="1149"/>
      <c r="B314" s="447">
        <f>南八幡!B323</f>
        <v>46031</v>
      </c>
      <c r="C314" s="325" t="str">
        <f t="shared" si="37"/>
        <v>(金)</v>
      </c>
      <c r="D314" s="154">
        <v>13.3</v>
      </c>
      <c r="E314" s="408">
        <v>0.5</v>
      </c>
      <c r="F314" s="155">
        <v>8.2799999999999994</v>
      </c>
      <c r="G314" s="156">
        <v>14.02233</v>
      </c>
      <c r="H314" s="408">
        <v>0.54109640000000003</v>
      </c>
      <c r="I314" s="154">
        <v>7.5208820000000003</v>
      </c>
    </row>
    <row r="315" spans="1:9" ht="14.4" x14ac:dyDescent="0.2">
      <c r="A315" s="1149"/>
      <c r="B315" s="447">
        <f>南八幡!B324</f>
        <v>46032</v>
      </c>
      <c r="C315" s="325" t="str">
        <f t="shared" si="37"/>
        <v>(土)</v>
      </c>
      <c r="D315" s="154">
        <v>13.5</v>
      </c>
      <c r="E315" s="408">
        <v>0.5</v>
      </c>
      <c r="F315" s="155">
        <v>8.31</v>
      </c>
      <c r="G315" s="156">
        <v>14.04562</v>
      </c>
      <c r="H315" s="408">
        <v>0.4886471</v>
      </c>
      <c r="I315" s="154">
        <v>7.559361</v>
      </c>
    </row>
    <row r="316" spans="1:9" ht="14.4" x14ac:dyDescent="0.2">
      <c r="A316" s="1149"/>
      <c r="B316" s="447">
        <f>南八幡!B325</f>
        <v>46033</v>
      </c>
      <c r="C316" s="325" t="str">
        <f t="shared" si="37"/>
        <v>(日)</v>
      </c>
      <c r="D316" s="154">
        <v>13.6</v>
      </c>
      <c r="E316" s="408">
        <v>0.5</v>
      </c>
      <c r="F316" s="155">
        <v>8.1999999999999993</v>
      </c>
      <c r="G316" s="156">
        <v>14.136900000000001</v>
      </c>
      <c r="H316" s="408">
        <v>0.58105309999999999</v>
      </c>
      <c r="I316" s="154">
        <v>7.5259280000000004</v>
      </c>
    </row>
    <row r="317" spans="1:9" ht="14.4" x14ac:dyDescent="0.2">
      <c r="A317" s="1149"/>
      <c r="B317" s="447">
        <f>南八幡!B326</f>
        <v>46034</v>
      </c>
      <c r="C317" s="325" t="str">
        <f t="shared" si="37"/>
        <v>(月)</v>
      </c>
      <c r="D317" s="154">
        <v>13.5</v>
      </c>
      <c r="E317" s="408">
        <v>0.5</v>
      </c>
      <c r="F317" s="155">
        <v>8.24</v>
      </c>
      <c r="G317" s="156">
        <v>14.16161</v>
      </c>
      <c r="H317" s="408">
        <v>0.36460520000000002</v>
      </c>
      <c r="I317" s="154">
        <v>7.5410430000000002</v>
      </c>
    </row>
    <row r="318" spans="1:9" ht="14.4" x14ac:dyDescent="0.2">
      <c r="A318" s="1149"/>
      <c r="B318" s="447">
        <f>南八幡!B327</f>
        <v>46035</v>
      </c>
      <c r="C318" s="325" t="str">
        <f t="shared" si="37"/>
        <v>(火)</v>
      </c>
      <c r="D318" s="154">
        <v>13.4</v>
      </c>
      <c r="E318" s="408">
        <v>0.5</v>
      </c>
      <c r="F318" s="155">
        <v>8.15</v>
      </c>
      <c r="G318" s="156">
        <v>14.18805</v>
      </c>
      <c r="H318" s="408">
        <v>0.44334750000000001</v>
      </c>
      <c r="I318" s="154">
        <v>7.5165829999999998</v>
      </c>
    </row>
    <row r="319" spans="1:9" ht="14.4" x14ac:dyDescent="0.2">
      <c r="A319" s="1149"/>
      <c r="B319" s="447">
        <f>南八幡!B328</f>
        <v>46036</v>
      </c>
      <c r="C319" s="325" t="str">
        <f t="shared" si="37"/>
        <v>(水)</v>
      </c>
      <c r="D319" s="154">
        <v>13.7</v>
      </c>
      <c r="E319" s="408">
        <v>0.5</v>
      </c>
      <c r="F319" s="155">
        <v>8.18</v>
      </c>
      <c r="G319" s="156">
        <v>14.24273</v>
      </c>
      <c r="H319" s="408">
        <v>0.46054079999999997</v>
      </c>
      <c r="I319" s="154">
        <v>7.5520649999999998</v>
      </c>
    </row>
    <row r="320" spans="1:9" ht="14.4" x14ac:dyDescent="0.2">
      <c r="A320" s="1149"/>
      <c r="B320" s="447">
        <f>南八幡!B329</f>
        <v>46037</v>
      </c>
      <c r="C320" s="325" t="str">
        <f t="shared" si="37"/>
        <v>(木)</v>
      </c>
      <c r="D320" s="154">
        <v>13.6</v>
      </c>
      <c r="E320" s="408">
        <v>0.5</v>
      </c>
      <c r="F320" s="155">
        <v>8.19</v>
      </c>
      <c r="G320" s="156">
        <v>14.24282</v>
      </c>
      <c r="H320" s="408">
        <v>0.52009309999999997</v>
      </c>
      <c r="I320" s="154">
        <v>7.5109849999999998</v>
      </c>
    </row>
    <row r="321" spans="1:9" ht="14.4" x14ac:dyDescent="0.2">
      <c r="A321" s="1149"/>
      <c r="B321" s="447">
        <f>南八幡!B330</f>
        <v>46038</v>
      </c>
      <c r="C321" s="325" t="str">
        <f t="shared" si="37"/>
        <v>(金)</v>
      </c>
      <c r="D321" s="154">
        <v>13.9</v>
      </c>
      <c r="E321" s="408">
        <v>0.5</v>
      </c>
      <c r="F321" s="155">
        <v>8.2100000000000009</v>
      </c>
      <c r="G321" s="156">
        <v>14.35398</v>
      </c>
      <c r="H321" s="408">
        <v>0.5373734</v>
      </c>
      <c r="I321" s="154">
        <v>7.5284219999999999</v>
      </c>
    </row>
    <row r="322" spans="1:9" ht="14.4" x14ac:dyDescent="0.2">
      <c r="A322" s="1149"/>
      <c r="B322" s="447">
        <f>南八幡!B331</f>
        <v>46039</v>
      </c>
      <c r="C322" s="325" t="str">
        <f t="shared" si="37"/>
        <v>(土)</v>
      </c>
      <c r="D322" s="154">
        <v>14</v>
      </c>
      <c r="E322" s="408">
        <v>0.5</v>
      </c>
      <c r="F322" s="155">
        <v>8.14</v>
      </c>
      <c r="G322" s="156">
        <v>14.393929999999999</v>
      </c>
      <c r="H322" s="408">
        <v>0.56149389999999999</v>
      </c>
      <c r="I322" s="154">
        <v>7.5026000000000002</v>
      </c>
    </row>
    <row r="323" spans="1:9" ht="14.4" x14ac:dyDescent="0.2">
      <c r="A323" s="1149"/>
      <c r="B323" s="447">
        <f>南八幡!B332</f>
        <v>46040</v>
      </c>
      <c r="C323" s="325" t="str">
        <f t="shared" si="37"/>
        <v>(日)</v>
      </c>
      <c r="D323" s="154">
        <v>14.1</v>
      </c>
      <c r="E323" s="408">
        <v>0.5</v>
      </c>
      <c r="F323" s="155">
        <v>8.17</v>
      </c>
      <c r="G323" s="156">
        <v>14.263019999999999</v>
      </c>
      <c r="H323" s="408">
        <v>0.56140299999999999</v>
      </c>
      <c r="I323" s="154">
        <v>7.5277500000000002</v>
      </c>
    </row>
    <row r="324" spans="1:9" ht="14.4" x14ac:dyDescent="0.2">
      <c r="A324" s="1149"/>
      <c r="B324" s="447">
        <f>南八幡!B333</f>
        <v>46041</v>
      </c>
      <c r="C324" s="325" t="str">
        <f t="shared" si="37"/>
        <v>(月)</v>
      </c>
      <c r="D324" s="154">
        <v>14.1</v>
      </c>
      <c r="E324" s="408">
        <v>0.5</v>
      </c>
      <c r="F324" s="155">
        <v>8.1999999999999993</v>
      </c>
      <c r="G324" s="156">
        <v>14.319900000000001</v>
      </c>
      <c r="H324" s="408">
        <v>0.59622359999999996</v>
      </c>
      <c r="I324" s="154">
        <v>7.5067490000000001</v>
      </c>
    </row>
    <row r="325" spans="1:9" ht="14.4" x14ac:dyDescent="0.2">
      <c r="A325" s="1149"/>
      <c r="B325" s="447">
        <f>南八幡!B334</f>
        <v>46042</v>
      </c>
      <c r="C325" s="325" t="str">
        <f t="shared" si="37"/>
        <v>(火)</v>
      </c>
      <c r="D325" s="154">
        <v>13.6</v>
      </c>
      <c r="E325" s="408">
        <v>1.6</v>
      </c>
      <c r="F325" s="155">
        <v>8.01</v>
      </c>
      <c r="G325" s="156">
        <v>14.348470000000001</v>
      </c>
      <c r="H325" s="408">
        <v>0.58227209999999996</v>
      </c>
      <c r="I325" s="154">
        <v>7.5348110000000004</v>
      </c>
    </row>
    <row r="326" spans="1:9" ht="14.4" x14ac:dyDescent="0.2">
      <c r="A326" s="1149"/>
      <c r="B326" s="447">
        <f>南八幡!B335</f>
        <v>46043</v>
      </c>
      <c r="C326" s="325" t="str">
        <f t="shared" si="37"/>
        <v>(水)</v>
      </c>
      <c r="D326" s="154">
        <v>13.6</v>
      </c>
      <c r="E326" s="408">
        <v>3</v>
      </c>
      <c r="F326" s="155">
        <v>7.83</v>
      </c>
      <c r="G326" s="156">
        <v>13.20182</v>
      </c>
      <c r="H326" s="408">
        <v>0.51611410000000002</v>
      </c>
      <c r="I326" s="154">
        <v>6.9222089999999996</v>
      </c>
    </row>
    <row r="327" spans="1:9" ht="14.4" x14ac:dyDescent="0.2">
      <c r="A327" s="1149"/>
      <c r="B327" s="447">
        <f>南八幡!B336</f>
        <v>46044</v>
      </c>
      <c r="C327" s="325" t="str">
        <f t="shared" si="37"/>
        <v>(木)</v>
      </c>
      <c r="D327" s="154">
        <v>13.4</v>
      </c>
      <c r="E327" s="408">
        <v>2</v>
      </c>
      <c r="F327" s="155">
        <v>7.59</v>
      </c>
      <c r="G327" s="156">
        <v>14.2309</v>
      </c>
      <c r="H327" s="408">
        <v>0.49135430000000002</v>
      </c>
      <c r="I327" s="154">
        <v>7</v>
      </c>
    </row>
    <row r="328" spans="1:9" ht="14.4" x14ac:dyDescent="0.2">
      <c r="A328" s="1149"/>
      <c r="B328" s="447">
        <f>南八幡!B337</f>
        <v>46045</v>
      </c>
      <c r="C328" s="325" t="str">
        <f t="shared" si="37"/>
        <v>(金)</v>
      </c>
      <c r="D328" s="154">
        <v>13.3</v>
      </c>
      <c r="E328" s="408">
        <v>4</v>
      </c>
      <c r="F328" s="155">
        <v>7.5</v>
      </c>
      <c r="G328" s="156">
        <v>13.998609999999999</v>
      </c>
      <c r="H328" s="408">
        <v>0.49652210000000002</v>
      </c>
      <c r="I328" s="154">
        <v>7</v>
      </c>
    </row>
    <row r="329" spans="1:9" ht="14.4" x14ac:dyDescent="0.2">
      <c r="A329" s="1149"/>
      <c r="B329" s="447">
        <f>南八幡!B338</f>
        <v>46046</v>
      </c>
      <c r="C329" s="325" t="str">
        <f t="shared" si="37"/>
        <v>(土)</v>
      </c>
      <c r="D329" s="154">
        <v>13</v>
      </c>
      <c r="E329" s="408">
        <v>2</v>
      </c>
      <c r="F329" s="155">
        <v>7.37</v>
      </c>
      <c r="G329" s="156">
        <v>13.97222</v>
      </c>
      <c r="H329" s="408">
        <v>0.46374300000000002</v>
      </c>
      <c r="I329" s="154">
        <v>7</v>
      </c>
    </row>
    <row r="330" spans="1:9" ht="14.4" x14ac:dyDescent="0.2">
      <c r="A330" s="1149"/>
      <c r="B330" s="447">
        <f>南八幡!B339</f>
        <v>46047</v>
      </c>
      <c r="C330" s="325" t="str">
        <f t="shared" si="37"/>
        <v>(日)</v>
      </c>
      <c r="D330" s="154">
        <v>13.2</v>
      </c>
      <c r="E330" s="408">
        <v>0.6</v>
      </c>
      <c r="F330" s="155">
        <v>7.3</v>
      </c>
      <c r="G330" s="156">
        <v>13.672180000000001</v>
      </c>
      <c r="H330" s="408">
        <v>0.45565090000000003</v>
      </c>
      <c r="I330" s="154">
        <v>7</v>
      </c>
    </row>
    <row r="331" spans="1:9" ht="14.4" x14ac:dyDescent="0.2">
      <c r="A331" s="1149"/>
      <c r="B331" s="447">
        <f>南八幡!B340</f>
        <v>46048</v>
      </c>
      <c r="C331" s="325" t="str">
        <f t="shared" si="37"/>
        <v>(月)</v>
      </c>
      <c r="D331" s="154">
        <v>13.1</v>
      </c>
      <c r="E331" s="408">
        <v>2</v>
      </c>
      <c r="F331" s="155">
        <v>7.25</v>
      </c>
      <c r="G331" s="156">
        <v>13.766819999999999</v>
      </c>
      <c r="H331" s="408">
        <v>0.478379</v>
      </c>
      <c r="I331" s="154">
        <v>7.0305270000000002</v>
      </c>
    </row>
    <row r="332" spans="1:9" ht="14.4" x14ac:dyDescent="0.2">
      <c r="A332" s="1149"/>
      <c r="B332" s="447">
        <f>南八幡!B341</f>
        <v>46049</v>
      </c>
      <c r="C332" s="325" t="str">
        <f t="shared" si="37"/>
        <v>(火)</v>
      </c>
      <c r="D332" s="154">
        <v>13.2</v>
      </c>
      <c r="E332" s="408">
        <v>0.7</v>
      </c>
      <c r="F332" s="155">
        <v>7.2</v>
      </c>
      <c r="G332" s="156">
        <v>13.86791</v>
      </c>
      <c r="H332" s="408">
        <v>0.43110779999999999</v>
      </c>
      <c r="I332" s="154">
        <v>7.522589</v>
      </c>
    </row>
    <row r="333" spans="1:9" ht="14.4" x14ac:dyDescent="0.2">
      <c r="A333" s="1149"/>
      <c r="B333" s="447">
        <f>南八幡!B342</f>
        <v>46050</v>
      </c>
      <c r="C333" s="325" t="str">
        <f t="shared" si="37"/>
        <v>(水)</v>
      </c>
      <c r="D333" s="158">
        <v>13.2</v>
      </c>
      <c r="E333" s="409">
        <v>0.7</v>
      </c>
      <c r="F333" s="181">
        <v>7.17</v>
      </c>
      <c r="G333" s="160">
        <v>13.8963</v>
      </c>
      <c r="H333" s="409">
        <v>0.48641420000000002</v>
      </c>
      <c r="I333" s="158">
        <v>7.4996989999999997</v>
      </c>
    </row>
    <row r="334" spans="1:9" ht="14.4" x14ac:dyDescent="0.2">
      <c r="A334" s="1149"/>
      <c r="B334" s="447">
        <f>南八幡!B343</f>
        <v>46051</v>
      </c>
      <c r="C334" s="325" t="str">
        <f t="shared" si="37"/>
        <v>(木)</v>
      </c>
      <c r="D334" s="154">
        <v>13.3</v>
      </c>
      <c r="E334" s="408">
        <v>0.7</v>
      </c>
      <c r="F334" s="155">
        <v>7.14</v>
      </c>
      <c r="G334" s="156">
        <v>13.968439999999999</v>
      </c>
      <c r="H334" s="408">
        <v>0.4572676</v>
      </c>
      <c r="I334" s="154">
        <v>7.5030020000000004</v>
      </c>
    </row>
    <row r="335" spans="1:9" ht="14.4" x14ac:dyDescent="0.2">
      <c r="A335" s="1149"/>
      <c r="B335" s="447">
        <f>南八幡!B344</f>
        <v>46052</v>
      </c>
      <c r="C335" s="317" t="str">
        <f t="shared" si="37"/>
        <v>(金)</v>
      </c>
      <c r="D335" s="154">
        <v>13.2</v>
      </c>
      <c r="E335" s="408">
        <v>0.7</v>
      </c>
      <c r="F335" s="155">
        <v>7.11</v>
      </c>
      <c r="G335" s="156">
        <v>14.000159999999999</v>
      </c>
      <c r="H335" s="408">
        <v>0.50055369999999999</v>
      </c>
      <c r="I335" s="154">
        <v>7.4979129999999996</v>
      </c>
    </row>
    <row r="336" spans="1:9" ht="14.4" x14ac:dyDescent="0.2">
      <c r="A336" s="1149"/>
      <c r="B336" s="447">
        <f>南八幡!B345</f>
        <v>46053</v>
      </c>
      <c r="C336" s="326" t="str">
        <f t="shared" si="37"/>
        <v>(土)</v>
      </c>
      <c r="D336" s="154">
        <v>13.4</v>
      </c>
      <c r="E336" s="408">
        <v>0.7</v>
      </c>
      <c r="F336" s="155">
        <v>7.09</v>
      </c>
      <c r="G336" s="156">
        <v>13.91896</v>
      </c>
      <c r="H336" s="408">
        <v>0.47200350000000002</v>
      </c>
      <c r="I336" s="154">
        <v>7.5006089999999999</v>
      </c>
    </row>
    <row r="337" spans="1:9" ht="14.4" x14ac:dyDescent="0.2">
      <c r="A337" s="1149"/>
      <c r="B337" s="321" t="s">
        <v>238</v>
      </c>
      <c r="C337" s="320"/>
      <c r="D337" s="146">
        <f t="shared" ref="D337:I337" si="38">MAX(D306:D336)</f>
        <v>14.2</v>
      </c>
      <c r="E337" s="404">
        <f t="shared" si="38"/>
        <v>4</v>
      </c>
      <c r="F337" s="147">
        <f t="shared" si="38"/>
        <v>8.31</v>
      </c>
      <c r="G337" s="148">
        <f t="shared" si="38"/>
        <v>14.393929999999999</v>
      </c>
      <c r="H337" s="404">
        <f t="shared" si="38"/>
        <v>0.59622359999999996</v>
      </c>
      <c r="I337" s="146">
        <f t="shared" si="38"/>
        <v>7.5692009999999996</v>
      </c>
    </row>
    <row r="338" spans="1:9" ht="14.4" x14ac:dyDescent="0.2">
      <c r="A338" s="1149"/>
      <c r="B338" s="321" t="s">
        <v>239</v>
      </c>
      <c r="C338" s="320"/>
      <c r="D338" s="146">
        <f t="shared" ref="D338:I338" si="39">MIN(D306:D336)</f>
        <v>13</v>
      </c>
      <c r="E338" s="404">
        <f t="shared" si="39"/>
        <v>0.5</v>
      </c>
      <c r="F338" s="147">
        <f t="shared" si="39"/>
        <v>7.09</v>
      </c>
      <c r="G338" s="148">
        <f t="shared" si="39"/>
        <v>13.20182</v>
      </c>
      <c r="H338" s="404">
        <f t="shared" si="39"/>
        <v>0.36460520000000002</v>
      </c>
      <c r="I338" s="146">
        <f t="shared" si="39"/>
        <v>6.9222089999999996</v>
      </c>
    </row>
    <row r="339" spans="1:9" ht="14.4" x14ac:dyDescent="0.2">
      <c r="A339" s="1149"/>
      <c r="B339" s="321" t="s">
        <v>240</v>
      </c>
      <c r="C339" s="320"/>
      <c r="D339" s="146">
        <f t="shared" ref="D339:I339" si="40">ROUND(AVERAGE(D306:D336),1)</f>
        <v>13.5</v>
      </c>
      <c r="E339" s="404">
        <f t="shared" si="40"/>
        <v>0.9</v>
      </c>
      <c r="F339" s="147">
        <f t="shared" si="40"/>
        <v>7.9</v>
      </c>
      <c r="G339" s="148">
        <f t="shared" si="40"/>
        <v>14</v>
      </c>
      <c r="H339" s="404">
        <f t="shared" si="40"/>
        <v>0.5</v>
      </c>
      <c r="I339" s="146">
        <f t="shared" si="40"/>
        <v>7.4</v>
      </c>
    </row>
    <row r="340" spans="1:9" ht="14.25" customHeight="1" x14ac:dyDescent="0.2">
      <c r="A340" s="1149" t="s">
        <v>325</v>
      </c>
      <c r="B340" s="446">
        <f>南八幡!B350</f>
        <v>46054</v>
      </c>
      <c r="C340" s="432" t="str">
        <f>IF(B340="","",IF(WEEKDAY(B340)=1,"(日)",IF(WEEKDAY(B340)=2,"(月)",IF(WEEKDAY(B340)=3,"(火)",IF(WEEKDAY(B340)=4,"(水)",IF(WEEKDAY(B340)=5,"(木)",IF(WEEKDAY(B340)=6,"(金)","(土)")))))))</f>
        <v>(日)</v>
      </c>
      <c r="D340" s="154">
        <v>13.2</v>
      </c>
      <c r="E340" s="408">
        <v>0.7</v>
      </c>
      <c r="F340" s="155">
        <v>7.08</v>
      </c>
      <c r="G340" s="156">
        <v>13.642849999999999</v>
      </c>
      <c r="H340" s="408">
        <v>0.51325359999999998</v>
      </c>
      <c r="I340" s="154">
        <v>7.4996349999999996</v>
      </c>
    </row>
    <row r="341" spans="1:9" ht="14.4" x14ac:dyDescent="0.2">
      <c r="A341" s="1149"/>
      <c r="B341" s="447">
        <f>南八幡!B351</f>
        <v>46055</v>
      </c>
      <c r="C341" s="325" t="str">
        <f t="shared" ref="C341:C366" si="41">IF(B341="","",IF(WEEKDAY(B341)=1,"(日)",IF(WEEKDAY(B341)=2,"(月)",IF(WEEKDAY(B341)=3,"(火)",IF(WEEKDAY(B341)=4,"(水)",IF(WEEKDAY(B341)=5,"(木)",IF(WEEKDAY(B341)=6,"(金)","(土)")))))))</f>
        <v>(月)</v>
      </c>
      <c r="D341" s="154">
        <v>13.5</v>
      </c>
      <c r="E341" s="408">
        <v>0.6</v>
      </c>
      <c r="F341" s="155">
        <v>7.15</v>
      </c>
      <c r="G341" s="156">
        <v>13.75309</v>
      </c>
      <c r="H341" s="408">
        <v>0.46455659999999999</v>
      </c>
      <c r="I341" s="154">
        <v>7.5036639999999997</v>
      </c>
    </row>
    <row r="342" spans="1:9" ht="14.4" x14ac:dyDescent="0.2">
      <c r="A342" s="1149"/>
      <c r="B342" s="447">
        <f>南八幡!B352</f>
        <v>46056</v>
      </c>
      <c r="C342" s="325" t="str">
        <f t="shared" si="41"/>
        <v>(火)</v>
      </c>
      <c r="D342" s="154">
        <v>13.4</v>
      </c>
      <c r="E342" s="408">
        <v>0.5</v>
      </c>
      <c r="F342" s="155">
        <v>7.24</v>
      </c>
      <c r="G342" s="156">
        <v>13.803330000000001</v>
      </c>
      <c r="H342" s="408">
        <v>0.47769250000000002</v>
      </c>
      <c r="I342" s="154">
        <v>7.507104</v>
      </c>
    </row>
    <row r="343" spans="1:9" ht="14.4" x14ac:dyDescent="0.2">
      <c r="A343" s="1149"/>
      <c r="B343" s="447">
        <f>南八幡!B353</f>
        <v>46057</v>
      </c>
      <c r="C343" s="325" t="str">
        <f t="shared" si="41"/>
        <v>(水)</v>
      </c>
      <c r="D343" s="154">
        <v>13.7</v>
      </c>
      <c r="E343" s="408">
        <v>0.6</v>
      </c>
      <c r="F343" s="155">
        <v>7.36</v>
      </c>
      <c r="G343" s="156">
        <v>13.912660000000001</v>
      </c>
      <c r="H343" s="408">
        <v>0.50404289999999996</v>
      </c>
      <c r="I343" s="154">
        <v>7.5020449999999999</v>
      </c>
    </row>
    <row r="344" spans="1:9" ht="14.4" x14ac:dyDescent="0.2">
      <c r="A344" s="1149"/>
      <c r="B344" s="447">
        <f>南八幡!B354</f>
        <v>46058</v>
      </c>
      <c r="C344" s="325" t="str">
        <f t="shared" si="41"/>
        <v>(木)</v>
      </c>
      <c r="D344" s="154">
        <v>13.8</v>
      </c>
      <c r="E344" s="408">
        <v>0.4</v>
      </c>
      <c r="F344" s="155">
        <v>7.46</v>
      </c>
      <c r="G344" s="156">
        <v>14.064410000000001</v>
      </c>
      <c r="H344" s="408">
        <v>0.50750790000000001</v>
      </c>
      <c r="I344" s="154">
        <v>7.5332619999999997</v>
      </c>
    </row>
    <row r="345" spans="1:9" ht="14.4" x14ac:dyDescent="0.2">
      <c r="A345" s="1149"/>
      <c r="B345" s="447">
        <f>南八幡!B355</f>
        <v>46059</v>
      </c>
      <c r="C345" s="325" t="str">
        <f t="shared" si="41"/>
        <v>(金)</v>
      </c>
      <c r="D345" s="154">
        <v>13.8</v>
      </c>
      <c r="E345" s="408">
        <v>0.4</v>
      </c>
      <c r="F345" s="155">
        <v>7.6</v>
      </c>
      <c r="G345" s="156">
        <v>14.07006</v>
      </c>
      <c r="H345" s="408">
        <v>0.58037170000000005</v>
      </c>
      <c r="I345" s="154">
        <v>7.4990880000000004</v>
      </c>
    </row>
    <row r="346" spans="1:9" ht="14.4" x14ac:dyDescent="0.2">
      <c r="A346" s="1149"/>
      <c r="B346" s="447">
        <f>南八幡!B356</f>
        <v>46060</v>
      </c>
      <c r="C346" s="325" t="str">
        <f t="shared" si="41"/>
        <v>(土)</v>
      </c>
      <c r="D346" s="154">
        <v>13.4</v>
      </c>
      <c r="E346" s="408">
        <v>0.4</v>
      </c>
      <c r="F346" s="155">
        <v>7.74</v>
      </c>
      <c r="G346" s="156">
        <v>13.98199</v>
      </c>
      <c r="H346" s="408">
        <v>0.5269819</v>
      </c>
      <c r="I346" s="154">
        <v>7.5100559999999996</v>
      </c>
    </row>
    <row r="347" spans="1:9" ht="14.4" x14ac:dyDescent="0.2">
      <c r="A347" s="1149"/>
      <c r="B347" s="447">
        <f>南八幡!B357</f>
        <v>46061</v>
      </c>
      <c r="C347" s="325" t="str">
        <f t="shared" si="41"/>
        <v>(日)</v>
      </c>
      <c r="D347" s="154">
        <v>12.7</v>
      </c>
      <c r="E347" s="408">
        <v>0.4</v>
      </c>
      <c r="F347" s="155">
        <v>7.81</v>
      </c>
      <c r="G347" s="156">
        <v>13.562900000000001</v>
      </c>
      <c r="H347" s="408">
        <v>0.50873179999999996</v>
      </c>
      <c r="I347" s="154">
        <v>7.5213840000000003</v>
      </c>
    </row>
    <row r="348" spans="1:9" ht="14.4" x14ac:dyDescent="0.2">
      <c r="A348" s="1149"/>
      <c r="B348" s="447">
        <f>南八幡!B358</f>
        <v>46062</v>
      </c>
      <c r="C348" s="325" t="str">
        <f t="shared" si="41"/>
        <v>(月)</v>
      </c>
      <c r="D348" s="154">
        <v>12.7</v>
      </c>
      <c r="E348" s="408">
        <v>0.4</v>
      </c>
      <c r="F348" s="155">
        <v>7.86</v>
      </c>
      <c r="G348" s="156">
        <v>13.41879</v>
      </c>
      <c r="H348" s="408">
        <v>0.47270529999999999</v>
      </c>
      <c r="I348" s="154">
        <v>7.5534359999999996</v>
      </c>
    </row>
    <row r="349" spans="1:9" ht="14.4" x14ac:dyDescent="0.2">
      <c r="A349" s="1149"/>
      <c r="B349" s="447">
        <f>南八幡!B359</f>
        <v>46063</v>
      </c>
      <c r="C349" s="325" t="str">
        <f t="shared" si="41"/>
        <v>(火)</v>
      </c>
      <c r="D349" s="154">
        <v>13</v>
      </c>
      <c r="E349" s="408">
        <v>0.4</v>
      </c>
      <c r="F349" s="155">
        <v>7.89</v>
      </c>
      <c r="G349" s="156">
        <v>13.52524</v>
      </c>
      <c r="H349" s="408">
        <v>0.4395714</v>
      </c>
      <c r="I349" s="154">
        <v>7.5781559999999999</v>
      </c>
    </row>
    <row r="350" spans="1:9" ht="14.4" x14ac:dyDescent="0.2">
      <c r="A350" s="1149"/>
      <c r="B350" s="447">
        <f>南八幡!B360</f>
        <v>46064</v>
      </c>
      <c r="C350" s="325" t="str">
        <f t="shared" si="41"/>
        <v>(水)</v>
      </c>
      <c r="D350" s="154">
        <v>12.8</v>
      </c>
      <c r="E350" s="408">
        <v>0.4</v>
      </c>
      <c r="F350" s="155">
        <v>7.77</v>
      </c>
      <c r="G350" s="156">
        <v>13.767340000000001</v>
      </c>
      <c r="H350" s="408">
        <v>0.53145799999999999</v>
      </c>
      <c r="I350" s="154">
        <v>7.518141</v>
      </c>
    </row>
    <row r="351" spans="1:9" ht="14.4" x14ac:dyDescent="0.2">
      <c r="A351" s="1149"/>
      <c r="B351" s="447">
        <f>南八幡!B361</f>
        <v>46065</v>
      </c>
      <c r="C351" s="325" t="str">
        <f t="shared" si="41"/>
        <v>(木)</v>
      </c>
      <c r="D351" s="154">
        <v>12.9</v>
      </c>
      <c r="E351" s="408">
        <v>0.4</v>
      </c>
      <c r="F351" s="155">
        <v>7.99</v>
      </c>
      <c r="G351" s="156">
        <v>13.85454</v>
      </c>
      <c r="H351" s="408">
        <v>0.5093278</v>
      </c>
      <c r="I351" s="154">
        <v>7.5082880000000003</v>
      </c>
    </row>
    <row r="352" spans="1:9" ht="14.4" x14ac:dyDescent="0.2">
      <c r="A352" s="1149"/>
      <c r="B352" s="447">
        <f>南八幡!B362</f>
        <v>46066</v>
      </c>
      <c r="C352" s="325" t="str">
        <f t="shared" si="41"/>
        <v>(金)</v>
      </c>
      <c r="D352" s="154">
        <v>12.9</v>
      </c>
      <c r="E352" s="408">
        <v>0.4</v>
      </c>
      <c r="F352" s="155">
        <v>8.09</v>
      </c>
      <c r="G352" s="156">
        <v>13.876580000000001</v>
      </c>
      <c r="H352" s="408">
        <v>0.54318809999999995</v>
      </c>
      <c r="I352" s="154">
        <v>7.4982499999999996</v>
      </c>
    </row>
    <row r="353" spans="1:9" ht="14.4" x14ac:dyDescent="0.2">
      <c r="A353" s="1149"/>
      <c r="B353" s="447">
        <f>南八幡!B363</f>
        <v>46067</v>
      </c>
      <c r="C353" s="325" t="str">
        <f t="shared" si="41"/>
        <v>(土)</v>
      </c>
      <c r="D353" s="154">
        <v>13.3</v>
      </c>
      <c r="E353" s="408">
        <v>0.4</v>
      </c>
      <c r="F353" s="155">
        <v>8.23</v>
      </c>
      <c r="G353" s="156">
        <v>14.000540000000001</v>
      </c>
      <c r="H353" s="408">
        <v>0.52967719999999996</v>
      </c>
      <c r="I353" s="154">
        <v>7.4987110000000001</v>
      </c>
    </row>
    <row r="354" spans="1:9" ht="14.4" x14ac:dyDescent="0.2">
      <c r="A354" s="1149"/>
      <c r="B354" s="447">
        <f>南八幡!B364</f>
        <v>46068</v>
      </c>
      <c r="C354" s="325" t="str">
        <f t="shared" si="41"/>
        <v>(日)</v>
      </c>
      <c r="D354" s="154">
        <v>13.7</v>
      </c>
      <c r="E354" s="408">
        <v>0.4</v>
      </c>
      <c r="F354" s="155">
        <v>8.39</v>
      </c>
      <c r="G354" s="156">
        <v>14.011010000000001</v>
      </c>
      <c r="H354" s="408">
        <v>0.59878580000000003</v>
      </c>
      <c r="I354" s="154">
        <v>7.4984869999999999</v>
      </c>
    </row>
    <row r="355" spans="1:9" ht="14.4" x14ac:dyDescent="0.2">
      <c r="A355" s="1149"/>
      <c r="B355" s="447">
        <f>南八幡!B365</f>
        <v>46069</v>
      </c>
      <c r="C355" s="325" t="str">
        <f t="shared" si="41"/>
        <v>(月)</v>
      </c>
      <c r="D355" s="154">
        <v>13.9</v>
      </c>
      <c r="E355" s="408">
        <v>0.4</v>
      </c>
      <c r="F355" s="155">
        <v>8.34</v>
      </c>
      <c r="G355" s="156">
        <v>14.461919999999999</v>
      </c>
      <c r="H355" s="408">
        <v>0.57458359999999997</v>
      </c>
      <c r="I355" s="154">
        <v>7.4968370000000002</v>
      </c>
    </row>
    <row r="356" spans="1:9" ht="14.4" x14ac:dyDescent="0.2">
      <c r="A356" s="1149"/>
      <c r="B356" s="447">
        <f>南八幡!B366</f>
        <v>46070</v>
      </c>
      <c r="C356" s="325" t="str">
        <f t="shared" si="41"/>
        <v>(火)</v>
      </c>
      <c r="D356" s="154">
        <v>13.8</v>
      </c>
      <c r="E356" s="408">
        <v>0.5</v>
      </c>
      <c r="F356" s="155">
        <v>8.34</v>
      </c>
      <c r="G356" s="156">
        <v>14.51376</v>
      </c>
      <c r="H356" s="408">
        <v>0.58814599999999995</v>
      </c>
      <c r="I356" s="154">
        <v>7.4682170000000001</v>
      </c>
    </row>
    <row r="357" spans="1:9" ht="14.4" x14ac:dyDescent="0.2">
      <c r="A357" s="1149"/>
      <c r="B357" s="447">
        <f>南八幡!B367</f>
        <v>46071</v>
      </c>
      <c r="C357" s="325" t="str">
        <f t="shared" si="41"/>
        <v>(水)</v>
      </c>
      <c r="D357" s="154">
        <v>13.9</v>
      </c>
      <c r="E357" s="408">
        <v>0.4</v>
      </c>
      <c r="F357" s="155">
        <v>8.0399999999999991</v>
      </c>
      <c r="G357" s="156">
        <v>14.467750000000001</v>
      </c>
      <c r="H357" s="408">
        <v>0.62636550000000002</v>
      </c>
      <c r="I357" s="154">
        <v>7.5835379999999999</v>
      </c>
    </row>
    <row r="358" spans="1:9" ht="14.4" x14ac:dyDescent="0.2">
      <c r="A358" s="1149"/>
      <c r="B358" s="447">
        <f>南八幡!B368</f>
        <v>46072</v>
      </c>
      <c r="C358" s="325" t="str">
        <f t="shared" si="41"/>
        <v>(木)</v>
      </c>
      <c r="D358" s="154">
        <v>13.8</v>
      </c>
      <c r="E358" s="408">
        <v>0.4</v>
      </c>
      <c r="F358" s="155">
        <v>7.92</v>
      </c>
      <c r="G358" s="156">
        <v>14.50001</v>
      </c>
      <c r="H358" s="408">
        <v>0.67265180000000002</v>
      </c>
      <c r="I358" s="154">
        <v>7.6151419999999996</v>
      </c>
    </row>
    <row r="359" spans="1:9" ht="14.4" x14ac:dyDescent="0.2">
      <c r="A359" s="1149"/>
      <c r="B359" s="447">
        <f>南八幡!B369</f>
        <v>46073</v>
      </c>
      <c r="C359" s="325" t="str">
        <f t="shared" si="41"/>
        <v>(金)</v>
      </c>
      <c r="D359" s="154">
        <v>13.9</v>
      </c>
      <c r="E359" s="408">
        <v>0.4</v>
      </c>
      <c r="F359" s="155">
        <v>7.82</v>
      </c>
      <c r="G359" s="156">
        <v>14.395300000000001</v>
      </c>
      <c r="H359" s="408">
        <v>0.68182679999999996</v>
      </c>
      <c r="I359" s="154">
        <v>7.6522649999999999</v>
      </c>
    </row>
    <row r="360" spans="1:9" ht="14.4" x14ac:dyDescent="0.2">
      <c r="A360" s="1149"/>
      <c r="B360" s="447">
        <f>南八幡!B370</f>
        <v>46074</v>
      </c>
      <c r="C360" s="325" t="str">
        <f t="shared" si="41"/>
        <v>(土)</v>
      </c>
      <c r="D360" s="154">
        <v>14</v>
      </c>
      <c r="E360" s="408">
        <v>0.4</v>
      </c>
      <c r="F360" s="155">
        <v>7.74</v>
      </c>
      <c r="G360" s="156">
        <v>14.45622</v>
      </c>
      <c r="H360" s="408">
        <v>0.62889309999999998</v>
      </c>
      <c r="I360" s="154">
        <v>7.6193520000000001</v>
      </c>
    </row>
    <row r="361" spans="1:9" ht="14.4" x14ac:dyDescent="0.2">
      <c r="A361" s="1149"/>
      <c r="B361" s="447">
        <f>南八幡!B371</f>
        <v>46075</v>
      </c>
      <c r="C361" s="325" t="str">
        <f t="shared" si="41"/>
        <v>(日)</v>
      </c>
      <c r="D361" s="154">
        <v>14.4</v>
      </c>
      <c r="E361" s="408">
        <v>0.4</v>
      </c>
      <c r="F361" s="155">
        <v>7.67</v>
      </c>
      <c r="G361" s="156">
        <v>14.43008</v>
      </c>
      <c r="H361" s="408">
        <v>0.59026579999999995</v>
      </c>
      <c r="I361" s="154">
        <v>7.6525930000000004</v>
      </c>
    </row>
    <row r="362" spans="1:9" ht="14.4" x14ac:dyDescent="0.2">
      <c r="A362" s="1149"/>
      <c r="B362" s="447">
        <f>南八幡!B372</f>
        <v>46076</v>
      </c>
      <c r="C362" s="325" t="str">
        <f t="shared" si="41"/>
        <v>(月)</v>
      </c>
      <c r="D362" s="154">
        <v>14.6</v>
      </c>
      <c r="E362" s="408">
        <v>0.4</v>
      </c>
      <c r="F362" s="155">
        <v>7.59</v>
      </c>
      <c r="G362" s="156">
        <v>14.82586</v>
      </c>
      <c r="H362" s="408">
        <v>0.64734179999999997</v>
      </c>
      <c r="I362" s="154">
        <v>7.6047779999999996</v>
      </c>
    </row>
    <row r="363" spans="1:9" ht="14.4" x14ac:dyDescent="0.2">
      <c r="A363" s="1149"/>
      <c r="B363" s="447">
        <f>南八幡!B373</f>
        <v>46077</v>
      </c>
      <c r="C363" s="325" t="str">
        <f t="shared" si="41"/>
        <v>(火)</v>
      </c>
      <c r="D363" s="171">
        <v>14.9</v>
      </c>
      <c r="E363" s="414">
        <v>0.4</v>
      </c>
      <c r="F363" s="176">
        <v>7.56</v>
      </c>
      <c r="G363" s="177">
        <v>15.08853</v>
      </c>
      <c r="H363" s="414">
        <v>0.687303</v>
      </c>
      <c r="I363" s="171">
        <v>7.593585</v>
      </c>
    </row>
    <row r="364" spans="1:9" ht="14.4" x14ac:dyDescent="0.2">
      <c r="A364" s="1149"/>
      <c r="B364" s="447">
        <f>南八幡!B374</f>
        <v>46078</v>
      </c>
      <c r="C364" s="325" t="str">
        <f t="shared" si="41"/>
        <v>(水)</v>
      </c>
      <c r="D364" s="154">
        <v>14.6</v>
      </c>
      <c r="E364" s="408">
        <v>0.4</v>
      </c>
      <c r="F364" s="155">
        <v>7.57</v>
      </c>
      <c r="G364" s="156">
        <v>15.09539</v>
      </c>
      <c r="H364" s="408">
        <v>0.76866610000000002</v>
      </c>
      <c r="I364" s="154">
        <v>7.5814399999999997</v>
      </c>
    </row>
    <row r="365" spans="1:9" ht="14.4" x14ac:dyDescent="0.2">
      <c r="A365" s="1149"/>
      <c r="B365" s="447">
        <f>南八幡!B375</f>
        <v>46079</v>
      </c>
      <c r="C365" s="325" t="str">
        <f t="shared" si="41"/>
        <v>(木)</v>
      </c>
      <c r="D365" s="154">
        <v>14.5</v>
      </c>
      <c r="E365" s="408">
        <v>0.4</v>
      </c>
      <c r="F365" s="155">
        <v>7.59</v>
      </c>
      <c r="G365" s="156">
        <v>14.862109999999999</v>
      </c>
      <c r="H365" s="408">
        <v>0.69773099999999999</v>
      </c>
      <c r="I365" s="154">
        <v>7.5821170000000002</v>
      </c>
    </row>
    <row r="366" spans="1:9" ht="14.4" x14ac:dyDescent="0.2">
      <c r="A366" s="1149"/>
      <c r="B366" s="447">
        <f>南八幡!B376</f>
        <v>46080</v>
      </c>
      <c r="C366" s="325" t="str">
        <f t="shared" si="41"/>
        <v>(金)</v>
      </c>
      <c r="D366" s="154">
        <v>14.4</v>
      </c>
      <c r="E366" s="408">
        <v>0.4</v>
      </c>
      <c r="F366" s="155">
        <v>7.58</v>
      </c>
      <c r="G366" s="156">
        <v>14.752969999999999</v>
      </c>
      <c r="H366" s="408">
        <v>0.71170690000000003</v>
      </c>
      <c r="I366" s="154">
        <v>7.5916990000000002</v>
      </c>
    </row>
    <row r="367" spans="1:9" ht="14.4" x14ac:dyDescent="0.2">
      <c r="A367" s="1149"/>
      <c r="B367" s="447">
        <f>南八幡!B377</f>
        <v>46081</v>
      </c>
      <c r="C367" s="325" t="str">
        <f t="shared" ref="C367" si="42">IF(B367="","",IF(WEEKDAY(B367)=1,"(日)",IF(WEEKDAY(B367)=2,"(月)",IF(WEEKDAY(B367)=3,"(火)",IF(WEEKDAY(B367)=4,"(水)",IF(WEEKDAY(B367)=5,"(木)",IF(WEEKDAY(B367)=6,"(金)","(土)")))))))</f>
        <v>(土)</v>
      </c>
      <c r="D367" s="154">
        <v>14.7</v>
      </c>
      <c r="E367" s="408">
        <v>0.4</v>
      </c>
      <c r="F367" s="155">
        <v>7.55</v>
      </c>
      <c r="G367" s="156">
        <v>14.798120000000001</v>
      </c>
      <c r="H367" s="408">
        <v>0.68624569999999996</v>
      </c>
      <c r="I367" s="154">
        <v>7.5993219999999999</v>
      </c>
    </row>
    <row r="368" spans="1:9" ht="14.4" x14ac:dyDescent="0.2">
      <c r="A368" s="1149"/>
      <c r="B368" s="321" t="s">
        <v>238</v>
      </c>
      <c r="C368" s="320"/>
      <c r="D368" s="146">
        <f t="shared" ref="D368:I368" si="43">MAX(D340:D367)</f>
        <v>14.9</v>
      </c>
      <c r="E368" s="404">
        <f t="shared" si="43"/>
        <v>0.7</v>
      </c>
      <c r="F368" s="147">
        <f t="shared" si="43"/>
        <v>8.39</v>
      </c>
      <c r="G368" s="148">
        <f t="shared" si="43"/>
        <v>15.09539</v>
      </c>
      <c r="H368" s="404">
        <f t="shared" si="43"/>
        <v>0.76866610000000002</v>
      </c>
      <c r="I368" s="146">
        <f t="shared" si="43"/>
        <v>7.6525930000000004</v>
      </c>
    </row>
    <row r="369" spans="1:9" ht="14.4" x14ac:dyDescent="0.2">
      <c r="A369" s="1149"/>
      <c r="B369" s="321" t="s">
        <v>239</v>
      </c>
      <c r="C369" s="320"/>
      <c r="D369" s="146">
        <f t="shared" ref="D369:I369" si="44">MIN(D340:D367)</f>
        <v>12.7</v>
      </c>
      <c r="E369" s="404">
        <f t="shared" si="44"/>
        <v>0.4</v>
      </c>
      <c r="F369" s="147">
        <f t="shared" si="44"/>
        <v>7.08</v>
      </c>
      <c r="G369" s="148">
        <f t="shared" si="44"/>
        <v>13.41879</v>
      </c>
      <c r="H369" s="404">
        <f t="shared" si="44"/>
        <v>0.4395714</v>
      </c>
      <c r="I369" s="146">
        <f t="shared" si="44"/>
        <v>7.4682170000000001</v>
      </c>
    </row>
    <row r="370" spans="1:9" ht="14.4" x14ac:dyDescent="0.2">
      <c r="A370" s="1149"/>
      <c r="B370" s="321" t="s">
        <v>240</v>
      </c>
      <c r="C370" s="320"/>
      <c r="D370" s="146">
        <f t="shared" ref="D370:I370" si="45">ROUND(AVERAGE(D340:D367),1)</f>
        <v>13.7</v>
      </c>
      <c r="E370" s="404">
        <f t="shared" si="45"/>
        <v>0.4</v>
      </c>
      <c r="F370" s="147">
        <f t="shared" si="45"/>
        <v>7.7</v>
      </c>
      <c r="G370" s="148">
        <f t="shared" si="45"/>
        <v>14.2</v>
      </c>
      <c r="H370" s="404">
        <f t="shared" si="45"/>
        <v>0.6</v>
      </c>
      <c r="I370" s="146">
        <f t="shared" si="45"/>
        <v>7.5</v>
      </c>
    </row>
    <row r="371" spans="1:9" ht="14.25" customHeight="1" x14ac:dyDescent="0.2">
      <c r="A371" s="1149" t="s">
        <v>324</v>
      </c>
      <c r="B371" s="848">
        <f>南八幡!B382</f>
        <v>46082</v>
      </c>
      <c r="C371" s="432" t="str">
        <f>IF(B371="","",IF(WEEKDAY(B371)=1,"(日)",IF(WEEKDAY(B371)=2,"(月)",IF(WEEKDAY(B371)=3,"(火)",IF(WEEKDAY(B371)=4,"(水)",IF(WEEKDAY(B371)=5,"(木)",IF(WEEKDAY(B371)=6,"(金)","(土)")))))))</f>
        <v>(日)</v>
      </c>
      <c r="D371" s="154">
        <v>14.9</v>
      </c>
      <c r="E371" s="408">
        <v>0.4</v>
      </c>
      <c r="F371" s="155">
        <v>7.55</v>
      </c>
      <c r="G371" s="156">
        <v>14.81887</v>
      </c>
      <c r="H371" s="408">
        <v>0.66879949999999999</v>
      </c>
      <c r="I371" s="154">
        <v>7.5983770000000002</v>
      </c>
    </row>
    <row r="372" spans="1:9" ht="14.4" x14ac:dyDescent="0.2">
      <c r="A372" s="1149"/>
      <c r="B372" s="447">
        <f>南八幡!B383</f>
        <v>46083</v>
      </c>
      <c r="C372" s="325" t="str">
        <f t="shared" ref="C372:C401" si="46">IF(B372="","",IF(WEEKDAY(B372)=1,"(日)",IF(WEEKDAY(B372)=2,"(月)",IF(WEEKDAY(B372)=3,"(火)",IF(WEEKDAY(B372)=4,"(水)",IF(WEEKDAY(B372)=5,"(木)",IF(WEEKDAY(B372)=6,"(金)","(土)")))))))</f>
        <v>(月)</v>
      </c>
      <c r="D372" s="154">
        <v>15</v>
      </c>
      <c r="E372" s="408">
        <v>0.4</v>
      </c>
      <c r="F372" s="155">
        <v>7.6</v>
      </c>
      <c r="G372" s="156">
        <v>15.007860000000001</v>
      </c>
      <c r="H372" s="408">
        <v>0.6918841</v>
      </c>
      <c r="I372" s="154">
        <v>7.5986840000000004</v>
      </c>
    </row>
    <row r="373" spans="1:9" ht="14.4" x14ac:dyDescent="0.2">
      <c r="A373" s="1149"/>
      <c r="B373" s="447">
        <f>南八幡!B384</f>
        <v>46084</v>
      </c>
      <c r="C373" s="325" t="str">
        <f t="shared" si="46"/>
        <v>(火)</v>
      </c>
      <c r="D373" s="154">
        <v>14.5</v>
      </c>
      <c r="E373" s="408">
        <v>0.4</v>
      </c>
      <c r="F373" s="155">
        <v>7.66</v>
      </c>
      <c r="G373" s="156">
        <v>14.97321</v>
      </c>
      <c r="H373" s="408">
        <v>0.73498090000000005</v>
      </c>
      <c r="I373" s="154">
        <v>7.5976350000000004</v>
      </c>
    </row>
    <row r="374" spans="1:9" ht="14.4" x14ac:dyDescent="0.2">
      <c r="A374" s="1149"/>
      <c r="B374" s="447">
        <f>南八幡!B385</f>
        <v>46085</v>
      </c>
      <c r="C374" s="325" t="str">
        <f t="shared" si="46"/>
        <v>(水)</v>
      </c>
      <c r="D374" s="154">
        <v>14.4</v>
      </c>
      <c r="E374" s="408">
        <v>0.4</v>
      </c>
      <c r="F374" s="155">
        <v>7.67</v>
      </c>
      <c r="G374" s="156">
        <v>14.761810000000001</v>
      </c>
      <c r="H374" s="408">
        <v>0.68712010000000001</v>
      </c>
      <c r="I374" s="154">
        <v>7.5997700000000004</v>
      </c>
    </row>
    <row r="375" spans="1:9" ht="14.4" x14ac:dyDescent="0.2">
      <c r="A375" s="1149"/>
      <c r="B375" s="447">
        <f>南八幡!B386</f>
        <v>46086</v>
      </c>
      <c r="C375" s="325" t="str">
        <f t="shared" si="46"/>
        <v>(木)</v>
      </c>
      <c r="D375" s="154">
        <v>14.5</v>
      </c>
      <c r="E375" s="408">
        <v>0.3</v>
      </c>
      <c r="F375" s="155">
        <v>7.68</v>
      </c>
      <c r="G375" s="156">
        <v>14.752079999999999</v>
      </c>
      <c r="H375" s="408">
        <v>0.71770970000000001</v>
      </c>
      <c r="I375" s="154">
        <v>7.5985069999999997</v>
      </c>
    </row>
    <row r="376" spans="1:9" ht="14.4" x14ac:dyDescent="0.2">
      <c r="A376" s="1149"/>
      <c r="B376" s="447">
        <f>南八幡!B387</f>
        <v>46087</v>
      </c>
      <c r="C376" s="325" t="str">
        <f t="shared" si="46"/>
        <v>(金)</v>
      </c>
      <c r="D376" s="154">
        <v>14.8</v>
      </c>
      <c r="E376" s="408">
        <v>0.3</v>
      </c>
      <c r="F376" s="155">
        <v>7.62</v>
      </c>
      <c r="G376" s="156">
        <v>14.82137</v>
      </c>
      <c r="H376" s="408">
        <v>0.74862660000000003</v>
      </c>
      <c r="I376" s="154">
        <v>7.587993</v>
      </c>
    </row>
    <row r="377" spans="1:9" ht="14.4" x14ac:dyDescent="0.2">
      <c r="A377" s="1149"/>
      <c r="B377" s="447">
        <f>南八幡!B388</f>
        <v>46088</v>
      </c>
      <c r="C377" s="325" t="str">
        <f t="shared" si="46"/>
        <v>(土)</v>
      </c>
      <c r="D377" s="154">
        <v>14.9</v>
      </c>
      <c r="E377" s="408">
        <v>0.3</v>
      </c>
      <c r="F377" s="155">
        <v>7.57</v>
      </c>
      <c r="G377" s="156">
        <v>14.89964</v>
      </c>
      <c r="H377" s="408">
        <v>0.83341229999999999</v>
      </c>
      <c r="I377" s="154">
        <v>7.5581519999999998</v>
      </c>
    </row>
    <row r="378" spans="1:9" ht="14.4" x14ac:dyDescent="0.2">
      <c r="A378" s="1149"/>
      <c r="B378" s="447">
        <f>南八幡!B389</f>
        <v>46089</v>
      </c>
      <c r="C378" s="325" t="str">
        <f t="shared" si="46"/>
        <v>(日)</v>
      </c>
      <c r="D378" s="154">
        <v>15</v>
      </c>
      <c r="E378" s="408">
        <v>0.4</v>
      </c>
      <c r="F378" s="155">
        <v>7.56</v>
      </c>
      <c r="G378" s="156">
        <v>14.917199999999999</v>
      </c>
      <c r="H378" s="408">
        <v>0.74069379999999996</v>
      </c>
      <c r="I378" s="154">
        <v>7.5916629999999996</v>
      </c>
    </row>
    <row r="379" spans="1:9" ht="14.4" x14ac:dyDescent="0.2">
      <c r="A379" s="1149"/>
      <c r="B379" s="447">
        <f>南八幡!B390</f>
        <v>46090</v>
      </c>
      <c r="C379" s="325" t="str">
        <f t="shared" si="46"/>
        <v>(月)</v>
      </c>
      <c r="D379" s="154">
        <v>14.9</v>
      </c>
      <c r="E379" s="408">
        <v>0.4</v>
      </c>
      <c r="F379" s="155">
        <v>7.51</v>
      </c>
      <c r="G379" s="156">
        <v>14.93717</v>
      </c>
      <c r="H379" s="408">
        <v>0.75470519999999996</v>
      </c>
      <c r="I379" s="154">
        <v>7.5514150000000004</v>
      </c>
    </row>
    <row r="380" spans="1:9" ht="14.4" x14ac:dyDescent="0.2">
      <c r="A380" s="1149"/>
      <c r="B380" s="447">
        <f>南八幡!B391</f>
        <v>46091</v>
      </c>
      <c r="C380" s="325" t="str">
        <f t="shared" si="46"/>
        <v>(火)</v>
      </c>
      <c r="D380" s="154">
        <v>14.6</v>
      </c>
      <c r="E380" s="408">
        <v>0.4</v>
      </c>
      <c r="F380" s="155">
        <v>7.52</v>
      </c>
      <c r="G380" s="156">
        <v>14.855600000000001</v>
      </c>
      <c r="H380" s="408">
        <v>0.65514819999999996</v>
      </c>
      <c r="I380" s="154">
        <v>7.5881530000000001</v>
      </c>
    </row>
    <row r="381" spans="1:9" ht="14.4" x14ac:dyDescent="0.2">
      <c r="A381" s="1149"/>
      <c r="B381" s="447">
        <f>南八幡!B392</f>
        <v>46092</v>
      </c>
      <c r="C381" s="325" t="str">
        <f t="shared" si="46"/>
        <v>(水)</v>
      </c>
      <c r="D381" s="154">
        <v>14.5</v>
      </c>
      <c r="E381" s="408">
        <v>0.4</v>
      </c>
      <c r="F381" s="155">
        <v>7.39</v>
      </c>
      <c r="G381" s="156">
        <v>14.682919999999999</v>
      </c>
      <c r="H381" s="408">
        <v>0.64216329999999999</v>
      </c>
      <c r="I381" s="154">
        <v>7.5964429999999998</v>
      </c>
    </row>
    <row r="382" spans="1:9" ht="14.4" x14ac:dyDescent="0.2">
      <c r="A382" s="1149"/>
      <c r="B382" s="447">
        <f>南八幡!B393</f>
        <v>46093</v>
      </c>
      <c r="C382" s="325" t="str">
        <f t="shared" si="46"/>
        <v>(木)</v>
      </c>
      <c r="D382" s="154">
        <v>14.6</v>
      </c>
      <c r="E382" s="408">
        <v>0.4</v>
      </c>
      <c r="F382" s="155">
        <v>7.29</v>
      </c>
      <c r="G382" s="156">
        <v>14.6929</v>
      </c>
      <c r="H382" s="408">
        <v>0.61135989999999996</v>
      </c>
      <c r="I382" s="154">
        <v>7.5712849999999996</v>
      </c>
    </row>
    <row r="383" spans="1:9" ht="14.4" x14ac:dyDescent="0.2">
      <c r="A383" s="1149"/>
      <c r="B383" s="447">
        <f>南八幡!B394</f>
        <v>46094</v>
      </c>
      <c r="C383" s="325" t="str">
        <f t="shared" si="46"/>
        <v>(金)</v>
      </c>
      <c r="D383" s="154">
        <v>14.6</v>
      </c>
      <c r="E383" s="408">
        <v>0.4</v>
      </c>
      <c r="F383" s="155">
        <v>7.24</v>
      </c>
      <c r="G383" s="156">
        <v>14.697929999999999</v>
      </c>
      <c r="H383" s="408">
        <v>0.67289889999999997</v>
      </c>
      <c r="I383" s="154">
        <v>7.5350640000000002</v>
      </c>
    </row>
    <row r="384" spans="1:9" ht="14.4" x14ac:dyDescent="0.2">
      <c r="A384" s="1149"/>
      <c r="B384" s="447">
        <f>南八幡!B395</f>
        <v>46095</v>
      </c>
      <c r="C384" s="325" t="str">
        <f t="shared" si="46"/>
        <v>(土)</v>
      </c>
      <c r="D384" s="154">
        <v>14.8</v>
      </c>
      <c r="E384" s="408">
        <v>0.4</v>
      </c>
      <c r="F384" s="155">
        <v>7.19</v>
      </c>
      <c r="G384" s="156">
        <v>14.745279999999999</v>
      </c>
      <c r="H384" s="408">
        <v>0.66450980000000004</v>
      </c>
      <c r="I384" s="154">
        <v>7.5516560000000004</v>
      </c>
    </row>
    <row r="385" spans="1:11" ht="14.4" x14ac:dyDescent="0.2">
      <c r="A385" s="1149"/>
      <c r="B385" s="447">
        <f>南八幡!B396</f>
        <v>46096</v>
      </c>
      <c r="C385" s="325" t="str">
        <f t="shared" si="46"/>
        <v>(日)</v>
      </c>
      <c r="D385" s="154">
        <v>14.9</v>
      </c>
      <c r="E385" s="408">
        <v>0.4</v>
      </c>
      <c r="F385" s="155">
        <v>7.12</v>
      </c>
      <c r="G385" s="156">
        <v>14.7127</v>
      </c>
      <c r="H385" s="408">
        <v>0.67601979999999995</v>
      </c>
      <c r="I385" s="154">
        <v>7.5253379999999996</v>
      </c>
    </row>
    <row r="386" spans="1:11" ht="14.4" x14ac:dyDescent="0.2">
      <c r="A386" s="1149"/>
      <c r="B386" s="447">
        <f>南八幡!B397</f>
        <v>46097</v>
      </c>
      <c r="C386" s="325" t="str">
        <f t="shared" si="46"/>
        <v>(月)</v>
      </c>
      <c r="D386" s="154">
        <v>15</v>
      </c>
      <c r="E386" s="408">
        <v>0.4</v>
      </c>
      <c r="F386" s="155">
        <v>7.09</v>
      </c>
      <c r="G386" s="156">
        <v>14.86148</v>
      </c>
      <c r="H386" s="408">
        <v>0.66197139999999999</v>
      </c>
      <c r="I386" s="154">
        <v>7.5401809999999996</v>
      </c>
    </row>
    <row r="387" spans="1:11" ht="14.4" x14ac:dyDescent="0.2">
      <c r="A387" s="1149"/>
      <c r="B387" s="447">
        <f>南八幡!B398</f>
        <v>46098</v>
      </c>
      <c r="C387" s="325" t="str">
        <f t="shared" si="46"/>
        <v>(火)</v>
      </c>
      <c r="D387" s="154">
        <v>15</v>
      </c>
      <c r="E387" s="408">
        <v>0.4</v>
      </c>
      <c r="F387" s="155">
        <v>7.08</v>
      </c>
      <c r="G387" s="156">
        <v>14.9984</v>
      </c>
      <c r="H387" s="408">
        <v>0.68423840000000002</v>
      </c>
      <c r="I387" s="154">
        <v>7.5165709999999999</v>
      </c>
      <c r="K387" s="121"/>
    </row>
    <row r="388" spans="1:11" ht="14.4" x14ac:dyDescent="0.2">
      <c r="A388" s="1149"/>
      <c r="B388" s="447">
        <f>南八幡!B399</f>
        <v>46099</v>
      </c>
      <c r="C388" s="325" t="str">
        <f t="shared" si="46"/>
        <v>(水)</v>
      </c>
      <c r="D388" s="154">
        <v>15.2</v>
      </c>
      <c r="E388" s="408">
        <v>0.3</v>
      </c>
      <c r="F388" s="155">
        <v>8.2899999999999991</v>
      </c>
      <c r="G388" s="156">
        <v>15.054650000000001</v>
      </c>
      <c r="H388" s="408">
        <v>0.64721050000000002</v>
      </c>
      <c r="I388" s="154">
        <v>7.5938210000000002</v>
      </c>
    </row>
    <row r="389" spans="1:11" ht="14.4" x14ac:dyDescent="0.2">
      <c r="A389" s="1149"/>
      <c r="B389" s="447">
        <f>南八幡!B400</f>
        <v>46100</v>
      </c>
      <c r="C389" s="325" t="str">
        <f t="shared" si="46"/>
        <v>(木)</v>
      </c>
      <c r="D389" s="154">
        <v>15.2</v>
      </c>
      <c r="E389" s="408">
        <v>0.3</v>
      </c>
      <c r="F389" s="155">
        <v>8.23</v>
      </c>
      <c r="G389" s="156">
        <v>15.1831</v>
      </c>
      <c r="H389" s="408">
        <v>0.63811450000000003</v>
      </c>
      <c r="I389" s="154">
        <v>7.5988990000000003</v>
      </c>
    </row>
    <row r="390" spans="1:11" ht="14.4" x14ac:dyDescent="0.2">
      <c r="A390" s="1149"/>
      <c r="B390" s="447">
        <f>南八幡!B401</f>
        <v>46101</v>
      </c>
      <c r="C390" s="325" t="str">
        <f t="shared" si="46"/>
        <v>(金)</v>
      </c>
      <c r="D390" s="154">
        <v>15.1</v>
      </c>
      <c r="E390" s="408">
        <v>0.4</v>
      </c>
      <c r="F390" s="155">
        <v>8.1999999999999993</v>
      </c>
      <c r="G390" s="156">
        <v>15.14324</v>
      </c>
      <c r="H390" s="408">
        <v>0.58804970000000001</v>
      </c>
      <c r="I390" s="154">
        <v>7.6000699999999997</v>
      </c>
    </row>
    <row r="391" spans="1:11" ht="14.4" x14ac:dyDescent="0.2">
      <c r="A391" s="1149"/>
      <c r="B391" s="447">
        <f>南八幡!B402</f>
        <v>46102</v>
      </c>
      <c r="C391" s="325" t="str">
        <f t="shared" si="46"/>
        <v>(土)</v>
      </c>
      <c r="D391" s="154">
        <v>15.1</v>
      </c>
      <c r="E391" s="408">
        <v>0.3</v>
      </c>
      <c r="F391" s="155">
        <v>8.1999999999999993</v>
      </c>
      <c r="G391" s="156">
        <v>15.049620000000001</v>
      </c>
      <c r="H391" s="408">
        <v>0.6145678</v>
      </c>
      <c r="I391" s="154">
        <v>7.5994580000000003</v>
      </c>
    </row>
    <row r="392" spans="1:11" ht="14.4" x14ac:dyDescent="0.2">
      <c r="A392" s="1149"/>
      <c r="B392" s="447">
        <f>南八幡!B403</f>
        <v>46103</v>
      </c>
      <c r="C392" s="325" t="str">
        <f t="shared" si="46"/>
        <v>(日)</v>
      </c>
      <c r="D392" s="154">
        <v>15.3</v>
      </c>
      <c r="E392" s="408">
        <v>0.3</v>
      </c>
      <c r="F392" s="155">
        <v>8.24</v>
      </c>
      <c r="G392" s="156">
        <v>15.00972</v>
      </c>
      <c r="H392" s="408">
        <v>0.62960570000000005</v>
      </c>
      <c r="I392" s="154">
        <v>7.6022829999999999</v>
      </c>
      <c r="K392" s="96"/>
    </row>
    <row r="393" spans="1:11" ht="14.4" x14ac:dyDescent="0.2">
      <c r="A393" s="1149"/>
      <c r="B393" s="447">
        <f>南八幡!B404</f>
        <v>46104</v>
      </c>
      <c r="C393" s="325" t="str">
        <f t="shared" si="46"/>
        <v>(月)</v>
      </c>
      <c r="D393" s="154">
        <v>15.3</v>
      </c>
      <c r="E393" s="408">
        <v>0.4</v>
      </c>
      <c r="F393" s="155">
        <v>8.2100000000000009</v>
      </c>
      <c r="G393" s="156">
        <v>15.122170000000001</v>
      </c>
      <c r="H393" s="408">
        <v>0.68550710000000004</v>
      </c>
      <c r="I393" s="154">
        <v>7.5975789999999996</v>
      </c>
      <c r="J393" s="96"/>
      <c r="K393" s="96"/>
    </row>
    <row r="394" spans="1:11" ht="14.4" x14ac:dyDescent="0.2">
      <c r="A394" s="1149"/>
      <c r="B394" s="447">
        <f>南八幡!B405</f>
        <v>46105</v>
      </c>
      <c r="C394" s="325" t="str">
        <f t="shared" si="46"/>
        <v>(火)</v>
      </c>
      <c r="D394" s="154">
        <v>15.5</v>
      </c>
      <c r="E394" s="408">
        <v>0.4</v>
      </c>
      <c r="F394" s="155">
        <v>8.2100000000000009</v>
      </c>
      <c r="G394" s="156">
        <v>15.11042</v>
      </c>
      <c r="H394" s="408">
        <v>0.67193250000000004</v>
      </c>
      <c r="I394" s="154">
        <v>7.5985680000000002</v>
      </c>
      <c r="J394" s="96"/>
      <c r="K394" s="96"/>
    </row>
    <row r="395" spans="1:11" ht="14.4" x14ac:dyDescent="0.2">
      <c r="A395" s="1149"/>
      <c r="B395" s="447">
        <f>南八幡!B406</f>
        <v>46106</v>
      </c>
      <c r="C395" s="325" t="str">
        <f t="shared" si="46"/>
        <v>(水)</v>
      </c>
      <c r="D395" s="154">
        <v>15.4</v>
      </c>
      <c r="E395" s="408">
        <v>0.4</v>
      </c>
      <c r="F395" s="155">
        <v>8.25</v>
      </c>
      <c r="G395" s="156">
        <v>15.19904</v>
      </c>
      <c r="H395" s="408">
        <v>0.7067232</v>
      </c>
      <c r="I395" s="154">
        <v>7.59253</v>
      </c>
      <c r="J395" s="96"/>
    </row>
    <row r="396" spans="1:11" ht="14.4" x14ac:dyDescent="0.2">
      <c r="A396" s="1149"/>
      <c r="B396" s="447">
        <f>南八幡!B407</f>
        <v>46107</v>
      </c>
      <c r="C396" s="325" t="str">
        <f t="shared" si="46"/>
        <v>(木)</v>
      </c>
      <c r="D396" s="154">
        <v>15.4</v>
      </c>
      <c r="E396" s="408">
        <v>0.4</v>
      </c>
      <c r="F396" s="155">
        <v>8.26</v>
      </c>
      <c r="G396" s="156">
        <v>15.14363</v>
      </c>
      <c r="H396" s="408">
        <v>0.67687799999999998</v>
      </c>
      <c r="I396" s="154">
        <v>7.5944209999999996</v>
      </c>
    </row>
    <row r="397" spans="1:11" ht="14.4" x14ac:dyDescent="0.2">
      <c r="A397" s="1149"/>
      <c r="B397" s="447">
        <f>南八幡!B408</f>
        <v>46108</v>
      </c>
      <c r="C397" s="325" t="str">
        <f t="shared" si="46"/>
        <v>(金)</v>
      </c>
      <c r="D397" s="154">
        <v>15.4</v>
      </c>
      <c r="E397" s="408">
        <v>0.4</v>
      </c>
      <c r="F397" s="155">
        <v>8.2200000000000006</v>
      </c>
      <c r="G397" s="156">
        <v>15.10421</v>
      </c>
      <c r="H397" s="408">
        <v>0.69046870000000005</v>
      </c>
      <c r="I397" s="154">
        <v>7.5940779999999997</v>
      </c>
    </row>
    <row r="398" spans="1:11" ht="14.4" x14ac:dyDescent="0.2">
      <c r="A398" s="1149"/>
      <c r="B398" s="447">
        <f>南八幡!B409</f>
        <v>46109</v>
      </c>
      <c r="C398" s="325" t="str">
        <f t="shared" si="46"/>
        <v>(土)</v>
      </c>
      <c r="D398" s="154">
        <v>15.6</v>
      </c>
      <c r="E398" s="408">
        <v>0.4</v>
      </c>
      <c r="F398" s="155">
        <v>8.25</v>
      </c>
      <c r="G398" s="156">
        <v>15.19468</v>
      </c>
      <c r="H398" s="408">
        <v>0.66577909999999996</v>
      </c>
      <c r="I398" s="154">
        <v>7.5962160000000001</v>
      </c>
    </row>
    <row r="399" spans="1:11" ht="14.4" x14ac:dyDescent="0.2">
      <c r="A399" s="1149"/>
      <c r="B399" s="447">
        <f>南八幡!B410</f>
        <v>46110</v>
      </c>
      <c r="C399" s="325" t="str">
        <f t="shared" si="46"/>
        <v>(日)</v>
      </c>
      <c r="D399" s="154">
        <v>15.7</v>
      </c>
      <c r="E399" s="408">
        <v>0.4</v>
      </c>
      <c r="F399" s="155">
        <v>8.25</v>
      </c>
      <c r="G399" s="156">
        <v>15.30247</v>
      </c>
      <c r="H399" s="408">
        <v>0.67121050000000004</v>
      </c>
      <c r="I399" s="154">
        <v>7.5946150000000001</v>
      </c>
    </row>
    <row r="400" spans="1:11" ht="14.4" x14ac:dyDescent="0.2">
      <c r="A400" s="1149"/>
      <c r="B400" s="447">
        <f>南八幡!B411</f>
        <v>46111</v>
      </c>
      <c r="C400" s="325" t="str">
        <f t="shared" si="46"/>
        <v>(月)</v>
      </c>
      <c r="D400" s="154">
        <v>15.9</v>
      </c>
      <c r="E400" s="408">
        <v>0.4</v>
      </c>
      <c r="F400" s="155">
        <v>8.33</v>
      </c>
      <c r="G400" s="156">
        <v>15.45736</v>
      </c>
      <c r="H400" s="408">
        <v>0.66393060000000004</v>
      </c>
      <c r="I400" s="154">
        <v>7.5764279999999999</v>
      </c>
    </row>
    <row r="401" spans="1:9" ht="14.4" x14ac:dyDescent="0.2">
      <c r="A401" s="1149"/>
      <c r="B401" s="447">
        <f>南八幡!B412</f>
        <v>46112</v>
      </c>
      <c r="C401" s="325" t="str">
        <f t="shared" si="46"/>
        <v>(火)</v>
      </c>
      <c r="D401" s="154">
        <v>16</v>
      </c>
      <c r="E401" s="408">
        <v>0.4</v>
      </c>
      <c r="F401" s="155">
        <v>8.2799999999999994</v>
      </c>
      <c r="G401" s="156">
        <v>15.52051</v>
      </c>
      <c r="H401" s="408">
        <v>0.62431539999999996</v>
      </c>
      <c r="I401" s="154">
        <v>7.5924180000000003</v>
      </c>
    </row>
    <row r="402" spans="1:9" ht="14.4" x14ac:dyDescent="0.2">
      <c r="A402" s="1149"/>
      <c r="B402" s="321" t="s">
        <v>238</v>
      </c>
      <c r="C402" s="320"/>
      <c r="D402" s="146">
        <f t="shared" ref="D402:I402" si="47">MAX(D371:D401)</f>
        <v>16</v>
      </c>
      <c r="E402" s="404">
        <f t="shared" si="47"/>
        <v>0.4</v>
      </c>
      <c r="F402" s="147">
        <f t="shared" si="47"/>
        <v>8.33</v>
      </c>
      <c r="G402" s="148">
        <f t="shared" si="47"/>
        <v>15.52051</v>
      </c>
      <c r="H402" s="404">
        <f t="shared" si="47"/>
        <v>0.83341229999999999</v>
      </c>
      <c r="I402" s="146">
        <f t="shared" si="47"/>
        <v>7.6022829999999999</v>
      </c>
    </row>
    <row r="403" spans="1:9" ht="14.4" x14ac:dyDescent="0.2">
      <c r="A403" s="1149"/>
      <c r="B403" s="321" t="s">
        <v>239</v>
      </c>
      <c r="C403" s="320"/>
      <c r="D403" s="146">
        <f t="shared" ref="D403:I403" si="48">MIN(D371:D401)</f>
        <v>14.4</v>
      </c>
      <c r="E403" s="404">
        <f t="shared" si="48"/>
        <v>0.3</v>
      </c>
      <c r="F403" s="147">
        <f t="shared" si="48"/>
        <v>7.08</v>
      </c>
      <c r="G403" s="148">
        <f t="shared" si="48"/>
        <v>14.682919999999999</v>
      </c>
      <c r="H403" s="404">
        <f t="shared" si="48"/>
        <v>0.58804970000000001</v>
      </c>
      <c r="I403" s="146">
        <f t="shared" si="48"/>
        <v>7.5165709999999999</v>
      </c>
    </row>
    <row r="404" spans="1:9" ht="14.4" x14ac:dyDescent="0.2">
      <c r="A404" s="1149"/>
      <c r="B404" s="321" t="s">
        <v>240</v>
      </c>
      <c r="C404" s="320"/>
      <c r="D404" s="146">
        <f t="shared" ref="D404:I404" si="49">ROUND(AVERAGE(D371:D401),1)</f>
        <v>15.1</v>
      </c>
      <c r="E404" s="404">
        <f t="shared" si="49"/>
        <v>0.4</v>
      </c>
      <c r="F404" s="147">
        <f t="shared" si="49"/>
        <v>7.8</v>
      </c>
      <c r="G404" s="148">
        <f t="shared" si="49"/>
        <v>15</v>
      </c>
      <c r="H404" s="404">
        <f t="shared" si="49"/>
        <v>0.7</v>
      </c>
      <c r="I404" s="146">
        <f t="shared" si="49"/>
        <v>7.6</v>
      </c>
    </row>
    <row r="405" spans="1:9" x14ac:dyDescent="0.2">
      <c r="B405" s="313"/>
      <c r="C405" s="313"/>
      <c r="D405" s="191"/>
      <c r="E405" s="191"/>
      <c r="F405" s="191"/>
      <c r="G405" s="191"/>
      <c r="H405" s="191"/>
      <c r="I405" s="191"/>
    </row>
    <row r="406" spans="1:9" x14ac:dyDescent="0.2">
      <c r="B406" t="s">
        <v>246</v>
      </c>
      <c r="D406" s="191">
        <f t="shared" ref="D406:I406" si="50">MAX(D$4:D$33,D$37:D$67,D$71:D$100,D$104:D$134,D$138:D$168,D$172:D$201,D$205:D$235,D$239:D$268,D$272:D$302,D$306:D$336,D$340:D$367,D$371:D$401)</f>
        <v>21.2</v>
      </c>
      <c r="E406" s="191">
        <f t="shared" si="50"/>
        <v>6</v>
      </c>
      <c r="F406" s="191">
        <f t="shared" si="50"/>
        <v>8.39</v>
      </c>
      <c r="G406" s="191">
        <f t="shared" si="50"/>
        <v>20.474250000000001</v>
      </c>
      <c r="H406" s="191">
        <f t="shared" si="50"/>
        <v>0.83341229999999999</v>
      </c>
      <c r="I406" s="191">
        <f t="shared" si="50"/>
        <v>8.1500850000000007</v>
      </c>
    </row>
    <row r="407" spans="1:9" x14ac:dyDescent="0.2">
      <c r="B407" t="s">
        <v>247</v>
      </c>
      <c r="D407" s="191">
        <f t="shared" ref="D407:I407" si="51">MIN(D$4:D$33,D$37:D$67,D$71:D$100,D$104:D$134,D$138:D$168,D$172:D$201,D$205:D$235,D$239:D$268,D$272:D$302,D$306:D$336,D$340:D$367,D$371:D$401)</f>
        <v>12.7</v>
      </c>
      <c r="E407" s="191">
        <f t="shared" si="51"/>
        <v>0.3</v>
      </c>
      <c r="F407" s="191">
        <f t="shared" si="51"/>
        <v>7.08</v>
      </c>
      <c r="G407" s="191">
        <f t="shared" si="51"/>
        <v>13.20182</v>
      </c>
      <c r="H407" s="191">
        <f t="shared" si="51"/>
        <v>0.36460520000000002</v>
      </c>
      <c r="I407" s="191">
        <f t="shared" si="51"/>
        <v>6.9222089999999996</v>
      </c>
    </row>
    <row r="408" spans="1:9" x14ac:dyDescent="0.2">
      <c r="B408" t="s">
        <v>248</v>
      </c>
      <c r="D408" s="191">
        <f t="shared" ref="D408:I408" si="52">AVERAGE(D$4:D$33,D$37:D$67,D$71:D$100,D$104:D$134,D$138:D$168,D$172:D$201,D$205:D$235,D$239:D$268,D$272:D$302,D$306:D$336,D$340:D$367,D$371:D$401)</f>
        <v>16.987123287671217</v>
      </c>
      <c r="E408" s="191">
        <f t="shared" si="52"/>
        <v>0.45945205479452222</v>
      </c>
      <c r="F408" s="191">
        <f t="shared" si="52"/>
        <v>8.0805753424657478</v>
      </c>
      <c r="G408" s="191">
        <f t="shared" si="52"/>
        <v>16.296402465753427</v>
      </c>
      <c r="H408" s="191">
        <f t="shared" si="52"/>
        <v>0.57298024547945225</v>
      </c>
      <c r="I408" s="191">
        <f t="shared" si="52"/>
        <v>7.6020893379501429</v>
      </c>
    </row>
  </sheetData>
  <mergeCells count="16">
    <mergeCell ref="K206:N207"/>
    <mergeCell ref="K241:L241"/>
    <mergeCell ref="A272:A305"/>
    <mergeCell ref="A306:A339"/>
    <mergeCell ref="A138:A171"/>
    <mergeCell ref="A172:A204"/>
    <mergeCell ref="A340:A370"/>
    <mergeCell ref="A371:A404"/>
    <mergeCell ref="A205:A238"/>
    <mergeCell ref="A239:A271"/>
    <mergeCell ref="D2:F2"/>
    <mergeCell ref="G2:I2"/>
    <mergeCell ref="A37:A70"/>
    <mergeCell ref="A71:A103"/>
    <mergeCell ref="A104:A137"/>
    <mergeCell ref="A4:A36"/>
  </mergeCells>
  <phoneticPr fontId="4"/>
  <pageMargins left="0.25" right="0.25" top="0.75" bottom="0.75" header="0.3" footer="0.3"/>
  <pageSetup paperSize="9" scale="89" fitToHeight="0" orientation="portrait" r:id="rId1"/>
  <rowBreaks count="12" manualBreakCount="12">
    <brk id="36" max="16383" man="1"/>
    <brk id="70" max="16383" man="1"/>
    <brk id="103" max="16383" man="1"/>
    <brk id="137" max="16383" man="1"/>
    <brk id="171" max="16383" man="1"/>
    <brk id="204" max="16383" man="1"/>
    <brk id="238" max="16383" man="1"/>
    <brk id="271" max="16383" man="1"/>
    <brk id="305" max="16383" man="1"/>
    <brk id="339" max="16383" man="1"/>
    <brk id="370" max="16383" man="1"/>
    <brk id="40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1:I35"/>
  <sheetViews>
    <sheetView view="pageBreakPreview" topLeftCell="A2" zoomScale="70" zoomScaleNormal="70" zoomScaleSheetLayoutView="70" workbookViewId="0">
      <selection activeCell="F17" sqref="F17"/>
    </sheetView>
  </sheetViews>
  <sheetFormatPr defaultColWidth="9" defaultRowHeight="13.2" x14ac:dyDescent="0.2"/>
  <cols>
    <col min="1" max="1" width="1.6640625" style="18" customWidth="1"/>
    <col min="2" max="2" width="16.21875" style="18" customWidth="1"/>
    <col min="3" max="3" width="19.109375" style="18" customWidth="1"/>
    <col min="4" max="5" width="12.77734375" style="18" customWidth="1"/>
    <col min="6" max="6" width="13.44140625" style="18" customWidth="1"/>
    <col min="7" max="7" width="19.6640625" style="18" customWidth="1"/>
    <col min="8" max="8" width="15" style="18" customWidth="1"/>
    <col min="9" max="9" width="19.33203125" style="18" customWidth="1"/>
    <col min="10" max="16384" width="9" style="18"/>
  </cols>
  <sheetData>
    <row r="1" spans="2:9" ht="23.25" customHeight="1" thickBot="1" x14ac:dyDescent="0.25">
      <c r="B1" s="1158" t="s">
        <v>224</v>
      </c>
      <c r="C1" s="1158"/>
      <c r="D1" s="1158"/>
      <c r="E1" s="66"/>
      <c r="F1" s="66"/>
      <c r="G1" s="66"/>
      <c r="H1" s="66"/>
      <c r="I1" s="66"/>
    </row>
    <row r="2" spans="2:9" ht="18" customHeight="1" thickTop="1" x14ac:dyDescent="0.2">
      <c r="B2" s="1159" t="s">
        <v>36</v>
      </c>
      <c r="C2" s="1159"/>
      <c r="D2" s="1159"/>
      <c r="E2" s="1159"/>
      <c r="F2" s="1159"/>
      <c r="G2" s="1159"/>
      <c r="H2" s="1159"/>
      <c r="I2" s="1159"/>
    </row>
    <row r="3" spans="2:9" ht="18" customHeight="1" x14ac:dyDescent="0.2">
      <c r="B3" s="1159" t="s">
        <v>37</v>
      </c>
      <c r="C3" s="1159"/>
      <c r="D3" s="1159"/>
      <c r="E3" s="1159"/>
      <c r="F3" s="1159"/>
      <c r="G3" s="1159"/>
      <c r="H3" s="1159"/>
      <c r="I3" s="1159"/>
    </row>
    <row r="4" spans="2:9" ht="24.75" customHeight="1" x14ac:dyDescent="0.2">
      <c r="B4" s="67" t="s">
        <v>38</v>
      </c>
      <c r="C4" s="68" t="s">
        <v>39</v>
      </c>
      <c r="D4" s="948"/>
      <c r="E4" s="950" t="s">
        <v>377</v>
      </c>
      <c r="F4" s="949"/>
      <c r="G4" s="934" t="s">
        <v>40</v>
      </c>
      <c r="H4" s="934" t="s">
        <v>64</v>
      </c>
      <c r="I4" s="952" t="s">
        <v>41</v>
      </c>
    </row>
    <row r="5" spans="2:9" ht="37.5" customHeight="1" x14ac:dyDescent="0.2">
      <c r="B5" s="937" t="s">
        <v>42</v>
      </c>
      <c r="C5" s="939" t="s">
        <v>43</v>
      </c>
      <c r="D5" s="943"/>
      <c r="E5" s="928" t="s">
        <v>377</v>
      </c>
      <c r="F5" s="944"/>
      <c r="G5" s="929" t="s">
        <v>373</v>
      </c>
      <c r="H5" s="927" t="s">
        <v>44</v>
      </c>
      <c r="I5" s="953" t="s">
        <v>374</v>
      </c>
    </row>
    <row r="6" spans="2:9" ht="34.5" customHeight="1" x14ac:dyDescent="0.2">
      <c r="B6" s="940" t="s">
        <v>218</v>
      </c>
      <c r="C6" s="933" t="s">
        <v>219</v>
      </c>
      <c r="D6" s="946" t="s">
        <v>220</v>
      </c>
      <c r="E6" s="946"/>
      <c r="F6" s="947"/>
      <c r="G6" s="938" t="s">
        <v>221</v>
      </c>
      <c r="H6" s="931" t="s">
        <v>219</v>
      </c>
      <c r="I6" s="954" t="s">
        <v>219</v>
      </c>
    </row>
    <row r="7" spans="2:9" ht="43.5" customHeight="1" x14ac:dyDescent="0.2">
      <c r="B7" s="940" t="s">
        <v>222</v>
      </c>
      <c r="C7" s="933" t="s">
        <v>223</v>
      </c>
      <c r="D7" s="932" t="s">
        <v>381</v>
      </c>
      <c r="E7" s="69" t="s">
        <v>382</v>
      </c>
      <c r="F7" s="936" t="s">
        <v>383</v>
      </c>
      <c r="G7" s="938" t="s">
        <v>225</v>
      </c>
      <c r="H7" s="931" t="s">
        <v>226</v>
      </c>
      <c r="I7" s="988">
        <v>44729</v>
      </c>
    </row>
    <row r="8" spans="2:9" ht="43.5" customHeight="1" x14ac:dyDescent="0.2">
      <c r="B8" s="940" t="s">
        <v>375</v>
      </c>
      <c r="C8" s="933" t="s">
        <v>376</v>
      </c>
      <c r="D8" s="946" t="s">
        <v>376</v>
      </c>
      <c r="E8" s="947"/>
      <c r="F8" s="951"/>
      <c r="G8" s="938" t="s">
        <v>376</v>
      </c>
      <c r="H8" s="938" t="s">
        <v>227</v>
      </c>
      <c r="I8" s="933" t="s">
        <v>376</v>
      </c>
    </row>
    <row r="9" spans="2:9" ht="16.5" customHeight="1" x14ac:dyDescent="0.2">
      <c r="B9" s="940" t="s">
        <v>228</v>
      </c>
      <c r="C9" s="933" t="s">
        <v>45</v>
      </c>
      <c r="D9" s="1161" t="s">
        <v>370</v>
      </c>
      <c r="E9" s="1162"/>
      <c r="F9" s="936" t="s">
        <v>48</v>
      </c>
      <c r="G9" s="938" t="s">
        <v>50</v>
      </c>
      <c r="H9" s="931" t="s">
        <v>51</v>
      </c>
      <c r="I9" s="931" t="s">
        <v>386</v>
      </c>
    </row>
    <row r="10" spans="2:9" ht="16.5" customHeight="1" x14ac:dyDescent="0.2">
      <c r="B10" s="945"/>
      <c r="C10" s="928" t="s">
        <v>46</v>
      </c>
      <c r="D10" s="1163" t="s">
        <v>47</v>
      </c>
      <c r="E10" s="1164"/>
      <c r="F10" s="941" t="s">
        <v>49</v>
      </c>
      <c r="G10" s="929" t="s">
        <v>46</v>
      </c>
      <c r="H10" s="927" t="s">
        <v>52</v>
      </c>
      <c r="I10" s="927" t="s">
        <v>385</v>
      </c>
    </row>
    <row r="11" spans="2:9" ht="16.5" customHeight="1" x14ac:dyDescent="0.2">
      <c r="B11" s="945"/>
      <c r="C11" s="935"/>
      <c r="D11" s="1165"/>
      <c r="E11" s="1166"/>
      <c r="F11" s="70"/>
      <c r="G11" s="71"/>
      <c r="H11" s="72"/>
      <c r="I11" s="927"/>
    </row>
    <row r="12" spans="2:9" ht="16.5" customHeight="1" x14ac:dyDescent="0.2">
      <c r="B12" s="945"/>
      <c r="C12" s="935"/>
      <c r="D12" s="1165"/>
      <c r="E12" s="1166"/>
      <c r="F12" s="70"/>
      <c r="G12" s="71"/>
      <c r="H12" s="72"/>
      <c r="I12" s="927"/>
    </row>
    <row r="13" spans="2:9" ht="30" customHeight="1" x14ac:dyDescent="0.2">
      <c r="B13" s="940" t="s">
        <v>378</v>
      </c>
      <c r="C13" s="942" t="s">
        <v>53</v>
      </c>
      <c r="D13" s="946" t="s">
        <v>54</v>
      </c>
      <c r="E13" s="947"/>
      <c r="F13" s="936" t="s">
        <v>55</v>
      </c>
      <c r="G13" s="938" t="s">
        <v>56</v>
      </c>
      <c r="H13" s="931" t="s">
        <v>57</v>
      </c>
      <c r="I13" s="931" t="s">
        <v>387</v>
      </c>
    </row>
    <row r="14" spans="2:9" ht="16.5" customHeight="1" x14ac:dyDescent="0.2">
      <c r="B14" s="940" t="s">
        <v>379</v>
      </c>
      <c r="C14" s="942" t="s">
        <v>58</v>
      </c>
      <c r="D14" s="946" t="s">
        <v>59</v>
      </c>
      <c r="E14" s="947"/>
      <c r="F14" s="936" t="s">
        <v>59</v>
      </c>
      <c r="G14" s="938" t="s">
        <v>59</v>
      </c>
      <c r="H14" s="931" t="s">
        <v>60</v>
      </c>
      <c r="I14" s="931" t="s">
        <v>388</v>
      </c>
    </row>
    <row r="15" spans="2:9" ht="16.5" customHeight="1" x14ac:dyDescent="0.2">
      <c r="B15" s="940" t="s">
        <v>380</v>
      </c>
      <c r="C15" s="931" t="s">
        <v>62</v>
      </c>
      <c r="D15" s="1161" t="s">
        <v>384</v>
      </c>
      <c r="E15" s="1162"/>
      <c r="F15" s="936" t="s">
        <v>61</v>
      </c>
      <c r="G15" s="931" t="s">
        <v>62</v>
      </c>
      <c r="H15" s="931" t="s">
        <v>62</v>
      </c>
      <c r="I15" s="931" t="s">
        <v>389</v>
      </c>
    </row>
    <row r="16" spans="2:9" ht="71.25" customHeight="1" x14ac:dyDescent="0.2">
      <c r="B16" s="955" t="s">
        <v>63</v>
      </c>
      <c r="C16" s="956"/>
      <c r="D16" s="959"/>
      <c r="E16" s="957"/>
      <c r="F16" s="958"/>
      <c r="G16" s="957"/>
      <c r="H16" s="960"/>
      <c r="I16" s="958"/>
    </row>
    <row r="17" spans="2:9" ht="16.5" customHeight="1" x14ac:dyDescent="0.2"/>
    <row r="18" spans="2:9" ht="16.5" customHeight="1" x14ac:dyDescent="0.2"/>
    <row r="19" spans="2:9" ht="16.5" customHeight="1" x14ac:dyDescent="0.2"/>
    <row r="20" spans="2:9" ht="16.5" customHeight="1" x14ac:dyDescent="0.2">
      <c r="B20" s="73" t="s">
        <v>236</v>
      </c>
      <c r="I20" s="18" t="s">
        <v>65</v>
      </c>
    </row>
    <row r="21" spans="2:9" ht="31.5" customHeight="1" x14ac:dyDescent="0.2">
      <c r="B21" s="74" t="s">
        <v>31</v>
      </c>
      <c r="C21" s="930" t="s">
        <v>66</v>
      </c>
      <c r="D21" s="1160" t="s">
        <v>391</v>
      </c>
      <c r="E21" s="1160"/>
      <c r="F21" s="1160"/>
      <c r="G21" s="930" t="s">
        <v>67</v>
      </c>
      <c r="H21" s="930" t="s">
        <v>64</v>
      </c>
      <c r="I21" s="75" t="s">
        <v>390</v>
      </c>
    </row>
    <row r="22" spans="2:9" ht="16.5" customHeight="1" x14ac:dyDescent="0.2">
      <c r="B22" s="77" t="s">
        <v>271</v>
      </c>
      <c r="C22" s="1000">
        <v>647</v>
      </c>
      <c r="D22" s="1168">
        <v>4200</v>
      </c>
      <c r="E22" s="1169"/>
      <c r="F22" s="1170"/>
      <c r="G22" s="1000">
        <v>2448</v>
      </c>
      <c r="H22" s="1000">
        <v>0</v>
      </c>
      <c r="I22" s="1000">
        <v>2101</v>
      </c>
    </row>
    <row r="23" spans="2:9" x14ac:dyDescent="0.2">
      <c r="B23" s="76" t="s">
        <v>368</v>
      </c>
      <c r="C23" s="999">
        <v>791</v>
      </c>
      <c r="D23" s="1171">
        <v>4000</v>
      </c>
      <c r="E23" s="1171"/>
      <c r="F23" s="1171"/>
      <c r="G23" s="999">
        <v>1527</v>
      </c>
      <c r="H23" s="999">
        <v>0</v>
      </c>
      <c r="I23" s="999">
        <v>1966</v>
      </c>
    </row>
    <row r="24" spans="2:9" x14ac:dyDescent="0.2">
      <c r="B24" s="1001" t="s">
        <v>395</v>
      </c>
      <c r="C24" s="1002">
        <v>749</v>
      </c>
      <c r="D24" s="1172">
        <v>6600</v>
      </c>
      <c r="E24" s="1172"/>
      <c r="F24" s="1172"/>
      <c r="G24" s="1002">
        <v>810</v>
      </c>
      <c r="H24" s="1003">
        <v>208</v>
      </c>
      <c r="I24" s="1002">
        <v>2810</v>
      </c>
    </row>
    <row r="25" spans="2:9" x14ac:dyDescent="0.2">
      <c r="B25" s="77" t="s">
        <v>397</v>
      </c>
      <c r="C25" s="1000">
        <v>643</v>
      </c>
      <c r="D25" s="1174">
        <v>7683</v>
      </c>
      <c r="E25" s="1174"/>
      <c r="F25" s="1174"/>
      <c r="G25" s="1000">
        <v>1448</v>
      </c>
      <c r="H25" s="1007">
        <v>0</v>
      </c>
      <c r="I25" s="1000">
        <v>4351.3899999999994</v>
      </c>
    </row>
    <row r="26" spans="2:9" x14ac:dyDescent="0.2">
      <c r="B26" s="1004" t="s">
        <v>398</v>
      </c>
      <c r="C26" s="1005">
        <v>563</v>
      </c>
      <c r="D26" s="1175">
        <v>6526</v>
      </c>
      <c r="E26" s="1175"/>
      <c r="F26" s="1175"/>
      <c r="G26" s="1005">
        <v>1498</v>
      </c>
      <c r="H26" s="1006">
        <v>0</v>
      </c>
      <c r="I26" s="1005">
        <v>3744</v>
      </c>
    </row>
    <row r="27" spans="2:9" x14ac:dyDescent="0.2">
      <c r="B27" s="78"/>
      <c r="C27" s="199"/>
      <c r="D27" s="200"/>
      <c r="E27" s="200"/>
      <c r="F27" s="200"/>
      <c r="G27" s="199"/>
      <c r="H27" s="201"/>
      <c r="I27" s="199"/>
    </row>
    <row r="28" spans="2:9" x14ac:dyDescent="0.2">
      <c r="B28" s="78" t="s">
        <v>392</v>
      </c>
      <c r="C28" s="18" t="s">
        <v>78</v>
      </c>
    </row>
    <row r="29" spans="2:9" x14ac:dyDescent="0.2">
      <c r="C29" s="18" t="s">
        <v>202</v>
      </c>
    </row>
    <row r="30" spans="2:9" x14ac:dyDescent="0.2">
      <c r="B30" s="78" t="s">
        <v>393</v>
      </c>
      <c r="C30" s="18" t="s">
        <v>394</v>
      </c>
    </row>
    <row r="31" spans="2:9" x14ac:dyDescent="0.2">
      <c r="B31" s="110"/>
      <c r="C31" s="1173"/>
      <c r="D31" s="1173"/>
      <c r="E31" s="1173"/>
      <c r="F31" s="1173"/>
      <c r="G31" s="1173"/>
      <c r="H31" s="1173"/>
      <c r="I31" s="1173"/>
    </row>
    <row r="32" spans="2:9" x14ac:dyDescent="0.2">
      <c r="B32" s="110"/>
      <c r="C32" s="1173"/>
      <c r="D32" s="1173"/>
      <c r="E32" s="1173"/>
      <c r="F32" s="1173"/>
      <c r="G32" s="1173"/>
      <c r="H32" s="1173"/>
      <c r="I32" s="1173"/>
    </row>
    <row r="33" spans="3:9" ht="27.75" customHeight="1" x14ac:dyDescent="0.2"/>
    <row r="34" spans="3:9" ht="34.5" customHeight="1" x14ac:dyDescent="0.2">
      <c r="C34" s="1166" t="s">
        <v>201</v>
      </c>
      <c r="D34" s="1166"/>
      <c r="E34" s="1166"/>
      <c r="F34" s="1166"/>
      <c r="G34" s="1166"/>
      <c r="H34" s="1166"/>
      <c r="I34" s="1166"/>
    </row>
    <row r="35" spans="3:9" ht="14.4" x14ac:dyDescent="0.2">
      <c r="C35" s="1167" t="s">
        <v>369</v>
      </c>
      <c r="D35" s="1167"/>
      <c r="E35" s="1167"/>
      <c r="F35" s="1167"/>
    </row>
  </sheetData>
  <mergeCells count="17">
    <mergeCell ref="C35:F35"/>
    <mergeCell ref="D22:F22"/>
    <mergeCell ref="D23:F23"/>
    <mergeCell ref="D24:F24"/>
    <mergeCell ref="C31:I32"/>
    <mergeCell ref="C34:I34"/>
    <mergeCell ref="D25:F25"/>
    <mergeCell ref="D26:F26"/>
    <mergeCell ref="B1:D1"/>
    <mergeCell ref="B2:I2"/>
    <mergeCell ref="B3:I3"/>
    <mergeCell ref="D21:F21"/>
    <mergeCell ref="D15:E15"/>
    <mergeCell ref="D9:E9"/>
    <mergeCell ref="D10:E10"/>
    <mergeCell ref="D11:E11"/>
    <mergeCell ref="D12:E12"/>
  </mergeCells>
  <phoneticPr fontId="4"/>
  <hyperlinks>
    <hyperlink ref="C35" r:id="rId1" display="http://www.pref.chiba.lg.jp/shigen/haishutsu/juuran.html" xr:uid="{00000000-0004-0000-0800-000000000000}"/>
  </hyperlinks>
  <pageMargins left="0.70866141732283472" right="0.70866141732283472" top="0.74803149606299213" bottom="0.74803149606299213" header="0.31496062992125984" footer="0.31496062992125984"/>
  <pageSetup paperSize="9" scale="59"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南八幡</vt:lpstr>
      <vt:lpstr>印旛沼</vt:lpstr>
      <vt:lpstr>郡本</vt:lpstr>
      <vt:lpstr>佐倉</vt:lpstr>
      <vt:lpstr>袖ケ浦</vt:lpstr>
      <vt:lpstr>皿木</vt:lpstr>
      <vt:lpstr>人見</vt:lpstr>
      <vt:lpstr>空港南部・横芝給水場</vt:lpstr>
      <vt:lpstr>排水・汚泥処理</vt:lpstr>
      <vt:lpstr>汚泥分析結果</vt:lpstr>
      <vt:lpstr>浄水薬品</vt:lpstr>
      <vt:lpstr>印旛沼!Print_Area</vt:lpstr>
      <vt:lpstr>空港南部・横芝給水場!Print_Area</vt:lpstr>
      <vt:lpstr>皿木!Print_Area</vt:lpstr>
      <vt:lpstr>浄水薬品!Print_Area</vt:lpstr>
      <vt:lpstr>南八幡!Print_Area</vt:lpstr>
      <vt:lpstr>排水・汚泥処理!Print_Area</vt:lpstr>
      <vt:lpstr>印旛沼!Print_Titles</vt:lpstr>
      <vt:lpstr>空港南部・横芝給水場!Print_Titles</vt:lpstr>
      <vt:lpstr>郡本!Print_Titles</vt:lpstr>
      <vt:lpstr>佐倉!Print_Titles</vt:lpstr>
      <vt:lpstr>皿木!Print_Titles</vt:lpstr>
      <vt:lpstr>人見!Print_Titles</vt:lpstr>
      <vt:lpstr>袖ケ浦!Print_Titles</vt:lpstr>
      <vt:lpstr>南八幡!Print_Titles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2026-04-30T02:05:13Z</cp:lastPrinted>
  <dcterms:created xsi:type="dcterms:W3CDTF">2003-12-25T04:19:50Z</dcterms:created>
  <dcterms:modified xsi:type="dcterms:W3CDTF">2026-04-30T04:20:40Z</dcterms:modified>
</cp:coreProperties>
</file>